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offic\Downloads\"/>
    </mc:Choice>
  </mc:AlternateContent>
  <xr:revisionPtr revIDLastSave="0" documentId="13_ncr:1_{E6398C9E-9080-40A8-9D13-03FF070FDABB}" xr6:coauthVersionLast="47" xr6:coauthVersionMax="47" xr10:uidLastSave="{00000000-0000-0000-0000-000000000000}"/>
  <bookViews>
    <workbookView xWindow="28680" yWindow="-120" windowWidth="29040" windowHeight="157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3"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<sst xmlns="http://schemas.openxmlformats.org/spreadsheetml/2006/main" count="5847" uniqueCount="2801">
  <si>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</si>
  <si>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</si>
  <si>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</si>
  <si>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</si>
  <si>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</si>
  <si>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</si>
  <si>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</si>
  <si>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</si>
  <si>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</si>
  <si>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</si>
  <si>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</si>
  <si>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</si>
  <si>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</si>
  <si>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</si>
  <si>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</si>
  <si>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</si>
  <si>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</si>
  <si>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</si>
  <si>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</si>
  <si>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</si>
  <si>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</si>
  <si>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</si>
  <si>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</si>
  <si>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</si>
  <si>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</si>
  <si>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</si>
  <si>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</si>
  <si>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</si>
  <si>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</si>
  <si>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</si>
  <si>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</si>
  <si>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</si>
  <si>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</si>
  <si>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</si>
  <si>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</si>
  <si>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</si>
  <si>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</si>
  <si>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</si>
  <si>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</si>
  <si>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</si>
  <si>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</si>
  <si>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</si>
  <si>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</si>
  <si>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</si>
  <si>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</si>
  <si>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</si>
  <si>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</si>
  <si>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</si>
  <si>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</si>
  <si>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</si>
  <si>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</si>
  <si>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</si>
  <si>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</si>
  <si>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</si>
  <si>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</si>
  <si>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</si>
  <si>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</si>
  <si>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</si>
  <si>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</si>
  <si>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</si>
  <si>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</si>
  <si>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</si>
  <si>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</si>
  <si>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</si>
  <si>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</si>
  <si>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</si>
  <si>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</si>
  <si>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</si>
  <si>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</si>
  <si>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</si>
  <si>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</si>
  <si>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</si>
  <si>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</si>
  <si>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</si>
  <si>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</si>
  <si>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</si>
  <si>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</si>
  <si>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</si>
  <si>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</si>
  <si>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</si>
  <si>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</si>
  <si>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</si>
  <si>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</si>
  <si>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</si>
  <si>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</si>
  <si>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</si>
  <si>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</si>
  <si>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</si>
  <si>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</si>
  <si>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</si>
  <si>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</si>
  <si>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</si>
  <si>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</si>
  <si>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</si>
  <si>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</si>
  <si>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</si>
  <si>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</si>
  <si>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</si>
  <si>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</si>
  <si>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</si>
  <si>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</si>
  <si>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</si>
  <si>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</si>
  <si>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</si>
  <si>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</si>
  <si>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</si>
  <si>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</si>
  <si>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</si>
  <si>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</si>
  <si>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</si>
  <si>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</si>
  <si>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</si>
  <si>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</si>
  <si>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</si>
  <si>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</si>
  <si>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</si>
  <si>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</si>
  <si>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</si>
  <si>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</si>
  <si>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</si>
  <si>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</si>
  <si>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</si>
  <si>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</si>
  <si>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</si>
  <si>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</si>
  <si>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</si>
  <si>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</si>
  <si>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</si>
  <si>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</si>
  <si>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</si>
  <si>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</si>
  <si>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</si>
  <si>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</si>
  <si>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</si>
  <si>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</si>
  <si>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</si>
  <si>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</si>
  <si>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</si>
  <si>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</si>
  <si>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</si>
  <si>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</si>
  <si>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</si>
  <si>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</si>
  <si>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</si>
  <si>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</si>
  <si>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</si>
  <si>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</si>
  <si>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</si>
  <si>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</si>
  <si>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</si>
  <si>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</si>
  <si>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</si>
  <si>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</si>
  <si>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</si>
  <si>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</si>
  <si>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</si>
  <si>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</si>
  <si>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</si>
  <si>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</si>
  <si>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</si>
  <si>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</si>
  <si>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</si>
  <si>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</si>
  <si>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</si>
  <si>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</si>
  <si>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</si>
  <si>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</si>
  <si>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</si>
  <si>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</si>
  <si>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</si>
  <si>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</si>
  <si>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</si>
  <si>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</si>
  <si>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</si>
  <si>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</si>
  <si>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</si>
  <si>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</si>
  <si>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</si>
  <si>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</si>
  <si>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</si>
  <si>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</si>
  <si>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</si>
  <si>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</si>
  <si>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</si>
  <si>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</si>
  <si>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</si>
  <si>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</si>
  <si>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</si>
  <si>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</si>
  <si>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</si>
  <si>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</si>
  <si>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</si>
  <si>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</si>
  <si>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</si>
  <si>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</si>
  <si>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</si>
  <si>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</si>
  <si>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</si>
  <si>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</si>
  <si>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</si>
  <si>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</si>
  <si>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</si>
  <si>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</si>
  <si>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</si>
  <si>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</si>
  <si>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</si>
  <si>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</si>
  <si>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</si>
  <si>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</si>
  <si>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</si>
  <si>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</si>
  <si>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</si>
  <si>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</si>
  <si>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</si>
  <si>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</si>
  <si>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</si>
  <si>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</si>
  <si>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</si>
  <si>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</si>
  <si>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</si>
  <si>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</si>
  <si>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</si>
  <si>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</si>
  <si>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</si>
  <si>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</si>
  <si>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</si>
  <si>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</si>
  <si>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</si>
  <si>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</si>
  <si>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</si>
  <si>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</si>
  <si>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</si>
  <si>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</si>
  <si>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</si>
  <si>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</si>
  <si>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</si>
  <si>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</si>
  <si>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</si>
  <si>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</si>
  <si>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</si>
  <si>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</si>
  <si>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</si>
  <si>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</si>
  <si>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</si>
  <si>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</si>
  <si>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</si>
  <si>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</si>
  <si>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</si>
  <si>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</si>
  <si>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</si>
  <si>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</si>
  <si>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</si>
  <si>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</si>
  <si>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</si>
  <si>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</si>
  <si>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</si>
  <si>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</si>
  <si>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</si>
  <si>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</si>
  <si>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</si>
  <si>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</si>
  <si>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</si>
  <si>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</si>
  <si>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</si>
  <si>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</si>
  <si>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</si>
  <si>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</si>
  <si>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</si>
  <si>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</si>
  <si>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</si>
  <si>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</si>
  <si>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</si>
  <si>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</si>
  <si>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</si>
  <si>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</si>
  <si>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</si>
  <si>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</si>
  <si>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</si>
  <si>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</si>
  <si>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</si>
  <si>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</si>
  <si>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</si>
  <si>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</si>
  <si>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</si>
  <si>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</si>
  <si>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</si>
  <si>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</si>
  <si>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</si>
  <si>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</si>
  <si>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</si>
  <si>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</si>
  <si>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</si>
  <si>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</si>
  <si>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</si>
  <si>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</si>
  <si>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</si>
  <si>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</si>
  <si>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</si>
  <si>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</si>
  <si>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</si>
  <si>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</si>
  <si>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</si>
  <si>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</si>
  <si>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</si>
  <si>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</si>
  <si>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</si>
  <si>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</si>
  <si>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</si>
  <si>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</si>
  <si>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</si>
  <si>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</si>
  <si>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</si>
  <si>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</si>
  <si>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</si>
  <si>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</si>
  <si>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</si>
  <si>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</si>
  <si>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</si>
  <si>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</si>
  <si>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</si>
  <si>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</si>
  <si>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</si>
  <si>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</si>
  <si>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</si>
  <si>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</si>
  <si>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</si>
  <si>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</si>
  <si>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</si>
  <si>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</si>
  <si>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</si>
  <si>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</si>
  <si>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</si>
  <si>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</si>
  <si>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</si>
  <si>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</si>
  <si>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</si>
  <si>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</si>
  <si>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</si>
  <si>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</si>
  <si>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</si>
  <si>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</si>
  <si>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</si>
  <si>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</si>
  <si>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</si>
  <si>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</si>
  <si>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</si>
  <si>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</si>
  <si>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</si>
  <si>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</si>
  <si>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</si>
  <si>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</si>
  <si>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</si>
  <si>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</si>
  <si>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</si>
  <si>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</si>
  <si>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</si>
  <si>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</si>
  <si>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</si>
  <si>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</si>
  <si>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</si>
  <si>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</si>
  <si>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</si>
  <si>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</si>
  <si>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</si>
  <si>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</si>
  <si>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</si>
  <si>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</si>
  <si>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</si>
  <si>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</si>
  <si>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</si>
  <si>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</si>
  <si>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</si>
  <si>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</si>
  <si>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</si>
  <si>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</si>
  <si>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</si>
  <si>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</si>
  <si>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</si>
  <si>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</si>
  <si>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</si>
  <si>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</si>
  <si>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</si>
  <si>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</si>
  <si>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</si>
  <si>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</si>
  <si>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</si>
  <si>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</si>
  <si>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</si>
  <si>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</si>
  <si>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</si>
  <si>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</si>
  <si>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</si>
  <si>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</si>
  <si>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</si>
  <si>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</si>
  <si>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</si>
  <si>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</si>
  <si>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</si>
  <si>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</si>
  <si>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</si>
  <si>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</si>
  <si>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</si>
  <si>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</si>
  <si>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</si>
  <si>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</si>
  <si>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</si>
  <si>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</si>
  <si>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</si>
  <si>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</si>
  <si>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</si>
  <si>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</si>
  <si>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</si>
  <si>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</si>
  <si>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</si>
  <si>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</si>
  <si>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</si>
  <si>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</si>
  <si>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</si>
  <si>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</si>
  <si>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</si>
  <si>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</si>
  <si>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</si>
  <si>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</si>
  <si>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</si>
  <si>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</si>
  <si>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</si>
  <si>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</si>
  <si>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</si>
  <si>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</si>
  <si>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</si>
  <si>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</si>
  <si>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</si>
  <si>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</si>
  <si>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</si>
  <si>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</si>
  <si>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</si>
  <si>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</si>
  <si>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</si>
  <si>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</si>
  <si>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</si>
  <si>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</si>
  <si>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</si>
  <si>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</si>
  <si>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</si>
  <si>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</si>
  <si>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</si>
  <si>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</si>
  <si>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</si>
  <si>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</si>
  <si>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</si>
  <si>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</si>
  <si>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</si>
  <si>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</si>
  <si>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</si>
  <si>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</si>
  <si>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</si>
  <si>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</si>
  <si>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</si>
  <si>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</si>
  <si>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</si>
  <si>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</si>
  <si>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</si>
  <si>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</si>
  <si>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</si>
  <si>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</si>
  <si>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</si>
  <si>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</si>
  <si>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</si>
  <si>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</si>
  <si>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</si>
  <si>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</si>
  <si>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</si>
  <si>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</si>
  <si>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</si>
  <si>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</si>
  <si>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</si>
  <si>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</si>
  <si>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</si>
  <si>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</si>
  <si>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</si>
  <si>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</si>
  <si>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</si>
  <si>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</si>
  <si>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</si>
  <si>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</si>
  <si>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</si>
  <si>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</si>
  <si>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</si>
  <si>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</si>
  <si>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</si>
  <si>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</si>
  <si>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</si>
  <si>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</si>
  <si>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</si>
  <si>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</si>
  <si>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</si>
  <si>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</si>
  <si>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</si>
  <si>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</si>
  <si>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</si>
  <si>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</si>
  <si>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</si>
  <si>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</si>
  <si>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</si>
  <si>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</si>
  <si>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</si>
  <si>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</si>
  <si>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</si>
  <si>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</si>
  <si>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</si>
  <si>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</si>
  <si>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</si>
  <si>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</si>
  <si>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</si>
  <si>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</si>
  <si>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</si>
  <si>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</si>
  <si>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</si>
  <si>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</si>
  <si>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</si>
  <si>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</si>
  <si>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</si>
  <si>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</si>
  <si>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</si>
  <si>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</si>
  <si>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</si>
  <si>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</si>
  <si>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</si>
  <si>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</si>
  <si>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</si>
  <si>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</si>
  <si>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</si>
  <si>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</si>
  <si>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</si>
  <si>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</si>
  <si>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</si>
  <si>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</si>
  <si>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</si>
  <si>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</si>
  <si>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</si>
  <si>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</si>
  <si>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</si>
  <si>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</si>
  <si>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</si>
  <si>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</si>
  <si>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</si>
  <si>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</si>
  <si>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</si>
  <si>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</si>
  <si>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</si>
  <si>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</si>
  <si>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</si>
  <si>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</si>
  <si>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</si>
  <si>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</si>
  <si>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</si>
  <si>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</si>
  <si>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</si>
  <si>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</si>
  <si>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</si>
  <si>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</si>
  <si>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</si>
  <si>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</si>
  <si>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</si>
  <si>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</si>
  <si>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</si>
  <si>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</si>
  <si>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</si>
  <si>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</si>
  <si>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</si>
  <si>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</si>
  <si>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</si>
  <si>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</si>
  <si>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</si>
  <si>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</si>
  <si>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</si>
  <si>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</si>
  <si>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</si>
  <si>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</si>
  <si>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</si>
  <si>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</si>
  <si>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</si>
  <si>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</si>
  <si>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</si>
  <si>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</si>
  <si>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</si>
  <si>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</si>
  <si>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</si>
  <si>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</si>
  <si>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</si>
  <si>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</si>
  <si>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</si>
  <si>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</si>
  <si>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</si>
  <si>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</si>
  <si>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</si>
  <si>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</si>
  <si>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</si>
  <si>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</si>
  <si>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</si>
  <si>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</si>
  <si>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</si>
  <si>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</si>
  <si>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</si>
  <si>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</si>
  <si>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</si>
  <si>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</si>
  <si>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</si>
  <si>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</si>
  <si>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</si>
  <si>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</si>
  <si>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</si>
  <si>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</si>
  <si>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</si>
  <si>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</si>
  <si>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</si>
  <si>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</si>
  <si>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</si>
  <si>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</si>
  <si>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</si>
  <si>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</si>
  <si>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</si>
  <si>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</si>
  <si>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</si>
  <si>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</si>
  <si>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</si>
  <si>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</si>
  <si>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</si>
  <si>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</si>
  <si>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</si>
  <si>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</si>
  <si>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</si>
  <si>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</si>
  <si>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</si>
  <si>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</si>
  <si>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</si>
  <si>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</si>
  <si>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</si>
  <si>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</si>
  <si>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</si>
  <si>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</si>
  <si>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</si>
  <si>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</si>
  <si>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</si>
  <si>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</si>
  <si>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</si>
  <si>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</si>
  <si>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</si>
  <si>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</si>
  <si>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</si>
  <si>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</si>
  <si>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</si>
  <si>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</si>
  <si>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</si>
  <si>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</si>
  <si>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</si>
  <si>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</si>
  <si>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</si>
  <si>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</si>
  <si>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</si>
  <si>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</si>
  <si>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</si>
  <si>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</si>
  <si>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</si>
  <si>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</si>
  <si>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</si>
  <si>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</si>
  <si>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</si>
  <si>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</si>
  <si>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</si>
  <si>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</si>
  <si>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</si>
  <si>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</si>
  <si>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</si>
  <si>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</si>
  <si>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</si>
  <si>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</si>
  <si>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</si>
  <si>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</si>
  <si>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</si>
  <si>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</si>
  <si>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</si>
  <si>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</si>
  <si>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</si>
  <si>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</si>
  <si>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</si>
  <si>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</si>
  <si>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</si>
  <si>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</si>
  <si>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</si>
  <si>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</si>
  <si>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</si>
  <si>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</si>
  <si>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</si>
  <si>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</si>
  <si>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</si>
  <si>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</si>
  <si>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</si>
  <si>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</si>
  <si>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</si>
  <si>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</si>
  <si>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</si>
  <si>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</si>
  <si>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</si>
  <si>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</si>
  <si>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</si>
  <si>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</si>
  <si>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</si>
  <si>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</si>
  <si>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</si>
  <si>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</si>
  <si>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</si>
  <si>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</si>
  <si>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</si>
  <si>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</si>
  <si>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</si>
  <si>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</si>
  <si>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</si>
  <si>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</si>
  <si>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</si>
  <si>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</si>
  <si>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</si>
  <si>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</si>
  <si>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</si>
  <si>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</si>
  <si>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</si>
  <si>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</si>
  <si>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</si>
  <si>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</si>
  <si>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</si>
  <si>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</si>
  <si>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</si>
  <si>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</si>
  <si>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</si>
  <si>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</si>
  <si>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</si>
  <si>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</si>
  <si>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</si>
  <si>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</si>
  <si>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</si>
  <si>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</si>
  <si>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</si>
  <si>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</si>
  <si>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</si>
  <si>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</si>
  <si>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</si>
  <si>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</si>
  <si>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</si>
  <si>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</si>
  <si>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</si>
  <si>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</si>
  <si>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</si>
  <si>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</si>
  <si>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</si>
  <si>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</si>
  <si>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</si>
  <si>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</si>
  <si>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</si>
  <si>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</si>
  <si>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</si>
  <si>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</si>
  <si>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</si>
  <si>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</si>
  <si>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</si>
  <si>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</si>
  <si>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</si>
  <si>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</si>
  <si>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</si>
  <si>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</si>
  <si>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</si>
  <si>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</si>
  <si>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</si>
  <si>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</si>
  <si>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</si>
  <si>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</si>
  <si>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</si>
  <si>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</si>
  <si>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</si>
  <si>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</si>
  <si>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</si>
  <si>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</si>
  <si>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</si>
  <si>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</si>
  <si>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</si>
  <si>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</si>
  <si>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</si>
  <si>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</si>
  <si>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</si>
  <si>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</si>
  <si>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</si>
  <si>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</si>
  <si>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</si>
  <si>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</si>
  <si>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</si>
  <si>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</si>
  <si>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</si>
  <si>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</si>
  <si>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</si>
  <si>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</si>
  <si>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</si>
  <si>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</si>
  <si>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</si>
  <si>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</si>
  <si>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</si>
  <si>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</si>
  <si>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</si>
  <si>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</si>
  <si>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</si>
  <si>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</si>
  <si>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</si>
  <si>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</si>
  <si>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</si>
  <si>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</si>
  <si>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</si>
  <si>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</si>
  <si>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</si>
  <si>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</si>
  <si>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</si>
  <si>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</si>
  <si>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</si>
  <si>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</si>
  <si>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</si>
  <si>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</si>
  <si>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</si>
  <si>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</si>
  <si>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</si>
  <si>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</si>
  <si>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</si>
  <si>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</si>
  <si>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</si>
  <si>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</si>
  <si>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</si>
  <si>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</si>
  <si>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</si>
  <si>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</si>
  <si>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</si>
  <si>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</si>
  <si>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</si>
  <si>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</si>
  <si>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</si>
  <si>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</si>
  <si>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</si>
  <si>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</si>
  <si>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</si>
  <si>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</si>
  <si>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</si>
  <si>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</si>
  <si>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</si>
  <si>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</si>
  <si>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</si>
  <si>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</si>
  <si>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</si>
  <si>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</si>
  <si>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</si>
  <si>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</si>
  <si>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</si>
  <si>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</si>
  <si>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</si>
  <si>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</si>
  <si>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</si>
  <si>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</si>
  <si>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</si>
  <si>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</si>
  <si>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</si>
  <si>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</si>
  <si>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</si>
  <si>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</si>
  <si>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</si>
  <si>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</si>
  <si>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</si>
  <si>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</si>
  <si>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</si>
  <si>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</si>
  <si>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</si>
  <si>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</si>
  <si>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</si>
  <si>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</si>
  <si>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</si>
  <si>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</si>
  <si>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</si>
  <si>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</si>
  <si>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</si>
  <si>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</si>
  <si>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</si>
  <si>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</si>
  <si>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</si>
  <si>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</si>
  <si>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</si>
  <si>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</si>
  <si>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</si>
  <si>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</si>
  <si>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</si>
  <si>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</si>
  <si>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</si>
  <si>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</si>
  <si>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</si>
  <si>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</si>
  <si>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</si>
  <si>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</si>
  <si>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</si>
  <si>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</si>
  <si>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</si>
  <si>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</si>
  <si>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</si>
  <si>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</si>
  <si>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</si>
  <si>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</si>
  <si>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</si>
  <si>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</si>
  <si>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</si>
  <si>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</si>
  <si>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</si>
  <si>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</si>
  <si>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</si>
  <si>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</si>
  <si>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</si>
  <si>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</si>
  <si>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</si>
  <si>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</si>
  <si>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</si>
  <si>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</si>
  <si>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</si>
  <si>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</si>
  <si>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</si>
  <si>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</si>
  <si>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</si>
  <si>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</si>
  <si>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</si>
  <si>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</si>
  <si>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</si>
  <si>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</si>
  <si>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</si>
  <si>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</si>
  <si>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</si>
  <si>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</si>
  <si>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</si>
  <si>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</si>
  <si>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</si>
  <si>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</si>
  <si>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</si>
  <si>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</si>
  <si>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</si>
  <si>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</si>
  <si>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</si>
  <si>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</si>
  <si>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</si>
  <si>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</si>
  <si>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</si>
  <si>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</si>
  <si>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</si>
  <si>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</si>
  <si>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</si>
  <si>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</si>
  <si>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</si>
  <si>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</si>
  <si>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</si>
  <si>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</si>
  <si>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</si>
  <si>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</si>
  <si>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</si>
  <si>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</si>
  <si>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</si>
  <si>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</si>
  <si>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</si>
  <si>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</si>
  <si>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</si>
  <si>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</si>
  <si>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</si>
  <si>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</si>
  <si>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</si>
  <si>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</si>
  <si>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</si>
  <si>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</si>
  <si>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</si>
  <si>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</si>
  <si>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</si>
  <si>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</si>
  <si>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</si>
  <si>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</si>
  <si>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</si>
  <si>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</si>
  <si>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</si>
  <si>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</si>
  <si>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</si>
  <si>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</si>
  <si>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</si>
  <si>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</si>
  <si>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</si>
  <si>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</si>
  <si>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</si>
  <si>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</si>
  <si>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</si>
  <si>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</si>
  <si>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</si>
  <si>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</si>
  <si>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</si>
  <si>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</si>
  <si>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</si>
  <si>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</si>
  <si>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</si>
  <si>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</si>
  <si>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</si>
  <si>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</si>
  <si>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</si>
  <si>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</si>
  <si>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</si>
  <si>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</si>
  <si>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</si>
  <si>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</si>
  <si>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</si>
  <si>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</si>
  <si>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</si>
  <si>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</si>
  <si>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</si>
  <si>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</si>
  <si>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</si>
  <si>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</si>
  <si>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</si>
  <si>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</si>
  <si>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</si>
  <si>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</si>
  <si>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</si>
  <si>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</si>
  <si>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</si>
  <si>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</si>
  <si>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</si>
  <si>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</si>
  <si>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</si>
  <si>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</si>
  <si>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</si>
  <si>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</si>
  <si>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</si>
  <si>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</si>
  <si>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</si>
  <si>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</si>
  <si>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</si>
  <si>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</si>
  <si>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</si>
  <si>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</si>
  <si>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</si>
  <si>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</si>
  <si>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</si>
  <si>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</si>
  <si>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</si>
  <si>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</si>
  <si>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</si>
  <si>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</si>
  <si>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</si>
  <si>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</si>
  <si>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</si>
  <si>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</si>
  <si>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</si>
  <si>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</si>
  <si>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</si>
  <si>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</si>
  <si>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</si>
  <si>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</si>
  <si>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</si>
  <si>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</si>
  <si>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</si>
  <si>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</si>
  <si>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</si>
  <si>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</si>
  <si>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</si>
  <si>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</si>
  <si>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</si>
  <si>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</si>
  <si>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</si>
  <si>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</si>
  <si>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</si>
  <si>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</si>
  <si>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</si>
  <si>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</si>
  <si>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</si>
  <si>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</si>
  <si>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</si>
  <si>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</si>
  <si>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</si>
  <si>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</si>
  <si>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</si>
  <si>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</si>
  <si>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</si>
  <si>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</si>
  <si>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</si>
  <si>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</si>
  <si>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</si>
  <si>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</si>
  <si>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</si>
  <si>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</si>
  <si>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</si>
  <si>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</si>
  <si>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</si>
  <si>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</si>
  <si>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</si>
  <si>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</si>
  <si>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</si>
  <si>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</si>
  <si>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</si>
  <si>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</si>
  <si>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</si>
  <si>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</si>
  <si>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</si>
  <si>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</si>
  <si>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</si>
  <si>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</si>
  <si>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</si>
  <si>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</si>
  <si>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</si>
  <si>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</si>
  <si>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</si>
  <si>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</si>
  <si>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</si>
  <si>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</si>
  <si>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</si>
  <si>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</si>
  <si>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</si>
  <si>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</si>
  <si>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</si>
  <si>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</si>
  <si>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</si>
  <si>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</si>
  <si>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</si>
  <si>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</si>
  <si>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</si>
  <si>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</si>
  <si>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</si>
  <si>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</si>
  <si>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</si>
  <si>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</si>
  <si>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</si>
  <si>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</si>
  <si>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</si>
  <si>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</si>
  <si>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</si>
  <si>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</si>
  <si>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</si>
  <si>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</si>
  <si>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</si>
  <si>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</si>
  <si>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</si>
  <si>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</si>
  <si>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</si>
  <si>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</si>
  <si>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</si>
  <si>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</si>
  <si>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</si>
  <si>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</si>
  <si>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</si>
  <si>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</si>
  <si>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</si>
  <si>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</si>
  <si>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</si>
  <si>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</si>
  <si>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</si>
  <si>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</si>
  <si>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</si>
  <si>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</si>
  <si>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</si>
  <si>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</si>
  <si>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</si>
  <si>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</si>
  <si>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</si>
  <si>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</si>
  <si>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</si>
  <si>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</si>
  <si>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</si>
  <si>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</si>
  <si>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</si>
  <si>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</si>
  <si>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</si>
  <si>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</si>
  <si>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</si>
  <si>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</si>
  <si>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</si>
  <si>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</si>
  <si>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</si>
  <si>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</si>
  <si>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</si>
  <si>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</si>
  <si>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</si>
  <si>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</si>
  <si>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</si>
  <si>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</si>
  <si>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</si>
  <si>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</si>
  <si>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</si>
  <si>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</si>
  <si>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</si>
  <si>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</si>
  <si>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</si>
  <si>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</si>
  <si>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</si>
  <si>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</si>
  <si>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</si>
  <si>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</si>
  <si>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</si>
  <si>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</si>
  <si>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</si>
  <si>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</si>
  <si>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</si>
  <si>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</si>
  <si>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</si>
  <si>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</si>
  <si>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</si>
  <si>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</si>
  <si>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</si>
  <si>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</si>
  <si>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</si>
  <si>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</si>
  <si>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</si>
  <si>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</si>
  <si>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</si>
  <si>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</si>
  <si>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</si>
  <si>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</si>
  <si>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</si>
  <si>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</si>
  <si>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</si>
  <si>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</si>
  <si>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</si>
  <si>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</si>
  <si>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</si>
  <si>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</si>
  <si>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</si>
  <si>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</si>
  <si>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</si>
  <si>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</si>
  <si>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</si>
  <si>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</si>
  <si>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</si>
  <si>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</si>
  <si>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</si>
  <si>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</si>
  <si>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</si>
  <si>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</si>
  <si>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</si>
  <si>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</si>
  <si>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</si>
  <si>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</si>
  <si>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</si>
  <si>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</si>
  <si>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</si>
  <si>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</si>
  <si>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</si>
  <si>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</si>
  <si>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</si>
  <si>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</si>
  <si>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</si>
  <si>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</si>
  <si>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</si>
  <si>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</si>
  <si>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</si>
  <si>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</si>
  <si>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</si>
  <si>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</si>
  <si>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</si>
  <si>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</si>
  <si>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</si>
  <si>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</si>
  <si>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</si>
  <si>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</si>
  <si>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</si>
  <si>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</si>
  <si>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</si>
  <si>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</si>
  <si>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</si>
  <si>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</si>
  <si>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</si>
  <si>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</si>
  <si>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</si>
  <si>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</si>
  <si>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</si>
  <si>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</si>
  <si>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</si>
  <si>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</si>
  <si>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</si>
  <si>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</si>
  <si>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</si>
  <si>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</si>
  <si>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</si>
  <si>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</si>
  <si>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</si>
  <si>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</si>
  <si>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</si>
  <si>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</si>
  <si>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</si>
  <si>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</si>
  <si>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</si>
  <si>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</si>
  <si>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</si>
  <si>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</si>
  <si>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</si>
  <si>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</si>
  <si>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</si>
  <si>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</si>
  <si>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</si>
  <si>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</si>
  <si>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</si>
  <si>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</si>
  <si>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</si>
  <si>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</si>
  <si>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</si>
  <si>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</si>
  <si>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</si>
  <si>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</si>
  <si>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</si>
  <si>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</si>
  <si>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</si>
  <si>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</si>
  <si>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</si>
  <si>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</si>
  <si>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</si>
  <si>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</si>
  <si>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</si>
  <si>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</si>
  <si>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</si>
  <si>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</si>
  <si>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</si>
  <si>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</si>
  <si>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</si>
  <si>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</si>
  <si>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</si>
  <si>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</si>
  <si>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</si>
  <si>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</si>
  <si>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</si>
  <si>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</si>
  <si>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</si>
  <si>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</si>
  <si>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</si>
  <si>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</si>
  <si>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</si>
  <si>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</si>
  <si>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</si>
  <si>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</si>
  <si>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</si>
  <si>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</si>
  <si>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</si>
  <si>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</si>
  <si>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</si>
  <si>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</si>
  <si>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</si>
  <si>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</si>
  <si>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</si>
  <si>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</si>
  <si>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</si>
  <si>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</si>
  <si>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</si>
  <si>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</si>
  <si>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</si>
  <si>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</si>
  <si>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</si>
  <si>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</si>
  <si>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</si>
  <si>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</si>
  <si>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</si>
  <si>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</si>
  <si>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</si>
  <si>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</si>
  <si>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</si>
  <si>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</si>
  <si>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</si>
  <si>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</si>
  <si>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</si>
  <si>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</si>
  <si>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</si>
  <si>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</si>
  <si>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</si>
  <si>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</si>
  <si>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</si>
  <si>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</si>
  <si>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</si>
  <si>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</si>
  <si>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</si>
  <si>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</si>
  <si>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</si>
  <si>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</si>
  <si>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</si>
  <si>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</si>
  <si>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</si>
  <si>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</si>
  <si>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</si>
  <si>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</si>
  <si>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</si>
  <si>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</si>
  <si>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</si>
  <si>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</si>
  <si>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</si>
  <si>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</si>
  <si>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</si>
  <si>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</si>
  <si>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</si>
  <si>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</si>
  <si>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</si>
  <si>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</si>
  <si>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</si>
  <si>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</si>
  <si>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</si>
  <si>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</si>
  <si>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</si>
  <si>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</si>
  <si>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</si>
  <si>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</si>
  <si>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</si>
  <si>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</si>
  <si>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</si>
  <si>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</si>
  <si>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</si>
  <si>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</si>
  <si>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</si>
  <si>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</si>
  <si>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</si>
  <si>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</si>
  <si>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</si>
  <si>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</si>
  <si>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</si>
  <si>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</si>
  <si>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</si>
  <si>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</si>
  <si>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</si>
  <si>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</si>
  <si>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</si>
  <si>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</si>
  <si>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</si>
  <si>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</si>
  <si>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</si>
  <si>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</si>
  <si>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</si>
  <si>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</si>
  <si>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</si>
  <si>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</si>
  <si>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</si>
  <si>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</si>
  <si>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</si>
  <si>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</si>
  <si>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</si>
  <si>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</si>
  <si>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</si>
  <si>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</si>
  <si>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</si>
  <si>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</si>
  <si>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</si>
  <si>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</si>
  <si>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</si>
  <si>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</si>
  <si>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</si>
  <si>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</si>
  <si>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</si>
  <si>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</si>
  <si>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</si>
  <si>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</si>
  <si>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</si>
  <si>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</si>
  <si>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</si>
  <si>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</si>
  <si>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</si>
  <si>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</si>
  <si>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</si>
  <si>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</si>
  <si>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</si>
  <si>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</si>
  <si>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</si>
  <si>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</si>
  <si>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</si>
  <si>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</si>
  <si>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</si>
  <si>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</si>
  <si>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</si>
  <si>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</si>
  <si>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</si>
  <si>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</si>
  <si>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</si>
  <si>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</si>
  <si>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</si>
  <si>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</si>
  <si>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</si>
  <si>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</si>
  <si>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</si>
  <si>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</si>
  <si>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</si>
  <si>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</si>
  <si>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</si>
  <si>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</si>
  <si>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</si>
  <si>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</si>
  <si>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</si>
  <si>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</si>
  <si>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</si>
  <si>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</si>
  <si>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</si>
  <si>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</si>
  <si>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</si>
  <si>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</si>
  <si>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</si>
  <si>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</si>
  <si>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</si>
  <si>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</si>
  <si>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</si>
  <si>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</si>
  <si>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</si>
  <si>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</si>
  <si>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</si>
  <si>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</si>
  <si>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</si>
  <si>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</si>
  <si>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</si>
  <si>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</si>
  <si>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</si>
  <si>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</si>
  <si>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</si>
  <si>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</si>
  <si>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</si>
  <si>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</si>
  <si>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</si>
  <si>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</si>
  <si>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</si>
  <si>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</si>
  <si>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</si>
  <si>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</si>
  <si>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</si>
  <si>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</si>
  <si>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</si>
  <si>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</si>
  <si>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</si>
  <si>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</si>
  <si>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</si>
  <si>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</si>
  <si>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</si>
  <si>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</si>
  <si>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</si>
  <si>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</si>
  <si>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</si>
  <si>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</si>
  <si>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</si>
  <si>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</si>
  <si>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</si>
  <si>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</si>
  <si>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</si>
  <si>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</si>
  <si>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</si>
  <si>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</si>
  <si>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</si>
  <si>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</si>
  <si>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</si>
  <si>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</si>
  <si>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</si>
  <si>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</si>
  <si>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</si>
  <si>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</si>
  <si>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</si>
  <si>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</si>
  <si>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</si>
  <si>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</si>
  <si>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</si>
  <si>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</si>
  <si>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</si>
  <si>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</si>
  <si>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</si>
  <si>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</si>
  <si>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</si>
  <si>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</si>
  <si>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</si>
  <si>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</si>
  <si>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</si>
  <si>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</si>
  <si>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</si>
  <si>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</si>
  <si>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</si>
  <si>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</si>
  <si>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</si>
  <si>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</si>
  <si>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</si>
  <si>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</si>
  <si>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</si>
  <si>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</si>
  <si>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</si>
  <si>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</si>
  <si>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</si>
  <si>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</si>
  <si>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</si>
  <si>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</si>
  <si>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</si>
  <si>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</si>
  <si>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</si>
  <si>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</si>
  <si>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</si>
  <si>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</si>
  <si>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</si>
  <si>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</si>
  <si>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</si>
  <si>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</si>
  <si>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</si>
  <si>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</si>
  <si>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</si>
  <si>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</si>
  <si>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</si>
  <si>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</si>
  <si>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</si>
  <si>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</si>
  <si>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</si>
  <si>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</si>
  <si>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</si>
  <si>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</si>
  <si>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</si>
  <si>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</si>
  <si>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</si>
  <si>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</si>
  <si>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</si>
  <si>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</si>
  <si>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</si>
  <si>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</si>
  <si>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</si>
  <si>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</si>
  <si>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</si>
  <si>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</si>
  <si>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</si>
  <si>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</si>
  <si>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</si>
  <si>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</si>
  <si>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</si>
  <si>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</si>
  <si>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</si>
  <si>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</si>
  <si>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</si>
  <si>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</si>
  <si>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</si>
  <si>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</si>
  <si>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</si>
  <si>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</si>
  <si>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</si>
  <si>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</si>
  <si>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</si>
  <si>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</si>
  <si>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</si>
  <si>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</si>
  <si>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</si>
  <si>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</si>
  <si>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</si>
  <si>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</si>
  <si>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</si>
  <si>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</si>
  <si>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</si>
  <si>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</si>
  <si>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</si>
  <si>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</si>
  <si>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</si>
  <si>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</si>
  <si>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</si>
  <si>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</si>
  <si>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</si>
  <si>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</si>
  <si>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</si>
  <si>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</si>
  <si>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</si>
  <si>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</si>
  <si>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</si>
  <si>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</si>
  <si>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</si>
  <si>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</si>
  <si>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</si>
  <si>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</si>
  <si>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</si>
  <si>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</si>
  <si>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</si>
  <si>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</si>
  <si>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</si>
  <si>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</si>
  <si>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</si>
  <si>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</si>
  <si>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</si>
  <si>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</si>
  <si>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</si>
  <si>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</si>
  <si>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</si>
  <si>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</si>
  <si>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</si>
  <si>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</si>
  <si>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</si>
  <si>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</si>
  <si>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</si>
  <si>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</si>
  <si>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</si>
  <si>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</si>
  <si>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</si>
  <si>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</si>
  <si>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</si>
  <si>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</si>
  <si>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</si>
  <si>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</si>
  <si>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</si>
  <si>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</si>
  <si>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</si>
  <si>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</si>
  <si>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</si>
  <si>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</si>
  <si>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</si>
  <si>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</si>
  <si>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</si>
  <si>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</si>
  <si>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</si>
  <si>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</si>
  <si>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</si>
  <si>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</si>
  <si>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</si>
  <si>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</si>
  <si>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</si>
  <si>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</si>
  <si>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</si>
  <si>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</si>
  <si>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</si>
  <si>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</si>
  <si>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</si>
  <si>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</si>
  <si>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</si>
  <si>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</si>
  <si>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</si>
  <si>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</si>
  <si>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</si>
  <si>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</si>
  <si>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</si>
  <si>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</si>
  <si>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</si>
  <si>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</si>
  <si>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</si>
  <si>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</si>
  <si>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</si>
  <si>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</si>
  <si>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</si>
  <si>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</si>
  <si>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</si>
  <si>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</si>
  <si>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</si>
  <si>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</si>
  <si>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</si>
  <si>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</si>
  <si>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</si>
  <si>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</si>
  <si>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</si>
  <si>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</si>
  <si>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</si>
  <si>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</si>
  <si>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</si>
  <si>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</si>
  <si>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</si>
  <si>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</si>
  <si>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</si>
  <si>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</si>
  <si>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</si>
  <si>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</si>
  <si>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</si>
  <si>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</si>
  <si>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</si>
  <si>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</si>
  <si>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</si>
  <si>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</si>
  <si>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</si>
  <si>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</si>
  <si>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</si>
  <si>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</si>
  <si>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</si>
  <si>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</si>
  <si>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</si>
  <si>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</si>
  <si>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</si>
  <si>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</si>
  <si>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</si>
  <si>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</si>
  <si>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</si>
  <si>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</si>
  <si>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</si>
  <si>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</si>
  <si>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</si>
  <si>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</si>
  <si>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</si>
  <si>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</si>
  <si>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</si>
  <si>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</si>
  <si>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</si>
  <si>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</si>
  <si>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</si>
  <si>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</si>
  <si>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</si>
  <si>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</si>
  <si>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</si>
  <si>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</si>
  <si>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</si>
  <si>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</si>
  <si>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</si>
  <si>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</si>
  <si>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</si>
  <si>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</si>
  <si>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</si>
  <si>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</si>
  <si>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</si>
  <si>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</si>
  <si>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</si>
  <si>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</si>
  <si>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</si>
  <si>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</si>
  <si>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</si>
  <si>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</si>
  <si>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</si>
  <si>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</si>
  <si>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</si>
  <si>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</si>
  <si>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</si>
  <si>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</si>
  <si>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</si>
  <si>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</si>
  <si>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</si>
  <si>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</si>
  <si>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</si>
  <si>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</si>
  <si>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</si>
  <si>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</si>
  <si>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</si>
  <si>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</si>
  <si>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</si>
  <si>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</si>
  <si>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</si>
  <si>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</si>
  <si>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</si>
  <si>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</si>
  <si>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</si>
  <si>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</si>
  <si>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</si>
  <si>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</si>
  <si>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</si>
  <si>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</si>
  <si>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</si>
  <si>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</si>
  <si>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</si>
  <si>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</si>
  <si>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</si>
  <si>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</si>
  <si>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</si>
  <si>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</si>
  <si>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</si>
  <si>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</si>
  <si>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</si>
  <si>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</si>
  <si>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</si>
  <si>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</si>
  <si>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</si>
  <si>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</si>
  <si>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</si>
  <si>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</si>
  <si>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</si>
  <si>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</si>
  <si>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</si>
  <si>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</si>
  <si>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</si>
  <si>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</si>
  <si>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</si>
  <si>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</si>
  <si>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</si>
  <si>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</si>
  <si>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</si>
  <si>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</si>
  <si>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</si>
  <si>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</si>
  <si>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</si>
  <si>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</si>
  <si>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</si>
  <si>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</si>
  <si>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</si>
  <si>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</si>
  <si>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</si>
  <si>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</si>
  <si>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</si>
  <si>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</si>
  <si>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</si>
  <si>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</si>
  <si>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</si>
  <si>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</si>
  <si>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</si>
  <si>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</si>
  <si>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</si>
  <si>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</si>
  <si>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</si>
  <si>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</si>
  <si>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</si>
  <si>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</si>
  <si>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</si>
  <si>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</si>
  <si>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</si>
  <si>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</si>
  <si>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</si>
  <si>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</si>
  <si>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</si>
  <si>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</si>
  <si>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</si>
  <si>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</si>
  <si>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</si>
  <si>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</si>
  <si>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</si>
  <si>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</si>
  <si>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</si>
  <si>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</si>
  <si>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</si>
  <si>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</si>
  <si>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</si>
  <si>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</si>
  <si>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</si>
  <si>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</si>
  <si>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</si>
  <si>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</si>
  <si>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</si>
  <si>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</si>
  <si>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</si>
  <si>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</si>
  <si>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</si>
  <si>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</si>
  <si>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</si>
  <si>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</si>
  <si>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</si>
  <si>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</si>
  <si>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</si>
  <si>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</si>
  <si>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</si>
  <si>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</si>
  <si>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</si>
  <si>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</si>
  <si>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</si>
  <si>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</si>
  <si>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</si>
  <si>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</si>
  <si>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</si>
  <si>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</si>
  <si>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</si>
  <si>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</si>
  <si>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</si>
  <si>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</si>
  <si>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</si>
  <si>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</si>
  <si>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</si>
  <si>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</si>
  <si>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</si>
  <si>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</si>
  <si>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</si>
  <si>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</si>
  <si>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</si>
  <si>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</si>
  <si>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</si>
  <si>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</si>
  <si>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</si>
  <si>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</si>
  <si>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</si>
  <si>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</si>
  <si>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</si>
  <si>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</si>
  <si>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</si>
  <si>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</si>
  <si>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</si>
  <si>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</si>
  <si>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</si>
  <si>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</si>
  <si>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</si>
  <si>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</si>
  <si>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</si>
  <si>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</si>
  <si>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</si>
  <si>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</si>
  <si>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</si>
  <si>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</si>
  <si>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</si>
  <si>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</si>
  <si>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</si>
  <si>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</si>
  <si>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</si>
  <si>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</si>
  <si>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</si>
  <si>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</si>
  <si>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</si>
  <si>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</si>
  <si>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</si>
  <si>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</si>
  <si>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</si>
  <si>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</si>
  <si>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</si>
  <si>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</si>
  <si>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</si>
  <si>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</si>
  <si>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</si>
  <si>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</si>
  <si>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</si>
  <si>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</si>
  <si>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</si>
  <si>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</si>
  <si>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</si>
  <si>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</si>
  <si>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</si>
  <si>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</si>
  <si>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</si>
  <si>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</si>
  <si>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</si>
  <si>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</si>
  <si>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</si>
  <si>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</si>
  <si>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</si>
  <si>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</si>
  <si>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</si>
  <si>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</si>
  <si>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</si>
  <si>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</si>
  <si>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</si>
  <si>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</si>
  <si>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</si>
  <si>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</si>
  <si>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</si>
  <si>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</si>
  <si>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</si>
  <si>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</si>
  <si>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</si>
  <si>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</si>
  <si>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</si>
  <si>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</si>
  <si>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</si>
  <si>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</si>
  <si>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</si>
  <si>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</si>
  <si>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</si>
  <si>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</si>
  <si>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</si>
  <si>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</si>
  <si>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</si>
  <si>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</si>
  <si>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</si>
  <si>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</si>
  <si>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</si>
  <si>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</si>
  <si>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</si>
  <si>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</si>
  <si>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</si>
  <si>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</si>
  <si>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</si>
  <si>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</si>
  <si>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</si>
  <si>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</si>
  <si>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</si>
  <si>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</si>
  <si>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</si>
  <si>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</si>
  <si>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</si>
  <si>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</si>
  <si>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</si>
  <si>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</si>
  <si>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</si>
  <si>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</si>
  <si>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</si>
  <si>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</si>
  <si>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</si>
  <si>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</si>
  <si>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</si>
  <si>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</si>
  <si>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</si>
  <si>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</si>
  <si>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</si>
  <si>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</si>
  <si>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</si>
  <si>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</si>
  <si>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</si>
  <si>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</si>
  <si>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</si>
  <si>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</si>
  <si>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</si>
  <si>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</si>
  <si>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</si>
  <si>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</si>
  <si>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</si>
  <si>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</si>
  <si>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</si>
  <si>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</si>
  <si>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</si>
  <si>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</si>
  <si>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</si>
  <si>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</si>
  <si>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</si>
  <si>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</si>
  <si>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</si>
  <si>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</si>
  <si>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</si>
  <si>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</si>
  <si>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</si>
  <si>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</si>
  <si>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</si>
  <si>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</si>
  <si>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</si>
  <si>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</si>
  <si>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</si>
  <si>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</si>
  <si>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</si>
  <si>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</si>
  <si>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</si>
  <si>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</si>
  <si>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</si>
  <si>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</si>
  <si>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</si>
  <si>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</si>
  <si>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</si>
  <si>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</si>
  <si>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</si>
  <si>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</si>
  <si>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</si>
  <si>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</si>
  <si>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</si>
  <si>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</si>
  <si>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</si>
  <si>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</si>
  <si>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</si>
  <si>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</si>
  <si>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</si>
  <si>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</si>
  <si>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</si>
  <si>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</si>
  <si>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</si>
  <si>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</si>
  <si>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</si>
  <si>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</si>
  <si>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</si>
  <si>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</si>
  <si>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</si>
  <si>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</si>
  <si>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</si>
  <si>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</si>
  <si>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</si>
  <si>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</si>
  <si>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</si>
  <si>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</si>
  <si>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</si>
  <si>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</si>
  <si>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</si>
  <si>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</si>
  <si>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</si>
  <si>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</si>
  <si>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</si>
  <si>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</si>
  <si>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</si>
  <si>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</si>
  <si>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</si>
  <si>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</si>
  <si>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</si>
  <si>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</si>
  <si>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</si>
  <si>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</si>
  <si>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</si>
  <si>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</si>
  <si>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</si>
  <si>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</si>
  <si>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</si>
  <si>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</si>
  <si>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</si>
  <si>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</si>
  <si>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</si>
  <si>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</si>
  <si>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</si>
  <si>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</si>
  <si>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</si>
  <si>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</si>
  <si>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</si>
  <si>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</si>
  <si>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</si>
  <si>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</si>
  <si>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</si>
  <si>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</si>
  <si>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</si>
  <si>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</si>
  <si>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</si>
  <si>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</si>
  <si>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</si>
  <si>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</si>
  <si>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</si>
  <si>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</si>
  <si>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</si>
  <si>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</si>
  <si>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</si>
  <si>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</si>
  <si>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</si>
  <si>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</si>
  <si>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</si>
  <si>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</si>
  <si>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</si>
  <si>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</si>
  <si>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</si>
  <si>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</si>
  <si>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</si>
  <si>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</si>
  <si>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</si>
  <si>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</si>
  <si>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</si>
  <si>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</si>
  <si>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</si>
  <si>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</si>
  <si>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</si>
  <si>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</si>
  <si>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</si>
  <si>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</si>
  <si>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</si>
  <si>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</si>
  <si>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</si>
  <si>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</si>
  <si>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</si>
  <si>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</si>
  <si>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</si>
  <si>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</si>
  <si>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</si>
  <si>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</si>
  <si>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</si>
  <si>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</si>
  <si>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</si>
  <si>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</si>
  <si>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</si>
  <si>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</si>
  <si>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</si>
  <si>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</si>
  <si>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</si>
  <si>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</si>
  <si>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</si>
  <si>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</si>
  <si>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</si>
  <si>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</si>
  <si>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</si>
  <si>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</si>
  <si>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</si>
  <si>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</si>
  <si>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</si>
  <si>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</si>
  <si>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</si>
  <si>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</si>
  <si>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</si>
  <si>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</si>
  <si>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</si>
  <si>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</si>
  <si>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</si>
  <si>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</si>
  <si>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</si>
  <si>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</si>
  <si>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</si>
  <si>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</si>
  <si>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</si>
  <si>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</si>
  <si>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</si>
  <si>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</si>
  <si>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</si>
  <si>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</si>
  <si>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</si>
  <si>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</si>
  <si>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</si>
  <si>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</si>
  <si>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</si>
  <si>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</si>
  <si>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</si>
  <si>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</si>
  <si>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</si>
  <si>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</si>
  <si>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</si>
  <si>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</si>
  <si>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</si>
  <si>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</si>
  <si>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</si>
  <si>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</si>
  <si>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</si>
  <si>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</si>
  <si>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</si>
  <si>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</si>
  <si>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</si>
  <si>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</si>
  <si>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</si>
  <si>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</si>
  <si>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</si>
  <si>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</si>
  <si>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</si>
  <si>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</si>
  <si>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</si>
  <si>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</si>
  <si>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</si>
  <si>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</si>
  <si>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</si>
  <si>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</si>
  <si>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</si>
  <si>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</si>
  <si>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</si>
  <si>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</si>
  <si>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</si>
  <si>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</si>
  <si>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</si>
  <si>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</si>
  <si>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</si>
  <si>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</si>
  <si>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</si>
  <si>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</si>
  <si>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</si>
  <si>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a - baseball - bežné transfery</t>
  </si>
  <si>
    <t>55448801</t>
  </si>
  <si>
    <t>UMBRA solutions s. r. o.</t>
  </si>
  <si>
    <t>50405152</t>
  </si>
  <si>
    <t>EIB s.r.o.</t>
  </si>
  <si>
    <t>31320155</t>
  </si>
  <si>
    <t>Všeobecná úverová banka, a.s.</t>
  </si>
  <si>
    <t>Vedenie konta VUB Biznis ucet Akti</t>
  </si>
  <si>
    <t>Poplatky Nonstop banking - SMS</t>
  </si>
  <si>
    <t>35862289</t>
  </si>
  <si>
    <t>DOM ŠPORTU, s.r.o.</t>
  </si>
  <si>
    <t>50528041</t>
  </si>
  <si>
    <t>osobnyudaj.sk, s.r.o.</t>
  </si>
  <si>
    <t>22/2025</t>
  </si>
  <si>
    <t>Martin Čerňák</t>
  </si>
  <si>
    <t>Juraj Čordáš</t>
  </si>
  <si>
    <t>250139</t>
  </si>
  <si>
    <t>202500014</t>
  </si>
  <si>
    <t>Činnosť športového odborníka v zmysle zmluvy č. SBF-Z-2025/11</t>
  </si>
  <si>
    <t>55467075</t>
  </si>
  <si>
    <t>Marek Červený Base-Flow</t>
  </si>
  <si>
    <t>250141</t>
  </si>
  <si>
    <t>682025</t>
  </si>
  <si>
    <t>prenájom športovísk v športovom areáli Hroch v rámci reprezentácie SR v baseballe mužov dňa 1.2. a 8.3.2025</t>
  </si>
  <si>
    <t>65760557</t>
  </si>
  <si>
    <t>Hroch, z.s.</t>
  </si>
  <si>
    <t>25OZ0036</t>
  </si>
  <si>
    <t>CP-2025/26</t>
  </si>
  <si>
    <t>51377080</t>
  </si>
  <si>
    <t>Michal Noga</t>
  </si>
  <si>
    <t>55215149</t>
  </si>
  <si>
    <t>Baseball for Future</t>
  </si>
  <si>
    <t>250150</t>
  </si>
  <si>
    <t>50250649</t>
  </si>
  <si>
    <t>Služby, energie a prevádzkové náklady spojené s užívaním nebytových priestorov na základe Zmluvy č.11-2021 za mesiac 01/2026</t>
  </si>
  <si>
    <t>56840128</t>
  </si>
  <si>
    <t>AA účtovanie, s. r. o.</t>
  </si>
  <si>
    <t>250149</t>
  </si>
  <si>
    <t>59259648</t>
  </si>
  <si>
    <t>Prenájom kancelárskych priestorov na základe Zmluvy o nájme nebytových priestorov č.11-2021 za obdobie 01/2026</t>
  </si>
  <si>
    <t>250157</t>
  </si>
  <si>
    <t>23060003</t>
  </si>
  <si>
    <t>Príspevok na organizáciu športového podujatia na základe zmluvy č. SBF-Z-2025/7</t>
  </si>
  <si>
    <t>55254756</t>
  </si>
  <si>
    <t>Step Up Academy o.z.</t>
  </si>
  <si>
    <t>250153</t>
  </si>
  <si>
    <t>20230005</t>
  </si>
  <si>
    <t>Refundácia nákladov na základe zmluvy o poskytnutí finančného príspevku č. SBF-Z-2025/16 - GoodSports International Slovensko - Baseballové sústredenie 27.06.-06.07.2025</t>
  </si>
  <si>
    <t>Rekreačné zariadenie Kľačno, s.r.o.</t>
  </si>
  <si>
    <t>202100041</t>
  </si>
  <si>
    <t>0001FI002368/25</t>
  </si>
  <si>
    <t>0001FI002329/25</t>
  </si>
  <si>
    <t>69/2025</t>
  </si>
  <si>
    <t>Refundácia nákladov na základe zmluvy o poskytnutí finančného príspevku č. SBF-Z-2025/16 - GoodSports International Slovensko - Štartovné na turnaj 15.-16.11.2025</t>
  </si>
  <si>
    <t>Baseball for future, o.z.</t>
  </si>
  <si>
    <t>Victory sport. s.r.o.</t>
  </si>
  <si>
    <t>Základná škola I. Bukovčana</t>
  </si>
  <si>
    <t>Refundácia nákladov na základe zmluvy o poskytnutí finančného príspevku č. SBF-Z-2025/16 - GoodSports International Slovensko - Trofeje pre športovcov</t>
  </si>
  <si>
    <t>Refundácia nákladov na základe zmluvy o poskytnutí finančného príspevku č. SBF-Z-2025/16 - GoodSports International Slovensko - Prenájom telocvične 07.10.2025-31.03.2026</t>
  </si>
  <si>
    <t>250156</t>
  </si>
  <si>
    <t>250100261</t>
  </si>
  <si>
    <t>250100263</t>
  </si>
  <si>
    <t>22550671</t>
  </si>
  <si>
    <t>20251366</t>
  </si>
  <si>
    <t>250100703</t>
  </si>
  <si>
    <t>25409</t>
  </si>
  <si>
    <t>2025048</t>
  </si>
  <si>
    <t>36270687</t>
  </si>
  <si>
    <t>22139494</t>
  </si>
  <si>
    <t>36531154</t>
  </si>
  <si>
    <t>36270688</t>
  </si>
  <si>
    <t>62419005</t>
  </si>
  <si>
    <t>50352130</t>
  </si>
  <si>
    <t>Xtra Slovakia, s.r.o.</t>
  </si>
  <si>
    <t>Viktoriia Hamouzová</t>
  </si>
  <si>
    <t>DEMI šport plus, s.r.o.</t>
  </si>
  <si>
    <t>TOV Production</t>
  </si>
  <si>
    <t>FIDO Garden Servis</t>
  </si>
  <si>
    <t>Štefan Berhedi</t>
  </si>
  <si>
    <t>Refundácia nákladov na základe zmluvy o poskytnutí finančného príspevku č. SBF-Z-2025/18 - SK Trnava Panthers - Športový materiál - textil</t>
  </si>
  <si>
    <t>Refundácia nákladov na základe zmluvy o poskytnutí finančného príspevku č. SBF-Z-2025/18 - SK Trnava Panthers - Športový materiál - pálka</t>
  </si>
  <si>
    <t>Refundácia nákladov na základe zmluvy o poskytnutí finančného príspevku č. SBF-Z-2025/18 - SK Trnava Panthers - Športový materiál - bundy</t>
  </si>
  <si>
    <t>Refundácia nákladov na základe zmluvy o poskytnutí finančného príspevku č. SBF-Z-2025/18 - SK Trnava Panthers - Športový materiál - tričká</t>
  </si>
  <si>
    <t>Refundácia nákladov na základe zmluvy o poskytnutí finančného príspevku č. SBF-Z-2025/18 - SK Trnava Panthers - Športový materiál - hracie vybavenie</t>
  </si>
  <si>
    <t>Refundácia nákladov na základe zmluvy o poskytnutí finančného príspevku č. SBF-Z-2025/18 - SK Trnava Panthers - Servis zavlažovacieho systému na ihrisku</t>
  </si>
  <si>
    <t>Refundácia nákladov na základe zmluvy o poskytnutí finančného príspevku č. SBF-Z-2025/18 - SK Trnava Panthers - Vyúčtovanie účasti na športovom podujatí</t>
  </si>
  <si>
    <t>250152</t>
  </si>
  <si>
    <t>Štartovné na turnaji - participation in Prage Baseball Week 2025</t>
  </si>
  <si>
    <t>48548421</t>
  </si>
  <si>
    <t xml:space="preserve">Czech baseball Association </t>
  </si>
  <si>
    <t>2121/2025</t>
  </si>
  <si>
    <t>2053/2025</t>
  </si>
  <si>
    <t>2089/2025</t>
  </si>
  <si>
    <t>2031/2025</t>
  </si>
  <si>
    <t>2016/2025</t>
  </si>
  <si>
    <t>250154</t>
  </si>
  <si>
    <t>2025_32</t>
  </si>
  <si>
    <t>Kv. Řezáč, s.r.o.</t>
  </si>
  <si>
    <t>E.I.B., s.r.o.</t>
  </si>
  <si>
    <t>Forelle BV</t>
  </si>
  <si>
    <t>Thirty1, s.r.o.</t>
  </si>
  <si>
    <t>17/2025</t>
  </si>
  <si>
    <t>25-360-000129</t>
  </si>
  <si>
    <t>20/2025</t>
  </si>
  <si>
    <t>Základná škola Biskupická 21, Bratislava</t>
  </si>
  <si>
    <t>WBSC Europe</t>
  </si>
  <si>
    <t>Baseball klub Zagreb</t>
  </si>
  <si>
    <t>Nachwuchstliga OST</t>
  </si>
  <si>
    <t>Arrows Ostrava, z.s.</t>
  </si>
  <si>
    <t>A.S.D. Junior Alpina Baseball Softball</t>
  </si>
  <si>
    <t>Dipl.f. Jana Závacká</t>
  </si>
  <si>
    <t>Hrvatski baseball savez</t>
  </si>
  <si>
    <t>Refundácia nákladov na základe zmluvy o poskytnutí finančného príspevku č. SBF-Z-2025/14 - Baseballový klub Apollo Bratislava - Materiálne vybavenie - pálkarský tunel</t>
  </si>
  <si>
    <t>Refundácia nákladov na základe zmluvy o poskytnutí finančného príspevku č. SBF-Z-2025/14 - Baseballový klub Apollo Bratislava - Materiálne vybavenie</t>
  </si>
  <si>
    <t>Refundácia nákladov na základe zmluvy o poskytnutí finančného príspevku č. SBF-Z-2025/14 - Baseballový klub Apollo Bratislava - Materiálne vybavenie - dresy</t>
  </si>
  <si>
    <t>Refundácia nákladov na základe zmluvy o poskytnutí finančného príspevku č. SBF-Z-2025/14 - Baseballový klub Apollo Bratislava - Organizácia baseballovej akadémie</t>
  </si>
  <si>
    <t>Refundácia nákladov na základe zmluvy o poskytnutí finančného príspevku č. SBF-Z-2025/14 - Baseballový klub Apollo Bratislava - Prenájom telocvične</t>
  </si>
  <si>
    <t>Refundácia nákladov na základe zmluvy o poskytnutí finančného príspevku č. SBF-Z-2025/14 - Baseballový klub Apollo Bratislava - Štartovné na podujatie</t>
  </si>
  <si>
    <t>Refundácia nákladov na základe zmluvy o poskytnutí finančného príspevku č. SBF-Z-2025/14 - Baseballový klub Apollo Bratislava - Fyzioterapia športovcov</t>
  </si>
  <si>
    <t>250155</t>
  </si>
  <si>
    <t>54/03/2025</t>
  </si>
  <si>
    <t>Z2512000007</t>
  </si>
  <si>
    <t>20250313-1</t>
  </si>
  <si>
    <t>25VF06</t>
  </si>
  <si>
    <t>Mgr. Roman Lipavský</t>
  </si>
  <si>
    <t>LionER</t>
  </si>
  <si>
    <t>BaseballOutlet Piotr Paskudzki</t>
  </si>
  <si>
    <t>DB STRONG, s.r.o.</t>
  </si>
  <si>
    <t>PRAGAP TOUR s.r.o.</t>
  </si>
  <si>
    <t>Vysoká škola polytechnická Jihlava</t>
  </si>
  <si>
    <t>QUANZHOU KOP BAGS CO., LTD.</t>
  </si>
  <si>
    <t>Třebíč Nuclears z.s.</t>
  </si>
  <si>
    <t>Hans-Ulrich Weisse</t>
  </si>
  <si>
    <t>KBJ Veľkoobchody, s.r.o.</t>
  </si>
  <si>
    <t>Eagles Praha z.s.</t>
  </si>
  <si>
    <t>Refundácia nákladov na základe zmluvy o poskytnutí finančného príspevku č. SBF-Z-2025/13 - BK Angels Trnava - Účasť na baseballovej klinike</t>
  </si>
  <si>
    <t>Refundácia nákladov na základe zmluvy o poskytnutí finančného príspevku č. SBF-Z-2025/13 - BK Angels Trnava - Kondičné tréningy</t>
  </si>
  <si>
    <t>Refundácia nákladov na základe zmluvy o poskytnutí finančného príspevku č. SBF-Z-2025/13 - BK Angels Trnava - Materiálne vybavenie</t>
  </si>
  <si>
    <t>Refundácia nákladov na základe zmluvy o poskytnutí finančného príspevku č. SBF-Z-2025/13 - BK Angels Trnava - Organizácia tréningového procesu</t>
  </si>
  <si>
    <t>Refundácia nákladov na základe zmluvy o poskytnutí finančného príspevku č. SBF-Z-2025/13 - BK Angels Trnava - Ubytovanie na podujatí</t>
  </si>
  <si>
    <t>Refundácia nákladov na základe zmluvy o poskytnutí finančného príspevku č. SBF-Z-2025/13 - BK Angels Trnava - Štartovné a strava na podujatí</t>
  </si>
  <si>
    <t xml:space="preserve">Refundácia nákladov na základe zmluvy o poskytnutí finančného príspevku č. SBF-Z-2025/13 - BK Angels Trnava - Materiálne vybavenie - batohy </t>
  </si>
  <si>
    <t>Refundácia nákladov na základe zmluvy o poskytnutí finančného príspevku č. SBF-Z-2025/13 - BK Angels Trnava - Štartovné na podujatí</t>
  </si>
  <si>
    <t>Refundácia nákladov na základe zmluvy o poskytnutí finančného príspevku č. SBF-Z-2025/13 - BK Angels Trnava - Materiálne vybavenie - dresy</t>
  </si>
  <si>
    <t>250163</t>
  </si>
  <si>
    <t>4002286289</t>
  </si>
  <si>
    <t>poštovné - doporučený list</t>
  </si>
  <si>
    <t>36631124</t>
  </si>
  <si>
    <t>250164</t>
  </si>
  <si>
    <t>4002286290</t>
  </si>
  <si>
    <t>250165</t>
  </si>
  <si>
    <t>4002286291</t>
  </si>
  <si>
    <t>250158</t>
  </si>
  <si>
    <t>70250305</t>
  </si>
  <si>
    <t>Doručovateľský servis v zmysle mandátnej zmluvy /manipulačný poplatok za 10/2025</t>
  </si>
  <si>
    <t>250159</t>
  </si>
  <si>
    <t>70250336</t>
  </si>
  <si>
    <t>Doručovateľský servis v zmysle mandátnej zmluvy /manipulačný poplatok za 11/2025</t>
  </si>
  <si>
    <t>2025017</t>
  </si>
  <si>
    <t>250160</t>
  </si>
  <si>
    <t>072025</t>
  </si>
  <si>
    <t>Odmena za rozhodovanie súťaží SBF za rok 2025</t>
  </si>
  <si>
    <t>40429229</t>
  </si>
  <si>
    <t>Ing. arch. Mojmír Jankovič - ARCHITEKT</t>
  </si>
  <si>
    <t>25OZ0037</t>
  </si>
  <si>
    <t>Refundácia nákladov na základe Dodatku č. 1 k zmluve o poskytnutí finančného príspevku č. SBF-Z-2025/06 - účel športu mládeže podľa počtu súťažiacich družstiev do 23 rokov - materiálne vybavenie</t>
  </si>
  <si>
    <t>50462709</t>
  </si>
  <si>
    <t>Baseball club Outmen Skalica</t>
  </si>
  <si>
    <t>250166</t>
  </si>
  <si>
    <t>Refundácia nákladov na základe zmluvy o poskytnutí finančného príspevku č. SBF-Z-2025/17 - Golden Lions Club - materiálne vybavenie</t>
  </si>
  <si>
    <t>22550749</t>
  </si>
  <si>
    <t>202504012</t>
  </si>
  <si>
    <t>45885648</t>
  </si>
  <si>
    <t>Slovenská chránená dieľňa, s.r.o.</t>
  </si>
  <si>
    <t xml:space="preserve">Refundácia nákladov na základe zmluvy o poskytnutí finančného príspevku č. SBF-Z-2025/19 </t>
  </si>
  <si>
    <t>250167</t>
  </si>
  <si>
    <t>202400053</t>
  </si>
  <si>
    <t>5416941618</t>
  </si>
  <si>
    <t>250169</t>
  </si>
  <si>
    <t>nákup technického vybavenia - notebook ASUS Vivobook 15</t>
  </si>
  <si>
    <t>36562939</t>
  </si>
  <si>
    <t>Alza.sk s. r. o.</t>
  </si>
  <si>
    <t>2527</t>
  </si>
  <si>
    <t>9-251147</t>
  </si>
  <si>
    <t xml:space="preserve">záloha na členskú platformu EOS Club za obdobie 1.12.2025-30.11.2026 </t>
  </si>
  <si>
    <t>05110645</t>
  </si>
  <si>
    <t>EOS Digital s.r.o.</t>
  </si>
  <si>
    <t>250172</t>
  </si>
  <si>
    <t>24a/2025</t>
  </si>
  <si>
    <t>Zabezpečenie organizácie športovo-vzdelávacieho podujatia pre talentovanú mládež do 23 rokov v baseballe pre 18 osôb v termíne 1.8.-3.8.2025 vo Wiener Neustadt (AT)</t>
  </si>
  <si>
    <t>71390138</t>
  </si>
  <si>
    <t>PhDr. Matej Šišolák</t>
  </si>
  <si>
    <t>250171</t>
  </si>
  <si>
    <t>25a/2025</t>
  </si>
  <si>
    <t>Zabezpečenie organizácie športovo-vzdelávacieho podujatia pre reprezentáciu SR v baseballe pre 19 osôb v termíne 25.6.-30.6.2025 v Prahe</t>
  </si>
  <si>
    <t>250177</t>
  </si>
  <si>
    <t>Refundácia nákladov na základe zmluvy o poskytnutí finančného príspevku č. SBF-Z-2025/05 - tréningy  mládeže a vedenie CTM, kondičné tréningy, palkársky tunel</t>
  </si>
  <si>
    <t>26/2025</t>
  </si>
  <si>
    <t>36088986</t>
  </si>
  <si>
    <t>BK Angels Trnava</t>
  </si>
  <si>
    <t>250173</t>
  </si>
  <si>
    <t>252557</t>
  </si>
  <si>
    <t>Vyúčtovanie zálohy - členská platformu EOS Club za obdobie 1.12.2025-30.11.2026 na základe zmluvy o poskytovaní služieb</t>
  </si>
  <si>
    <t>2528</t>
  </si>
  <si>
    <t>2025019390</t>
  </si>
  <si>
    <t>záloha na software - mPohoda Basic ročné predplatné (základná licencia pre 1 užívateľa + účtovníčku)</t>
  </si>
  <si>
    <t>36244791</t>
  </si>
  <si>
    <t>STORMWARE s.r.o.</t>
  </si>
  <si>
    <t>250174</t>
  </si>
  <si>
    <t>202609607</t>
  </si>
  <si>
    <t>Vyúčtovanie zálohy - Software - mPohoda Basic ročné predplatné (základná licencia pre 1 užívateľa + účtovníčku) za obdobie 30.12.2025-29.12.2026</t>
  </si>
  <si>
    <t>B0120038</t>
  </si>
  <si>
    <t>250124</t>
  </si>
  <si>
    <t>Zabezpečenie sústredenia reprezentačného družstva žiakov U10 v roku 2025 - príprava ihrísk, úprava plochy, príprava baseballových tunelov a šatní - dňa 12.5., 19.5. a 26.5.2025</t>
  </si>
  <si>
    <t>Baseballový klub Angels Trnava</t>
  </si>
  <si>
    <t>250125</t>
  </si>
  <si>
    <t>23/2025</t>
  </si>
  <si>
    <t>Zabezpečenie sústredenia reprezentačného družstva kadetov U15 v roku 2025 - príprava ihrísk, úprava plochy, príprava baseballových tunelov a šatní - dňa 22.4., 28.7., 29.7. a 30.7.2025</t>
  </si>
  <si>
    <t>25016</t>
  </si>
  <si>
    <t>24/2025</t>
  </si>
  <si>
    <t>Zabezpečenie sústredenia reprezentačného družstva juniorov U18 v roku 2025 - príprava ihrísk, úprava plochy, príprava baseballových tunelov a šatní - dňa 1.7., 2.7., 3.7. a 4.7.2025</t>
  </si>
  <si>
    <t>B0010001</t>
  </si>
  <si>
    <t>260002</t>
  </si>
  <si>
    <t>50260026</t>
  </si>
  <si>
    <t>Služby, energie a prevádzkové náklady spojené s užívaním nebytových priestorov na základe Zmluvy č.11-2021 za mesiac 02/2026</t>
  </si>
  <si>
    <t>260003</t>
  </si>
  <si>
    <t>20262319</t>
  </si>
  <si>
    <t>Výkon zodpovednej osoby 01/2026 na základe zmluvy č. ZO/2020Z23645 o poskytovaní  služieb v oblasti ochrany osobných údajov</t>
  </si>
  <si>
    <t>260004</t>
  </si>
  <si>
    <t>INV-25-360000516</t>
  </si>
  <si>
    <t>Členský poplatok WBSC 2026</t>
  </si>
  <si>
    <t>World Baseball Softball Confederation Europe - WBSCE</t>
  </si>
  <si>
    <t>260001</t>
  </si>
  <si>
    <t>50260025</t>
  </si>
  <si>
    <t>Prenájom kancelárskych priestorov na základe Zmluvy o nájme nebytových priestorov č.11-2021 za obdobie 02/2026</t>
  </si>
  <si>
    <t>250175</t>
  </si>
  <si>
    <t>70250367</t>
  </si>
  <si>
    <t>Doručovateľský servis v zmysle mandátnej zmluvy /manipulačný poplatok za 12/2025</t>
  </si>
  <si>
    <t>260005</t>
  </si>
  <si>
    <t>INV-25-360000535</t>
  </si>
  <si>
    <t>Štartovné mužskej reprezentácie na kvalifikáciu na ME - BE Championships Seniors Qualifier/B-Pool</t>
  </si>
  <si>
    <t>25DPH02</t>
  </si>
  <si>
    <t>DPH - 12/2025 (prijatá faktúra č. 250172)</t>
  </si>
  <si>
    <t>Daňový úrad</t>
  </si>
  <si>
    <t>25DPH01</t>
  </si>
  <si>
    <t>DPH - 12/2025 (prijatá faktúra č. 250171)</t>
  </si>
  <si>
    <t>25DPH03</t>
  </si>
  <si>
    <t>DPH - 12/2025 (prijatá faktúra č. 250173)</t>
  </si>
  <si>
    <t>250Z0050</t>
  </si>
  <si>
    <t>Náhrada za stratu času dobrovoľníka - rozhodca, podujatie: Slovenská baseballová liga dňa 1.4.-31.12.2025, trvannie 5d/28h po 4,69€/h + stravné</t>
  </si>
  <si>
    <t>osoba 16</t>
  </si>
  <si>
    <t>25OZ0045</t>
  </si>
  <si>
    <t>Náhrada za stratu času dobrovoľníka - rozhodca, podujatie: Slovenská baseballová liga dňa 1.4.-31.12.2025, trvannie 4d/23h po 4,69€/h + cestovné + stravné:                                                                              Mesto: Jelka/Bratislava, Slovensko                                                                          Spôsob dopravy: autom vlastným
Počet všetkých osôb na pracovnej ceste: 1       z toho:
- rozhodca: 1</t>
  </si>
  <si>
    <t>osoba 11</t>
  </si>
  <si>
    <t>25OZ0054</t>
  </si>
  <si>
    <t>Náhrada za stratu času dobrovoľníka - zapisovateľ, podujatie: Slovenská baseballová liga dňa 1.4.-31.12.2025, trvannie 7d/36h po 4,69€/h + cestovné + stravné:                                                                              Mesto: Bratislava/Kátov, Slovensko                                                                          Spôsob dopravy: autom vlastným
Počet všetkých osôb na pracovnej ceste: 1       z toho:
- zapisovateľ: 1</t>
  </si>
  <si>
    <t>osoba 20</t>
  </si>
  <si>
    <t>25OZ0046</t>
  </si>
  <si>
    <t>osoba 12</t>
  </si>
  <si>
    <t>Náhrada za stratu času dobrovoľníka - rozhodca, podujatie: Slovenská baseballová liga dňa 1.4.-31.12.2025, trvannie 7d/50h po 4,69€/h + cestovné + stravné:                                                                              Mesto: Bratislava, Slovensko                                                                          Spôsob dopravy: autom vlastným
Počet všetkých osôb na pracovnej ceste: 1       z toho:
- rozhodca: 1</t>
  </si>
  <si>
    <t>25OZ0043</t>
  </si>
  <si>
    <t>osoba 9</t>
  </si>
  <si>
    <t>Náhrada za stratu času dobrovoľníka - rozhodca, podujatie: Súťaže organizované SBF dňa 1.4.-31.12.2025, trvannie 10d/52h po 4,69€/h + cestovné + stravné:                                                                              Mesto: Bratislava/Kátov, Slovensko                                                                          Spôsob dopravy: autom vlastným
Počet všetkých osôb na pracovnej ceste: 1       z toho:
- rozhodca: 1</t>
  </si>
  <si>
    <t>25OZ0039</t>
  </si>
  <si>
    <t>osoba 5</t>
  </si>
  <si>
    <t>Náhrada za stratu času dobrovoľníka - rozhodca, podujatie: Slovenská baseballová liga dňa 1.4.-31.12.2025, trvannie 7d/49h po 4,69€/h + cestovné + stravné:                                                                              Mesto: Bratislava/Trnava, Slovensko                                                                          Spôsob dopravy: autom vlastným
Počet všetkých osôb na pracovnej ceste: 1       z toho:
- rozhodca: 1</t>
  </si>
  <si>
    <t>25OZ0051</t>
  </si>
  <si>
    <t>osoba 17</t>
  </si>
  <si>
    <t xml:space="preserve">Náhrada za stratu času dobrovoľníka - zapisovateľ, podujatie: Slovenská baseballová liga dňa 1.4.-31.12.2025, trvannie 15d/73h po 4,69€/h + stravné                                                  </t>
  </si>
  <si>
    <t>25OZ0053</t>
  </si>
  <si>
    <t>osoba 19</t>
  </si>
  <si>
    <t>Náhrada za stratu času dobrovoľníka - zapisovateľ, podujatie: Slovenská baseballová liga dňa 1.4.-31.12.2025, trvannie 12d/67h po 4,69€/h + cestovné + stravné:                                                                              Mesto: Bratislava/Kátov, Slovensko                                                                          Spôsob dopravy: autom vlastným
Počet všetkých osôb na pracovnej ceste: 1       z toho:
- zapisovateľ: 1</t>
  </si>
  <si>
    <t>25OZ0047</t>
  </si>
  <si>
    <t>Náhrada za stratu času dobrovoľníka - rozhodca, podujatie: Slovenská baseballová liga dňa 1.4.-31.12.2025, trvannie 8d/64h po 4,69€/h + cestovné + stravné:                                                                              Mesto: Kátov/Bratislava/Trnava, Slovensko                                                                          Spôsob dopravy: autom vlastným
Počet všetkých osôb na pracovnej ceste: 1       z toho:
- rozhodca: 1</t>
  </si>
  <si>
    <t>osoba 13</t>
  </si>
  <si>
    <t>25OZ0044</t>
  </si>
  <si>
    <t>osoba 10</t>
  </si>
  <si>
    <t>25OZ0049</t>
  </si>
  <si>
    <t>osoba 15</t>
  </si>
  <si>
    <t>25OZ0042</t>
  </si>
  <si>
    <t>osoba 8</t>
  </si>
  <si>
    <t>25OZ0041</t>
  </si>
  <si>
    <t>osoba 7</t>
  </si>
  <si>
    <t>25OZ0040</t>
  </si>
  <si>
    <t>Náhrada za stratu času dobrovoľníka - rozhodca, podujatie: Slovenská baseballová liga dňa 1.4.-31.12.2025, trvannie 20d/106h po 4,69€/h + cestovné + stravné:                                                                              Mesto: Bratislava/Kátov, Slovensko                                                                          Spôsob dopravy: autom vlastným
Počet všetkých osôb na pracovnej ceste: 1       z toho:
- rozhodca: 1</t>
  </si>
  <si>
    <t>Náhrada za stratu času dobrovoľníka - rozhodca, podujatie: Slovenská baseballová liga dňa 1.4.-31.12.2025, trvannie 16d/95h po 4,69€/h + cestovné + stravné:                                                                              Mesto: Kátov/Trnava, Slovensko                                                                          Spôsob dopravy: autom vlastným
Počet všetkých osôb na pracovnej ceste: 1       z toho:
- rozhodca: 1</t>
  </si>
  <si>
    <t>Náhrada za stratu času dobrovoľníka - rozhodca/zapisovateľ, podujatie: Slovenská baseballová liga dňa 1.4.-31.12.2025, trvannie 18d/91h po 4,69€/h + cestovné + stravné:                                                                              Mesto: Jelka/Kátov, Slovensko                                                                          Spôsob dopravy: autom vlastným
Počet všetkých osôb na pracovnej ceste: 1       z toho:
- rozhodca/zapisovateľ: 1</t>
  </si>
  <si>
    <t>Náhrada za stratu času dobrovoľníka - rozhodca, podujatie: Slovenská baseballová liga dňa 1.4.-31.12.2025, trvannie 11d/80h po 4,69€/h + cestovné + stravné:                                                                              Mesto: Jelka/Bratislava/Trnava, Slovensko                                                                          Spôsob dopravy: autom vlastným
Počet všetkých osôb na pracovnej ceste: 1       z toho:
- rozhodca: 1</t>
  </si>
  <si>
    <t>Náhrada za stratu času dobrovoľníka - rozhodca, podujatie: Slovenská baseballová liga dňa 1.4.-31.12.2025, trvannie 14d/103h po 4,69€/h + cestovné + stravné:                                                                              Mesto: Jelka/Bratislava/Kátov/Trnava, Slovensko                                                                          Spôsob dopravy: autom vlastným
Počet všetkých osôb na pracovnej ceste: 1       z toho:
- rozhodca: 1</t>
  </si>
  <si>
    <t>osoba 6</t>
  </si>
  <si>
    <t>25OZ0048</t>
  </si>
  <si>
    <t>Náhrada za stratu času dobrovoľníka - rozhodca, podujatie: Slovenská baseballová liga dňa 1.4.-31.12.2025, trvannie 21d/106h po 4,69€/h + cestovné + stravné:                                                                              Mesto: Jelka/Bratislava/Trnava, Slovensko                                                                          Spôsob dopravy: autom vlastným
Počet všetkých osôb na pracovnej ceste: 1       z toho:
- rozhodca: 1</t>
  </si>
  <si>
    <t>osoba 14</t>
  </si>
  <si>
    <t>2601</t>
  </si>
  <si>
    <t>CP-2025/27</t>
  </si>
  <si>
    <t>záloha na cestovné Viedeň-Malta a späť, akcia: prezident SBF - účasť na kongrese WBSC Europe dňa 12.2.-15.2.2026, letecky</t>
  </si>
  <si>
    <t>250180</t>
  </si>
  <si>
    <t>007/2025</t>
  </si>
  <si>
    <t>Organizácia športového podujatia MSR U8 a U9 dňa 28.9.2025 a 5.10.2025</t>
  </si>
  <si>
    <t>37851772</t>
  </si>
  <si>
    <t>SK Trnava Panthers</t>
  </si>
  <si>
    <t>250008</t>
  </si>
  <si>
    <t>INV-25-360000591</t>
  </si>
  <si>
    <t>Turnajový poplatok - COMPETITION FEE - BE U12 Championship Qualifier</t>
  </si>
  <si>
    <t>250179</t>
  </si>
  <si>
    <t>01120126</t>
  </si>
  <si>
    <t>správa informačných a komunikačných technológií SBF,  správa a prevádzka webovej stránky -  12/2025</t>
  </si>
  <si>
    <t>250178</t>
  </si>
  <si>
    <t>FA-2026/01</t>
  </si>
  <si>
    <t>Činnosť generálneho sekretára SBF - december 2025</t>
  </si>
  <si>
    <t>25OZ0052</t>
  </si>
  <si>
    <t>osoba 18</t>
  </si>
  <si>
    <t>Náhrada za stratu času dobrovoľníka - zapisovateľ, podujatie: Slovenská baseballová liga dňa 1.4.-31.12.2025, trvannie 21d/106h po 4,69€/h + cestovné + stravné:                                                                              Mesto: Bratislava/Kátov/Jelka/Trnava, Slovensko                                                                          Spôsob dopravy: autom vlastným
Počet všetkých osôb na pracovnej ceste: 1       z toho:
- zapisovateľ: 1</t>
  </si>
  <si>
    <t>B0010033</t>
  </si>
  <si>
    <t>260007</t>
  </si>
  <si>
    <t>Turnajový poplatok - COMPETITION FEE - BE U15 Championship Qualifier</t>
  </si>
  <si>
    <t>INV-25-360000673</t>
  </si>
  <si>
    <t>260006</t>
  </si>
  <si>
    <t>INV-25-360000547</t>
  </si>
  <si>
    <t>Turnajový poplatok - COMPETITION FEE - U-23 Baseball European Championship Qualifier</t>
  </si>
  <si>
    <t>B0020004</t>
  </si>
  <si>
    <t>260011</t>
  </si>
  <si>
    <t>50260085</t>
  </si>
  <si>
    <t>Služby, energie a prevádzkové náklady spojené s užívaním nebytových priestorov na základe Zmluvy č.11-2021 za mesiac 03/2026</t>
  </si>
  <si>
    <t>260009</t>
  </si>
  <si>
    <t>20263517</t>
  </si>
  <si>
    <t>Výkon zodpovednej osoby 02/2026 na základe zmluvy č. ZO/2020Z23645 o poskytovaní  služieb v oblasti ochrany osobných údajov</t>
  </si>
  <si>
    <t>250176</t>
  </si>
  <si>
    <t>2025019</t>
  </si>
  <si>
    <t>Poskytnuté účtovné a ekonomické služby na základe zmluvy č. SBF-Z-2025/02 - december 2025</t>
  </si>
  <si>
    <t>260010</t>
  </si>
  <si>
    <t>50260084</t>
  </si>
  <si>
    <t>Prenájom kancelárskych priestorov na základe Zmluvy o nájme nebytových priestorov č.11-2021 za obdobie 03/2026</t>
  </si>
  <si>
    <t>260012</t>
  </si>
  <si>
    <t>01280126</t>
  </si>
  <si>
    <t>správa informačných a komunikačných technológií SBF,  správa a prevádzka webovej stránky -  01/2026</t>
  </si>
  <si>
    <t>250170</t>
  </si>
  <si>
    <t>Refundácia nákladov na základe zmluvy o poskytnutí finančného príspevku č. SBF-Z-2025/15 - Akademik Technická univerzita Košice - cestovné, prenájom telocvične, cestovné, nákup materiálu</t>
  </si>
  <si>
    <t>325000093</t>
  </si>
  <si>
    <t>397768</t>
  </si>
  <si>
    <t>Univerzita Pavla Jozefa Šafárika v Košiciach</t>
  </si>
  <si>
    <t>Refundácia nákladov na základe zmluvy o poskytnutí finančného príspevku č. SBF-Z-2025/15 - Akademik Technická univerzita Košice - cestovné</t>
  </si>
  <si>
    <t>Refundácia nákladov na základe zmluvy o poskytnutí finančného príspevku č. SBF-Z-2025/15 - Akademik Technická univerzita Košice - prenájom telocvične</t>
  </si>
  <si>
    <t>13/2025</t>
  </si>
  <si>
    <t>Refundácia nákladov na základe zmluvy o poskytnutí finančného príspevku č. SBF-Z-2025/15 - Akademik Technická univerzita Košice - štartovné</t>
  </si>
  <si>
    <t>36088968</t>
  </si>
  <si>
    <t>Baseballový klub Angles Košice</t>
  </si>
  <si>
    <t>Max Martin</t>
  </si>
  <si>
    <t>260016</t>
  </si>
  <si>
    <t>2026048</t>
  </si>
  <si>
    <t>Štartovné na turnaji - McDonalds Eagles Tournament U13 dňa 10.4.-12.4.2026</t>
  </si>
  <si>
    <t>60445190</t>
  </si>
  <si>
    <t>EAGLES Praha z.s.</t>
  </si>
  <si>
    <t>260019</t>
  </si>
  <si>
    <t>26VF005</t>
  </si>
  <si>
    <t>poplatok za účasť na školení pre zapisovateľov</t>
  </si>
  <si>
    <t>05198453</t>
  </si>
  <si>
    <t>Region Jih, pobočný spolek České baseballové asociace</t>
  </si>
  <si>
    <t>260017</t>
  </si>
  <si>
    <t>70260020</t>
  </si>
  <si>
    <t>Doručovateľský servis v zmysle mandátnej zmluvy /manipulačný poplatok za 01/2026</t>
  </si>
  <si>
    <t>260013</t>
  </si>
  <si>
    <t>2026001</t>
  </si>
  <si>
    <t>Poskytnuté účtovné a ekonomické služby na základe zmluvy č. SBF-Z-2025/02 - január 2026</t>
  </si>
  <si>
    <t>260020</t>
  </si>
  <si>
    <t>FA-2026/02</t>
  </si>
  <si>
    <t>Činnosť generálneho sekretára SBF - január 2026</t>
  </si>
  <si>
    <t>2026008</t>
  </si>
  <si>
    <t>260018</t>
  </si>
  <si>
    <t>nákup športového vybavenia - baseballová lopta FSOLB1 (12ks) - 20ks, basebalová lopta ROTB1 (12ks) - 6ks, lopta 72ks, taška 2ks, pálka 5ks</t>
  </si>
  <si>
    <t>B0020029</t>
  </si>
  <si>
    <t>Pracovná cesta - cestovné
Názov: účasť rozhodcu na medzinárodnom turnaji
Termín: 3.9.-16.9.2025
Trasa: BA-letisko Viedeň a späť                                                                                     Spôsob dopravy: autom vlastným
Počet všetkých osôb na pracovnej ceste: 1       z toho:
- rozhodca: 1</t>
  </si>
  <si>
    <t>250186</t>
  </si>
  <si>
    <t>10035813</t>
  </si>
  <si>
    <t>licencia - McAfee LiveSafe - 1 Device</t>
  </si>
  <si>
    <t>McAfee</t>
  </si>
  <si>
    <t>250184</t>
  </si>
  <si>
    <t>E0500YC5UY</t>
  </si>
  <si>
    <t>licencia na antivírus Office 365 E3 na obdobie 26.12.2025-25.12.2026</t>
  </si>
  <si>
    <t>Microsoft Ireland Operations Limited</t>
  </si>
  <si>
    <t>26OZ0001</t>
  </si>
  <si>
    <t>Vyúčtovanie zálohy                                            Pracovná cesta - cestovné
Názov: účasť na kongrese WBSC Europe
Termín: 12.2.-15.2.2026
Trasa: Viedeň-Malta a späť                                                                                     Spôsob dopravy: letecky
Počet všetkých osôb na pracovnej ceste: 1       z toho:
- prezident SBF: 1</t>
  </si>
  <si>
    <t>260021</t>
  </si>
  <si>
    <t>5/2026</t>
  </si>
  <si>
    <t>Zabezpečenieorganizácie tréningového procesu pre mládež dňa 19.2.2026</t>
  </si>
  <si>
    <t>260022</t>
  </si>
  <si>
    <t>2026002</t>
  </si>
  <si>
    <t>Zabezpečenie organizácie športového podujatia dňa 22.2.2026</t>
  </si>
  <si>
    <t>31750729</t>
  </si>
  <si>
    <t>Baseballový klub Apollo Bratislava</t>
  </si>
  <si>
    <t>260023</t>
  </si>
  <si>
    <t>FA260307</t>
  </si>
  <si>
    <t>Členský poplatok WBSC 2026 / Baseball</t>
  </si>
  <si>
    <t>World Baseball Softball Confederation</t>
  </si>
  <si>
    <t>260025</t>
  </si>
  <si>
    <t>2026010</t>
  </si>
  <si>
    <t>nákup športového oblečenia - bunda 10ks, mikina 10ks, tričko 40ks, šiltovka 10ks - materialne vybavenie zapisovatelov SBF</t>
  </si>
  <si>
    <t>260024</t>
  </si>
  <si>
    <t>FA260288</t>
  </si>
  <si>
    <t>Môj projekt WBSC - sezóna 2026 (podľa dohody)</t>
  </si>
  <si>
    <t>B0020026</t>
  </si>
  <si>
    <t xml:space="preserve">poplatok za zahraničnú platbu </t>
  </si>
  <si>
    <t>260026</t>
  </si>
  <si>
    <t>611 202600003</t>
  </si>
  <si>
    <t>poplatok za Kliniku rozhhodcov WBSC 2026 - p. Roman Matulík, p. Mojmír Jankovič, p. Heliam Alvarez, p. Maroš Pavlík</t>
  </si>
  <si>
    <t>Česká baseballová asociace</t>
  </si>
  <si>
    <t>26OZ0002</t>
  </si>
  <si>
    <t>CP-2026/01</t>
  </si>
  <si>
    <t>Pracovná cesta - cestovné, ubytovanie
Názov: školenie športového odborníka - zapisovateľ
Termín: 7.2.-8.2.2026
Trasa: BA-Brno a späť                                                                                     Spôsob dopravy: vlak, lietadlo
Počet všetkých osôb na pracovnej ceste: 1       z toho:
- zapisovateľ: 1</t>
  </si>
  <si>
    <t>Pavol Mozola</t>
  </si>
  <si>
    <t>25OZ0060</t>
  </si>
  <si>
    <t>Z-SBF-2025/R1</t>
  </si>
  <si>
    <t xml:space="preserve">Náhrada za stratu času dobrovoľníka - podujatie: Slovenská baseballová liga dňa 1.3.-31.12.2025, trvannie 125h po 4€/h </t>
  </si>
  <si>
    <t>osoba 21</t>
  </si>
  <si>
    <t>25OZ0061</t>
  </si>
  <si>
    <t>Z-SBF-2025/R2</t>
  </si>
  <si>
    <t>osoba 22</t>
  </si>
  <si>
    <t>B0030002</t>
  </si>
  <si>
    <t>2602</t>
  </si>
  <si>
    <t>266020</t>
  </si>
  <si>
    <t>záloha na nákup športového vybavenia - baseballová rukavica 21ks, pálka 6ks, lopta 36ks, prilba 12ks - materialne vybavenie pre mladez</t>
  </si>
  <si>
    <t>nákup športového vybavenia - baseballová rukavica 21ks, pálka 6ks, lopta 36ks, prilba 12ks - materialne vybavenie pre mladez</t>
  </si>
  <si>
    <t>260028</t>
  </si>
  <si>
    <t>26823592</t>
  </si>
  <si>
    <t>260027</t>
  </si>
  <si>
    <t>RE260199</t>
  </si>
  <si>
    <t>materiálne zabezpečenie športových odborníkov - rozhodcov - tričko 22ks, mini cezruzka 20ks, puzdro 20ks, plastový indikátor 20ks</t>
  </si>
  <si>
    <t>28477537</t>
  </si>
  <si>
    <t>Honig´s Europe s.r.o.</t>
  </si>
  <si>
    <t>26OZ003</t>
  </si>
  <si>
    <t>CP-2026/03</t>
  </si>
  <si>
    <t>Max Timothy Martin</t>
  </si>
  <si>
    <t xml:space="preserve">Pracovná cesta - cestovné
Názov: plénum SBF
Termín: 28.2.2026
Trasa: Košice-BA a späť                                                                                     Spôsob dopravy: vlak, lietadlo
Počet všetkých osôb na pracovnej ceste: 1      </t>
  </si>
  <si>
    <t>52006450</t>
  </si>
  <si>
    <t>MaPa Appetito s.r.o.</t>
  </si>
  <si>
    <t>25OZ0028</t>
  </si>
  <si>
    <t>CP-2025/23</t>
  </si>
  <si>
    <t>Pracovná cesta - cestovné, stravné a ostatné náklady
Názov: účasť trénera na medzinárodnom podujatí - zabezpečenie reprezentácie na kvalifikácii na ME do 18 rokov
Termín: 4.7.-14.7.2025
Miesto - mesto a štát: Blagoevgrad, Bulharsko
Trasa: Trnava-Sofia-Bachonovo-Blagoevgrad a späť                                                                                     Spôsob dopravy: autom vlastným
Počet všetkých osôb na pracovnej ceste: 1       z toho:
- tréner: 1</t>
  </si>
  <si>
    <t>Dušan Borbély</t>
  </si>
  <si>
    <t>250195</t>
  </si>
  <si>
    <t>10250238</t>
  </si>
  <si>
    <t>zabezpečenie dopravy autobusom na trase TT-Jarovce-Tarvisio-Terst-Villach-Kittsee-TT dňa 31.7.-4.8.2025 - reprezentácia SR do 15 rokov</t>
  </si>
  <si>
    <t>51416000</t>
  </si>
  <si>
    <t>ŠPORT-BUS, s.r.o.</t>
  </si>
  <si>
    <t>250112</t>
  </si>
  <si>
    <t>21250572</t>
  </si>
  <si>
    <t>Letenka Viedeň-Amsterdam-Viedeň dňa 19.9.-28.9.2025 - M. Jankovič - ME v Baseballe</t>
  </si>
  <si>
    <t>35801646</t>
  </si>
  <si>
    <t>CRUISER, spol. s r.o.</t>
  </si>
  <si>
    <t>250098</t>
  </si>
  <si>
    <t>27/25</t>
  </si>
  <si>
    <t>Štartovné na turnaji + zabezpečenie stravy pre 4 osoby na 3 dni+ prispevok na zabezpečenie hracích loptičiek 12ks - U15 Senza Confini Tournament</t>
  </si>
  <si>
    <t>A.S.D. JUNIOR ALPINA BASEBALL SOFTBALL</t>
  </si>
  <si>
    <t>250099</t>
  </si>
  <si>
    <t>20250875</t>
  </si>
  <si>
    <t>čistenie oblečenia - košeľa 94ks</t>
  </si>
  <si>
    <t>46379681</t>
  </si>
  <si>
    <t>Riant, s.r.o.</t>
  </si>
  <si>
    <t>250093</t>
  </si>
  <si>
    <t>3250000274</t>
  </si>
  <si>
    <t>Ubytovanie pre 25 osôb dňa 28.7.-30.7.2025 - reprezentácia SR v baseballe do 15 rokov počas prípravy na medzinárodné podujatie</t>
  </si>
  <si>
    <t>31825249</t>
  </si>
  <si>
    <t>Trnavská univerzita v Trnave, Študenstký domov Petra Pázmaňa</t>
  </si>
  <si>
    <t>250095</t>
  </si>
  <si>
    <t>Zabezpečenie stravovania dňa 28.7.-29.7.2025 (obedy, večere)</t>
  </si>
  <si>
    <t>25OZOO56</t>
  </si>
  <si>
    <t>AT-59-28338-25</t>
  </si>
  <si>
    <t>ubytovanie 1.8.-3.8.2025 pre 10 osôb</t>
  </si>
  <si>
    <t>PLAZA Wiener Neustadt GmbH</t>
  </si>
  <si>
    <t>25OZ0024</t>
  </si>
  <si>
    <t>CP-2025/21</t>
  </si>
  <si>
    <t>Pracovná cesta - cestovné náklady
Názov: účasť na medzinárodnom podujatí - ME v Baseballe do 15 rokov
Termín: 14.7.-20.7.2025
Miesto - mesto a štát: Terst, Taliansko
Trasa: BA-Terst a späť                            Spôsob dopravy: kombinovaná hromadná doprava
Počet všetkých osôb na pracovnej ceste: 1       z toho:
- medzinárodný rozhodca: 1</t>
  </si>
  <si>
    <t>Roman Matulík</t>
  </si>
  <si>
    <t>250085</t>
  </si>
  <si>
    <t>0000009255</t>
  </si>
  <si>
    <t>Ubytovanie pre 21 osôb v Bulharsku dňa 5.7.-13.7.2025 - reprezentácia U18</t>
  </si>
  <si>
    <t>AL-MAKS LTD                                       Hotel-Park Bachinovo</t>
  </si>
  <si>
    <t>250077</t>
  </si>
  <si>
    <t>2025041</t>
  </si>
  <si>
    <t>nákup športového oblečenia - šiltovka 52ks, tričko 48ks, šortky 48ks - vybavenie reprezentácie (2.časť)</t>
  </si>
  <si>
    <t>260031</t>
  </si>
  <si>
    <t>50260139</t>
  </si>
  <si>
    <t>Prenájom kancelárskych priestorov na základe Zmluvy o nájme nebytových priestorov č.11-2021 za obdobie 04/2026</t>
  </si>
  <si>
    <t>260032</t>
  </si>
  <si>
    <t>50260140</t>
  </si>
  <si>
    <t>Služby, energie a prevádzkové náklady spojené s užívaním nebytových priestorov na základe Zmluvy č.11-2021 za mesiac 04/2026</t>
  </si>
  <si>
    <t>260033</t>
  </si>
  <si>
    <t>20266538</t>
  </si>
  <si>
    <t>Výkon zodpovednej osoby 03/2026 na základe zmluvy č. ZO/2020Z23645 o poskytovaní  služieb v oblasti ochrany osobných údajov</t>
  </si>
  <si>
    <t>260034</t>
  </si>
  <si>
    <t>20260201</t>
  </si>
  <si>
    <t>služby v oblasti informatiky na základe zmluvy č. SBF-Z-2026/01 - správa webových stránok a spáva sociálnych médií - 02/2026</t>
  </si>
  <si>
    <t>57451516</t>
  </si>
  <si>
    <t>Denis Miezga</t>
  </si>
  <si>
    <t>102050044</t>
  </si>
  <si>
    <t>2603</t>
  </si>
  <si>
    <t>269000067</t>
  </si>
  <si>
    <t>záloha - nákup športového vybavenia - baseballová méta 7ks, stojan na odpaľovanie lôpt 3ks - materiálne vybavenie pre mládež</t>
  </si>
  <si>
    <t>36556858</t>
  </si>
  <si>
    <t>Firma KOŠÍK - siete s.r.o.</t>
  </si>
  <si>
    <t>260035</t>
  </si>
  <si>
    <t>262000316</t>
  </si>
  <si>
    <t>vyučtovanie zálohy - nákup športového vybavenia - baseballová méta 7ks, stojan na odpaľovanie lôpt 3ks - materiálne vybavenie pre mládež</t>
  </si>
  <si>
    <t>260036</t>
  </si>
  <si>
    <t>2026207</t>
  </si>
  <si>
    <t>Ubytovanie pre 2 osoby počas sústredenia reprezentácie SR v Bratisleve, 21.-22.3.2026</t>
  </si>
  <si>
    <t>46638539</t>
  </si>
  <si>
    <t>ORCA - AN s. r. o.</t>
  </si>
  <si>
    <t>Kontaktná osoba zodpovedná za vyplnený formulár
meno a priezvisko: Michal Noga
e-mail: michal.noga@slovakiabaseball.com
tel. kontakt (mobil): +421 948 282 733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</si>
</sst>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83">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53" fillId="0" borderId="0" xfId="0" applyFont="1" applyAlignment="1">
      <alignment vertical="top" wrapText="1"/>
    </xf>
    <xf numFmtId="49" fontId="53" fillId="0" borderId="0" xfId="0" applyNumberFormat="1" applyFont="1" applyAlignment="1">
      <alignment vertical="top" wrapText="1"/>
    </xf>
    <xf numFmtId="4" fontId="53" fillId="0" borderId="0" xfId="0" applyNumberFormat="1" applyFont="1" applyAlignment="1">
      <alignment vertical="top"/>
    </xf>
    <xf numFmtId="4" fontId="53" fillId="0" borderId="0" xfId="0" applyNumberFormat="1" applyFont="1"/>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164" fontId="1" fillId="9" borderId="0" xfId="0" applyNumberFormat="1" applyFont="1" applyFill="1" applyAlignment="1" applyProtection="1">
      <alignment vertical="top"/>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1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43" val="2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17145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26"/>
      <c r="D1" s="326"/>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1689</v>
      </c>
      <c r="C6" s="205"/>
      <c r="D6" s="205"/>
    </row>
    <row r="7" spans="1:4" s="18" customFormat="1" ht="15" customHeight="1" x14ac:dyDescent="0.25">
      <c r="A7" s="296" t="s">
        <v>4</v>
      </c>
      <c r="C7" s="205"/>
      <c r="D7" s="205"/>
    </row>
    <row r="8" spans="1:4" s="18" customFormat="1" ht="15" customHeight="1" x14ac:dyDescent="0.25">
      <c r="A8" s="269" t="s">
        <v>1337</v>
      </c>
      <c r="C8" s="205"/>
      <c r="D8" s="205"/>
    </row>
    <row r="9" spans="1:4" s="18" customFormat="1" ht="15" customHeight="1" x14ac:dyDescent="0.25">
      <c r="A9" s="269" t="s">
        <v>1338</v>
      </c>
      <c r="C9" s="205"/>
      <c r="D9" s="205"/>
    </row>
    <row r="10" spans="1:4" s="18" customFormat="1" ht="15.75" customHeight="1" x14ac:dyDescent="0.25">
      <c r="A10" s="296" t="s">
        <v>1339</v>
      </c>
      <c r="C10" s="205"/>
      <c r="D10" s="205"/>
    </row>
    <row r="11" spans="1:4" s="18" customFormat="1" ht="42.75" customHeight="1" x14ac:dyDescent="0.25">
      <c r="A11" s="296" t="s">
        <v>1340</v>
      </c>
      <c r="C11" s="205"/>
      <c r="D11" s="205"/>
    </row>
    <row r="12" spans="1:4" s="18" customFormat="1" ht="20.399999999999999" customHeight="1" x14ac:dyDescent="0.25">
      <c r="A12" s="304" t="s">
        <v>1359</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05.0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27"/>
      <c r="D21" s="327"/>
    </row>
    <row r="22" spans="1:4" x14ac:dyDescent="0.25">
      <c r="C22" s="328"/>
      <c r="D22" s="327"/>
    </row>
    <row r="23" spans="1:4" ht="66" x14ac:dyDescent="0.25">
      <c r="A23" s="23" t="s">
        <v>1360</v>
      </c>
      <c r="C23" s="255"/>
      <c r="D23" s="256"/>
    </row>
    <row r="24" spans="1:4" ht="12.75" customHeight="1" x14ac:dyDescent="0.25">
      <c r="C24" s="324"/>
      <c r="D24" s="325"/>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1341</v>
      </c>
    </row>
    <row r="32" spans="1:4" ht="12.6" customHeight="1" x14ac:dyDescent="0.25"/>
    <row r="33" spans="1:3" ht="15.75" customHeight="1" x14ac:dyDescent="0.25">
      <c r="A33" s="19" t="s">
        <v>1342</v>
      </c>
    </row>
    <row r="34" spans="1:3" ht="12.6" customHeight="1" x14ac:dyDescent="0.25"/>
    <row r="35" spans="1:3" ht="52.8" x14ac:dyDescent="0.25">
      <c r="A35" s="19" t="s">
        <v>1344</v>
      </c>
    </row>
    <row r="36" spans="1:3" ht="12" customHeight="1" x14ac:dyDescent="0.25"/>
    <row r="37" spans="1:3" ht="26.4" x14ac:dyDescent="0.25">
      <c r="A37" s="271" t="s">
        <v>1343</v>
      </c>
    </row>
    <row r="39" spans="1:3" ht="79.2" x14ac:dyDescent="0.25">
      <c r="A39" s="23" t="s">
        <v>1345</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1346</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1347</v>
      </c>
    </row>
    <row r="49" spans="1:1" ht="12" customHeight="1" x14ac:dyDescent="0.25"/>
    <row r="50" spans="1:1" ht="39.6" x14ac:dyDescent="0.25">
      <c r="A50" s="19" t="s">
        <v>1348</v>
      </c>
    </row>
    <row r="51" spans="1:1" ht="12.75" customHeight="1" x14ac:dyDescent="0.25"/>
    <row r="52" spans="1:1" ht="79.2" x14ac:dyDescent="0.25">
      <c r="A52" s="19" t="s">
        <v>1349</v>
      </c>
    </row>
    <row r="53" spans="1:1" ht="12.75" customHeight="1" x14ac:dyDescent="0.25"/>
    <row r="54" spans="1:1" ht="39.6" x14ac:dyDescent="0.25">
      <c r="A54" s="19" t="s">
        <v>1350</v>
      </c>
    </row>
    <row r="56" spans="1:1" x14ac:dyDescent="0.25">
      <c r="A56" s="19" t="s">
        <v>16</v>
      </c>
    </row>
    <row r="58" spans="1:1" x14ac:dyDescent="0.25">
      <c r="A58" s="19" t="s">
        <v>17</v>
      </c>
    </row>
    <row r="60" spans="1:1" ht="121.8" customHeight="1" x14ac:dyDescent="0.25">
      <c r="A60" s="23" t="s">
        <v>1351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1352</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1370</v>
      </c>
    </row>
    <row r="73" spans="1:1" ht="39.6" x14ac:dyDescent="0.25">
      <c r="A73" s="23" t="s">
        <v>1371</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1361</v>
      </c>
    </row>
    <row r="96" spans="1:2" x14ac:dyDescent="0.25">
      <c r="A96" s="23"/>
    </row>
    <row r="97" spans="1:4" x14ac:dyDescent="0.25">
      <c r="A97" s="260" t="s">
        <v>40</v>
      </c>
    </row>
    <row r="98" spans="1:4" ht="68.400000000000006" customHeight="1" x14ac:dyDescent="0.25">
      <c r="A98" s="23" t="s">
        <v>1362</v>
      </c>
    </row>
    <row r="99" spans="1:4" x14ac:dyDescent="0.25">
      <c r="A99" s="23"/>
    </row>
    <row r="100" spans="1:4" x14ac:dyDescent="0.25">
      <c r="A100" s="260" t="s">
        <v>41</v>
      </c>
    </row>
    <row r="101" spans="1:4" ht="79.2" x14ac:dyDescent="0.25">
      <c r="A101" s="23" t="s">
        <v>1363</v>
      </c>
    </row>
    <row r="102" spans="1:4" x14ac:dyDescent="0.25">
      <c r="A102" s="23"/>
    </row>
    <row r="103" spans="1:4" x14ac:dyDescent="0.25">
      <c r="A103" s="297" t="s">
        <v>42</v>
      </c>
    </row>
    <row r="104" spans="1:4" ht="52.8" x14ac:dyDescent="0.25">
      <c r="A104" s="23" t="s">
        <v>1364</v>
      </c>
    </row>
    <row r="105" spans="1:4" x14ac:dyDescent="0.25">
      <c r="A105" s="23"/>
      <c r="B105" s="20" t="s">
        <v>43</v>
      </c>
    </row>
    <row r="106" spans="1:4" x14ac:dyDescent="0.25">
      <c r="A106" s="260" t="s">
        <v>44</v>
      </c>
    </row>
    <row r="107" spans="1:4" ht="71.25" customHeight="1" x14ac:dyDescent="0.25">
      <c r="A107" s="19" t="s">
        <v>1365</v>
      </c>
    </row>
    <row r="108" spans="1:4" ht="39.6" x14ac:dyDescent="0.25">
      <c r="A108" s="19" t="s">
        <v>1355</v>
      </c>
    </row>
    <row r="109" spans="1:4" ht="26.4" x14ac:dyDescent="0.25">
      <c r="A109" s="19" t="s">
        <v>45</v>
      </c>
    </row>
    <row r="110" spans="1:4" ht="10.5" customHeight="1" x14ac:dyDescent="0.25">
      <c r="D110" s="20" t="s">
        <v>43</v>
      </c>
    </row>
    <row r="111" spans="1:4" ht="99.75" customHeight="1" x14ac:dyDescent="0.25">
      <c r="A111" s="23" t="s">
        <v>1354</v>
      </c>
    </row>
    <row r="112" spans="1:4" ht="26.4" x14ac:dyDescent="0.25">
      <c r="A112" s="19" t="s">
        <v>1353</v>
      </c>
    </row>
    <row r="114" spans="1:2" ht="184.8" x14ac:dyDescent="0.25">
      <c r="A114" s="23" t="s">
        <v>1366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1367</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1356</v>
      </c>
    </row>
    <row r="133" spans="1:1" ht="61.5" customHeight="1" x14ac:dyDescent="0.25">
      <c r="A133" s="303" t="s">
        <v>1368</v>
      </c>
    </row>
    <row r="134" spans="1:1" x14ac:dyDescent="0.25">
      <c r="A134" s="260" t="s">
        <v>1369</v>
      </c>
    </row>
    <row r="135" spans="1:1" ht="105.6" x14ac:dyDescent="0.25">
      <c r="A135" s="303" t="s">
        <v>1357</v>
      </c>
    </row>
    <row r="136" spans="1:1" x14ac:dyDescent="0.25">
      <c r="A136"/>
    </row>
    <row r="137" spans="1:1" ht="71.55" customHeight="1" x14ac:dyDescent="0.25">
      <c r="A137" s="302" t="s">
        <v>1358</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2" t="str">
        <f>Spolu!C3&amp;", "&amp;Spolu!C6</f>
        <v>Slovenská baseballová federácia, Olympijské námestie 14290/1, Bratislava, 831 04</v>
      </c>
      <c r="B1" s="372"/>
      <c r="C1" s="372"/>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73" t="s">
        <v>1259</v>
      </c>
      <c r="F3" s="374"/>
      <c r="N3" s="137" t="str">
        <f t="shared" si="0"/>
        <v>c - príspevok Slovenskému paralympijskému výboru</v>
      </c>
      <c r="O3" s="137" t="s">
        <v>343</v>
      </c>
      <c r="P3" s="137" t="str">
        <f>Spolu!B19</f>
        <v>príspevok Slovenskému paralympijskému výboru</v>
      </c>
    </row>
    <row r="4" spans="1:16" ht="45.75" customHeight="1" x14ac:dyDescent="0.25">
      <c r="E4" s="374"/>
      <c r="F4" s="374"/>
      <c r="N4" s="137" t="str">
        <f t="shared" si="0"/>
        <v>d - príspevok športovcom top tímu</v>
      </c>
      <c r="O4" s="137" t="s">
        <v>345</v>
      </c>
      <c r="P4" s="137" t="str">
        <f>Spolu!B20</f>
        <v>príspevok športovcom top tímu</v>
      </c>
    </row>
    <row r="5" spans="1:16" ht="30.75" customHeight="1" x14ac:dyDescent="0.25">
      <c r="C5" s="272" t="s">
        <v>1260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1261</v>
      </c>
      <c r="E6" s="140" t="s">
        <v>1262</v>
      </c>
      <c r="F6" s="149"/>
      <c r="N6" s="137" t="str">
        <f t="shared" si="0"/>
        <v>f - plnenie úloh verejného záujmu v športe</v>
      </c>
      <c r="O6" s="137" t="s">
        <v>349</v>
      </c>
      <c r="P6" s="137" t="str">
        <f>Spolu!B22</f>
        <v>plnenie úloh verejného záujmu v športe</v>
      </c>
    </row>
    <row r="7" spans="1:16" x14ac:dyDescent="0.25">
      <c r="C7" s="138" t="s">
        <v>1264</v>
      </c>
      <c r="E7" s="140" t="s">
        <v>1265</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1684</v>
      </c>
      <c r="E8" s="140" t="s">
        <v>1267</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5" t="s">
        <v>1290</v>
      </c>
      <c r="B12" s="375"/>
      <c r="C12" s="375"/>
      <c r="D12" s="138"/>
      <c r="E12" s="138"/>
      <c r="F12" s="195" t="s">
        <v>1291</v>
      </c>
      <c r="G12" s="138"/>
      <c r="N12" s="137" t="str">
        <f t="shared" si="0"/>
        <v>l - podpora zdravotne postihnutých športovcov</v>
      </c>
      <c r="O12" s="137" t="s">
        <v>360</v>
      </c>
      <c r="P12" s="137" t="str">
        <f>Spolu!B28</f>
        <v>podpora zdravotne postihnutých športovcov</v>
      </c>
    </row>
    <row r="13" spans="1:16" ht="55.35" customHeight="1" x14ac:dyDescent="0.25">
      <c r="A13" s="376"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6"/>
      <c r="C13" s="376"/>
      <c r="F13" s="195" t="s">
        <v>1384</v>
      </c>
      <c r="N13" s="137" t="str">
        <f t="shared" si="0"/>
        <v>m - organizácia tradičných športových podujatí</v>
      </c>
      <c r="O13" s="137" t="s">
        <v>362</v>
      </c>
      <c r="P13" s="137" t="str">
        <f>Spolu!B29</f>
        <v>organizácia tradičných športových podujatí</v>
      </c>
    </row>
    <row r="14" spans="1:16" ht="34.35" customHeight="1" x14ac:dyDescent="0.25">
      <c r="A14" s="139" t="s">
        <v>1274</v>
      </c>
      <c r="B14" s="377" t="s">
        <v>1292</v>
      </c>
      <c r="C14" s="378"/>
      <c r="F14" s="313"/>
      <c r="N14" s="137" t="str">
        <f t="shared" si="0"/>
        <v xml:space="preserve">n - </v>
      </c>
      <c r="O14" s="137" t="s">
        <v>364</v>
      </c>
    </row>
    <row r="15" spans="1:16" ht="34.35" customHeight="1" x14ac:dyDescent="0.25">
      <c r="A15" s="139" t="s">
        <v>1293</v>
      </c>
      <c r="B15" s="377"/>
      <c r="C15" s="378"/>
      <c r="F15" s="380"/>
      <c r="N15" s="137" t="str">
        <f t="shared" si="0"/>
        <v xml:space="preserve">o - </v>
      </c>
      <c r="O15" s="137" t="s">
        <v>365</v>
      </c>
    </row>
    <row r="16" spans="1:16" x14ac:dyDescent="0.25">
      <c r="A16" s="139" t="s">
        <v>1277</v>
      </c>
      <c r="B16" s="142">
        <f>F8</f>
        <v>0</v>
      </c>
      <c r="C16" s="137"/>
      <c r="F16" s="380"/>
      <c r="N16" s="137" t="str">
        <f t="shared" si="0"/>
        <v xml:space="preserve">p - </v>
      </c>
      <c r="O16" s="137" t="s">
        <v>366</v>
      </c>
    </row>
    <row r="17" spans="1:16" ht="32.1" customHeight="1" x14ac:dyDescent="0.25">
      <c r="A17" s="139" t="s">
        <v>1280</v>
      </c>
      <c r="B17" s="142">
        <f>F9</f>
        <v>0</v>
      </c>
      <c r="C17" s="137"/>
      <c r="F17" s="380"/>
      <c r="N17" s="137" t="str">
        <f t="shared" si="0"/>
        <v xml:space="preserve">q - </v>
      </c>
      <c r="O17" s="137" t="s">
        <v>367</v>
      </c>
    </row>
    <row r="18" spans="1:16" ht="15.6" thickBot="1" x14ac:dyDescent="0.3">
      <c r="B18" s="193" t="s">
        <v>1294</v>
      </c>
      <c r="C18" s="194">
        <v>31</v>
      </c>
      <c r="N18" s="137" t="str">
        <f t="shared" si="0"/>
        <v xml:space="preserve">r - </v>
      </c>
      <c r="O18" s="137" t="s">
        <v>368</v>
      </c>
    </row>
    <row r="19" spans="1:16" x14ac:dyDescent="0.25">
      <c r="B19" s="193" t="s">
        <v>1282</v>
      </c>
      <c r="C19" s="142" t="str">
        <f>Spolu!C4</f>
        <v>30844568</v>
      </c>
      <c r="F19" s="145" t="s">
        <v>1278</v>
      </c>
      <c r="G19" s="207"/>
      <c r="H19" s="146"/>
      <c r="N19" s="137" t="str">
        <f t="shared" si="0"/>
        <v xml:space="preserve"> - </v>
      </c>
    </row>
    <row r="20" spans="1:16" x14ac:dyDescent="0.25">
      <c r="A20" s="139" t="s">
        <v>392</v>
      </c>
      <c r="B20" s="143">
        <f>F6</f>
        <v>0</v>
      </c>
      <c r="C20" s="137"/>
      <c r="F20" s="147"/>
      <c r="G20" s="286"/>
      <c r="H20" s="148"/>
    </row>
    <row r="21" spans="1:16" x14ac:dyDescent="0.25">
      <c r="B21" s="137"/>
      <c r="C21" s="137"/>
      <c r="F21" s="147" t="s">
        <v>1283</v>
      </c>
      <c r="G21" s="286">
        <v>421947749446</v>
      </c>
      <c r="H21" s="148"/>
      <c r="N21" s="137" t="str">
        <f>O21&amp;" - "&amp;P21</f>
        <v>026 01 - Šport pre všetkých, školský a univerzitný šport</v>
      </c>
      <c r="O21" s="137" t="s">
        <v>317</v>
      </c>
      <c r="P21" s="137" t="s">
        <v>318</v>
      </c>
    </row>
    <row r="22" spans="1:16" x14ac:dyDescent="0.25">
      <c r="A22" s="137"/>
      <c r="B22" s="137"/>
      <c r="F22" s="147" t="s">
        <v>1284</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9" t="s">
        <v>1285</v>
      </c>
      <c r="C24" s="379"/>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1295</v>
      </c>
    </row>
    <row r="28" spans="1:16" x14ac:dyDescent="0.25">
      <c r="N28" s="137" t="s">
        <v>1296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1297</v>
      </c>
    </row>
    <row r="2" spans="1:2" ht="30" customHeight="1" x14ac:dyDescent="0.25">
      <c r="A2" s="381" t="s">
        <v>1298</v>
      </c>
      <c r="B2" s="381"/>
    </row>
    <row r="3" spans="1:2" x14ac:dyDescent="0.25">
      <c r="A3" s="61" t="s">
        <v>1299</v>
      </c>
      <c r="B3" s="61" t="s">
        <v>1300</v>
      </c>
    </row>
    <row r="4" spans="1:2" x14ac:dyDescent="0.25">
      <c r="A4" s="62" t="s">
        <v>1301</v>
      </c>
      <c r="B4" s="62" t="s">
        <v>1302</v>
      </c>
    </row>
    <row r="5" spans="1:2" x14ac:dyDescent="0.25">
      <c r="A5" s="62" t="s">
        <v>1303</v>
      </c>
      <c r="B5" s="62" t="s">
        <v>1304</v>
      </c>
    </row>
    <row r="6" spans="1:2" x14ac:dyDescent="0.25">
      <c r="A6" s="62" t="s">
        <v>1305</v>
      </c>
      <c r="B6" s="62" t="s">
        <v>1306</v>
      </c>
    </row>
    <row r="7" spans="1:2" x14ac:dyDescent="0.25">
      <c r="A7" s="62" t="s">
        <v>1307</v>
      </c>
      <c r="B7" s="62" t="s">
        <v>1308</v>
      </c>
    </row>
    <row r="8" spans="1:2" x14ac:dyDescent="0.25">
      <c r="A8" s="62" t="s">
        <v>1309</v>
      </c>
      <c r="B8" s="62" t="s">
        <v>1310</v>
      </c>
    </row>
    <row r="9" spans="1:2" x14ac:dyDescent="0.25">
      <c r="A9" s="62" t="s">
        <v>1311</v>
      </c>
      <c r="B9" s="62" t="s">
        <v>1312</v>
      </c>
    </row>
    <row r="10" spans="1:2" x14ac:dyDescent="0.25">
      <c r="A10" s="62" t="s">
        <v>1313</v>
      </c>
      <c r="B10" s="62" t="s">
        <v>1314</v>
      </c>
    </row>
    <row r="11" spans="1:2" x14ac:dyDescent="0.25">
      <c r="A11" s="62" t="s">
        <v>1315</v>
      </c>
      <c r="B11" s="62" t="s">
        <v>1316</v>
      </c>
    </row>
    <row r="12" spans="1:2" x14ac:dyDescent="0.25">
      <c r="A12" s="62" t="s">
        <v>1317</v>
      </c>
      <c r="B12" s="62" t="s">
        <v>1318</v>
      </c>
    </row>
    <row r="13" spans="1:2" x14ac:dyDescent="0.25">
      <c r="A13" s="62" t="s">
        <v>1319</v>
      </c>
      <c r="B13" s="62" t="s">
        <v>1320</v>
      </c>
    </row>
    <row r="14" spans="1:2" x14ac:dyDescent="0.25">
      <c r="A14" s="62" t="s">
        <v>1321</v>
      </c>
      <c r="B14" s="62" t="s">
        <v>1322</v>
      </c>
    </row>
    <row r="15" spans="1:2" x14ac:dyDescent="0.25">
      <c r="A15" s="62" t="s">
        <v>1323</v>
      </c>
      <c r="B15" s="62" t="s">
        <v>1324</v>
      </c>
    </row>
    <row r="16" spans="1:2" x14ac:dyDescent="0.25">
      <c r="A16" s="62" t="s">
        <v>1325</v>
      </c>
      <c r="B16" s="62" t="s">
        <v>1326</v>
      </c>
    </row>
    <row r="17" spans="1:2" x14ac:dyDescent="0.25">
      <c r="A17" s="62" t="s">
        <v>1327</v>
      </c>
      <c r="B17" s="62" t="s">
        <v>1328</v>
      </c>
    </row>
    <row r="18" spans="1:2" x14ac:dyDescent="0.25">
      <c r="A18" s="62" t="s">
        <v>1329</v>
      </c>
      <c r="B18" s="62" t="s">
        <v>1330</v>
      </c>
    </row>
    <row r="19" spans="1:2" x14ac:dyDescent="0.25">
      <c r="A19" s="62" t="s">
        <v>1331</v>
      </c>
      <c r="B19" s="62" t="s">
        <v>1332</v>
      </c>
    </row>
    <row r="20" spans="1:2" x14ac:dyDescent="0.25">
      <c r="A20" s="62" t="s">
        <v>1333</v>
      </c>
      <c r="B20" s="62" t="s">
        <v>1334</v>
      </c>
    </row>
    <row r="21" spans="1:2" x14ac:dyDescent="0.25">
      <c r="A21" s="62" t="s">
        <v>1335</v>
      </c>
      <c r="B21" s="62" t="s">
        <v>1336</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29" t="s">
        <v>57</v>
      </c>
      <c r="B1" s="329"/>
      <c r="C1" s="329"/>
      <c r="D1" s="329"/>
      <c r="E1" s="329"/>
      <c r="F1" s="329"/>
      <c r="G1" s="329"/>
      <c r="H1" s="329"/>
      <c r="I1" s="52"/>
      <c r="J1" s="37"/>
    </row>
    <row r="2" spans="1:11" ht="15.6" x14ac:dyDescent="0.3">
      <c r="A2" s="335" t="s">
        <v>58</v>
      </c>
      <c r="B2" s="335"/>
      <c r="C2" s="335"/>
      <c r="D2" s="335"/>
      <c r="E2" s="335"/>
      <c r="F2" s="335"/>
      <c r="G2" s="335"/>
      <c r="H2" s="333" t="str">
        <f>+Doklady!I100</f>
        <v>V3</v>
      </c>
      <c r="I2" s="333"/>
    </row>
    <row r="3" spans="1:11" ht="13.8" x14ac:dyDescent="0.25">
      <c r="A3" s="40"/>
      <c r="B3" s="40"/>
      <c r="C3" s="40"/>
      <c r="D3" s="40"/>
      <c r="E3" s="40"/>
      <c r="F3" s="40"/>
      <c r="G3" s="40"/>
      <c r="H3" s="334">
        <f>+Doklady!I101</f>
        <v>45887</v>
      </c>
      <c r="I3" s="334"/>
    </row>
    <row r="4" spans="1:11" ht="15.75" customHeight="1" x14ac:dyDescent="0.25">
      <c r="A4" s="41" t="s">
        <v>59</v>
      </c>
      <c r="B4" s="330" t="s">
        <v>60</v>
      </c>
      <c r="C4" s="331"/>
      <c r="D4" s="331"/>
      <c r="E4" s="332"/>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12" priority="2" stopIfTrue="1">
      <formula>$A78&lt;&gt;""</formula>
    </cfRule>
  </conditionalFormatting>
  <conditionalFormatting sqref="A8:I76 I78">
    <cfRule type="expression" dxfId="111" priority="7" stopIfTrue="1">
      <formula>$A8&lt;&gt;""</formula>
    </cfRule>
  </conditionalFormatting>
  <conditionalFormatting sqref="B78:H2888">
    <cfRule type="expression" dxfId="110" priority="3" stopIfTrue="1">
      <formula>$A78&lt;&gt;""</formula>
    </cfRule>
  </conditionalFormatting>
  <conditionalFormatting sqref="D2886:D2913">
    <cfRule type="expression" dxfId="109"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38" t="s">
        <v>311</v>
      </c>
      <c r="B1" s="339"/>
      <c r="C1" s="174">
        <v>45688</v>
      </c>
      <c r="D1" s="26"/>
      <c r="G1" s="252">
        <v>45688</v>
      </c>
    </row>
    <row r="2" spans="1:7" ht="13.8" x14ac:dyDescent="0.25">
      <c r="A2" s="28"/>
      <c r="B2" s="28"/>
      <c r="G2" s="252">
        <v>45716</v>
      </c>
    </row>
    <row r="3" spans="1:7" ht="13.8" x14ac:dyDescent="0.25">
      <c r="A3" s="30" t="s">
        <v>312</v>
      </c>
      <c r="B3" s="336" t="str">
        <f>INDEX(Adr!B:B,Doklady!B102+1)</f>
        <v>Slovenská baseballová federácia</v>
      </c>
      <c r="C3" s="336"/>
      <c r="D3" s="336"/>
      <c r="G3" s="252">
        <v>45747</v>
      </c>
    </row>
    <row r="4" spans="1:7" ht="13.8" x14ac:dyDescent="0.25">
      <c r="A4" s="30" t="s">
        <v>313</v>
      </c>
      <c r="B4" s="29" t="str">
        <f>RIGHT("0000"&amp;INDEX(Adr!A:A,Doklady!B102+1),8)</f>
        <v>30844568</v>
      </c>
      <c r="G4" s="252">
        <v>45777</v>
      </c>
    </row>
    <row r="5" spans="1:7" ht="13.8" x14ac:dyDescent="0.25">
      <c r="A5" s="30" t="s">
        <v>314</v>
      </c>
      <c r="B5" s="29" t="str">
        <f>INDEX(Adr!D:D,Doklady!B102+1)&amp;", "&amp;INDEX(Adr!E:E,Doklady!B102+1)</f>
        <v>Olympijské námestie 14290/1,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134297</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134297</v>
      </c>
      <c r="G15" s="252"/>
    </row>
    <row r="16" spans="1:7" ht="13.8" x14ac:dyDescent="0.25">
      <c r="G16" s="252"/>
    </row>
    <row r="17" spans="1:5" ht="72" customHeight="1" x14ac:dyDescent="0.25">
      <c r="A17" s="337" t="s">
        <v>328</v>
      </c>
      <c r="B17" s="337"/>
      <c r="C17" s="337"/>
      <c r="D17" s="33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pageSetUpPr fitToPage="1"/>
  </sheetPr>
  <dimension ref="A1:Z145"/>
  <sheetViews>
    <sheetView tabSelected="1" topLeftCell="B1" zoomScaleNormal="100" workbookViewId="0">
      <selection activeCell="B141" sqref="B141"/>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9" t="s">
        <v>329</v>
      </c>
      <c r="B1" s="359"/>
      <c r="C1" s="359"/>
      <c r="D1" s="359"/>
      <c r="E1" s="359"/>
      <c r="F1" s="359"/>
      <c r="G1" s="359"/>
      <c r="H1" s="359"/>
      <c r="I1" s="359"/>
    </row>
    <row r="2" spans="1:26" ht="7.5" customHeight="1" x14ac:dyDescent="0.2">
      <c r="C2" s="8"/>
      <c r="D2" s="8"/>
      <c r="E2" s="8"/>
      <c r="F2" s="8"/>
      <c r="G2" s="8"/>
      <c r="H2" s="8"/>
      <c r="I2" s="8"/>
    </row>
    <row r="3" spans="1:26" s="9" customFormat="1" ht="26.1" customHeight="1" x14ac:dyDescent="0.25">
      <c r="B3" s="160" t="s">
        <v>59</v>
      </c>
      <c r="C3" s="360" t="str">
        <f>INDEX(Adr!B2:B151,Doklady!B102)</f>
        <v>Slovenská baseballová federácia</v>
      </c>
      <c r="D3" s="360"/>
      <c r="E3" s="360"/>
      <c r="F3" s="360"/>
      <c r="G3" s="215"/>
      <c r="H3" s="215"/>
      <c r="I3" s="65" t="str">
        <f>Doklady!I100</f>
        <v>V3</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INDEX(Adr!A2:A151,Doklady!B102)</f>
        <v>30844568</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INDEX(Adr!D2:D151,Doklady!B102)&amp;", "&amp;INDEX(Adr!E2:E151,Doklady!B102)&amp;", "&amp;INDEX(Adr!F2:F151,Doklady!B102)</f>
        <v>Olympijské námestie 14290/1, Bratislava,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1" t="s">
        <v>334</v>
      </c>
      <c r="F9" s="362"/>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55">
        <f>SUMIF(K:K,A10,I:I)</f>
        <v>0</v>
      </c>
      <c r="F10" s="356"/>
      <c r="L10" s="120" t="s">
        <v>335</v>
      </c>
      <c r="M10" s="118"/>
      <c r="N10" s="118"/>
      <c r="O10" s="118"/>
      <c r="P10" s="118"/>
      <c r="Q10" s="118"/>
      <c r="R10" s="118"/>
      <c r="S10" s="118"/>
    </row>
    <row r="11" spans="1:26" ht="17.399999999999999" x14ac:dyDescent="0.3">
      <c r="A11" s="69" t="s">
        <v>319</v>
      </c>
      <c r="B11" s="70" t="s">
        <v>320</v>
      </c>
      <c r="C11" s="126">
        <f>SUMIF(FP!J:J,Doklady!$B$1&amp;A11,FP!D:D)</f>
        <v>134297</v>
      </c>
      <c r="D11" s="126">
        <f>+C11-E11</f>
        <v>134297</v>
      </c>
      <c r="E11" s="363">
        <f>+I39-I42+I44-I47</f>
        <v>0</v>
      </c>
      <c r="F11" s="364"/>
      <c r="J11" s="176"/>
      <c r="L11" s="161" t="str">
        <f>L41</f>
        <v>a - baseball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55">
        <f>SUMIF(K:K,A12,I:I)</f>
        <v>0</v>
      </c>
      <c r="F12" s="356"/>
      <c r="J12" s="177"/>
      <c r="L12" s="161" t="str">
        <f>L42</f>
        <v>a - baseball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55">
        <f>SUMIF(K:K,A13,I:I)</f>
        <v>0</v>
      </c>
      <c r="F13" s="356"/>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5">
        <f>SUMIF(K:K,A14,I:I)</f>
        <v>0</v>
      </c>
      <c r="F14" s="366"/>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47" t="s">
        <v>337</v>
      </c>
      <c r="C16" s="348"/>
      <c r="D16" s="348"/>
      <c r="E16" s="348"/>
      <c r="F16" s="348"/>
      <c r="G16" s="348"/>
      <c r="H16" s="349"/>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0" t="s">
        <v>340</v>
      </c>
      <c r="C17" s="350"/>
      <c r="D17" s="350"/>
      <c r="E17" s="350"/>
      <c r="F17" s="350"/>
      <c r="G17" s="350"/>
      <c r="H17" s="350"/>
      <c r="I17" s="73">
        <f>SUMIF(FP!I:I,Doklady!$B$1&amp;A17,FP!D:D)</f>
        <v>134297</v>
      </c>
      <c r="T17" s="86"/>
    </row>
    <row r="18" spans="1:20" x14ac:dyDescent="0.2">
      <c r="A18" s="135" t="s">
        <v>341</v>
      </c>
      <c r="B18" s="350" t="s">
        <v>342</v>
      </c>
      <c r="C18" s="350"/>
      <c r="D18" s="350"/>
      <c r="E18" s="350"/>
      <c r="F18" s="350"/>
      <c r="G18" s="350"/>
      <c r="H18" s="350"/>
      <c r="I18" s="73">
        <f>SUMIF(FP!I:I,Doklady!$B$1&amp;A18,FP!D:D)</f>
        <v>0</v>
      </c>
    </row>
    <row r="19" spans="1:20" x14ac:dyDescent="0.2">
      <c r="A19" s="115" t="s">
        <v>343</v>
      </c>
      <c r="B19" s="350" t="s">
        <v>344</v>
      </c>
      <c r="C19" s="350"/>
      <c r="D19" s="350"/>
      <c r="E19" s="350"/>
      <c r="F19" s="350"/>
      <c r="G19" s="350"/>
      <c r="H19" s="350"/>
      <c r="I19" s="73">
        <f>SUMIF(FP!I:I,Doklady!$B$1&amp;A19,FP!D:D)</f>
        <v>0</v>
      </c>
    </row>
    <row r="20" spans="1:20" x14ac:dyDescent="0.2">
      <c r="A20" s="135" t="s">
        <v>345</v>
      </c>
      <c r="B20" s="344" t="s">
        <v>346</v>
      </c>
      <c r="C20" s="345"/>
      <c r="D20" s="345"/>
      <c r="E20" s="345"/>
      <c r="F20" s="345"/>
      <c r="G20" s="345"/>
      <c r="H20" s="346"/>
      <c r="I20" s="73">
        <f>SUMIF(FP!I:I,Doklady!$B$1&amp;A20,FP!D:D)</f>
        <v>0</v>
      </c>
      <c r="T20" s="86"/>
    </row>
    <row r="21" spans="1:20" x14ac:dyDescent="0.2">
      <c r="A21" s="115" t="s">
        <v>347</v>
      </c>
      <c r="B21" s="344" t="s">
        <v>348</v>
      </c>
      <c r="C21" s="345"/>
      <c r="D21" s="345"/>
      <c r="E21" s="345"/>
      <c r="F21" s="345"/>
      <c r="G21" s="345"/>
      <c r="H21" s="346"/>
      <c r="I21" s="73">
        <f>SUMIF(FP!I:I,Doklady!$B$1&amp;A21,FP!D:D)</f>
        <v>0</v>
      </c>
      <c r="T21" s="86"/>
    </row>
    <row r="22" spans="1:20" x14ac:dyDescent="0.2">
      <c r="A22" s="135" t="s">
        <v>349</v>
      </c>
      <c r="B22" s="351" t="s">
        <v>350</v>
      </c>
      <c r="C22" s="352"/>
      <c r="D22" s="352"/>
      <c r="E22" s="352"/>
      <c r="F22" s="352"/>
      <c r="G22" s="352"/>
      <c r="H22" s="353"/>
      <c r="I22" s="73">
        <f>SUMIF(FP!I:I,Doklady!$B$1&amp;A22,FP!D:D)</f>
        <v>0</v>
      </c>
      <c r="T22" s="86"/>
    </row>
    <row r="23" spans="1:20" x14ac:dyDescent="0.2">
      <c r="A23" s="115" t="s">
        <v>351</v>
      </c>
      <c r="B23" s="344" t="s">
        <v>352</v>
      </c>
      <c r="C23" s="345"/>
      <c r="D23" s="345"/>
      <c r="E23" s="345"/>
      <c r="F23" s="345"/>
      <c r="G23" s="345"/>
      <c r="H23" s="346"/>
      <c r="I23" s="73">
        <f>SUMIF(FP!I:I,Doklady!$B$1&amp;A23,FP!D:D)</f>
        <v>0</v>
      </c>
      <c r="T23" s="86"/>
    </row>
    <row r="24" spans="1:20" x14ac:dyDescent="0.2">
      <c r="A24" s="135" t="s">
        <v>353</v>
      </c>
      <c r="B24" s="344" t="s">
        <v>354</v>
      </c>
      <c r="C24" s="345"/>
      <c r="D24" s="345"/>
      <c r="E24" s="345"/>
      <c r="F24" s="345"/>
      <c r="G24" s="345"/>
      <c r="H24" s="346"/>
      <c r="I24" s="73">
        <f>SUMIF(FP!I:I,Doklady!$B$1&amp;A24,FP!D:D)</f>
        <v>0</v>
      </c>
      <c r="T24" s="86"/>
    </row>
    <row r="25" spans="1:20" x14ac:dyDescent="0.2">
      <c r="A25" s="115" t="s">
        <v>355</v>
      </c>
      <c r="B25" s="367" t="s">
        <v>2281</v>
      </c>
      <c r="C25" s="368"/>
      <c r="D25" s="368"/>
      <c r="E25" s="368"/>
      <c r="F25" s="368"/>
      <c r="G25" s="368"/>
      <c r="H25" s="369"/>
      <c r="I25" s="73">
        <f>SUMIF(FP!I:I,Doklady!$B$1&amp;A25,FP!D:D)</f>
        <v>0</v>
      </c>
      <c r="T25" s="86"/>
    </row>
    <row r="26" spans="1:20" x14ac:dyDescent="0.2">
      <c r="A26" s="135" t="s">
        <v>356</v>
      </c>
      <c r="B26" s="344" t="s">
        <v>357</v>
      </c>
      <c r="C26" s="345"/>
      <c r="D26" s="345"/>
      <c r="E26" s="345"/>
      <c r="F26" s="345"/>
      <c r="G26" s="345"/>
      <c r="H26" s="346"/>
      <c r="I26" s="73">
        <f>SUMIF(FP!I:I,Doklady!$B$1&amp;A26,FP!D:D)</f>
        <v>0</v>
      </c>
      <c r="T26" s="86"/>
    </row>
    <row r="27" spans="1:20" x14ac:dyDescent="0.2">
      <c r="A27" s="115" t="s">
        <v>358</v>
      </c>
      <c r="B27" s="344" t="s">
        <v>359</v>
      </c>
      <c r="C27" s="345"/>
      <c r="D27" s="345"/>
      <c r="E27" s="345"/>
      <c r="F27" s="345"/>
      <c r="G27" s="345"/>
      <c r="H27" s="346"/>
      <c r="I27" s="73">
        <f>SUMIF(FP!I:I,Doklady!$B$1&amp;A27,FP!D:D)</f>
        <v>0</v>
      </c>
      <c r="T27" s="86"/>
    </row>
    <row r="28" spans="1:20" x14ac:dyDescent="0.2">
      <c r="A28" s="135" t="s">
        <v>360</v>
      </c>
      <c r="B28" s="344" t="s">
        <v>361</v>
      </c>
      <c r="C28" s="345"/>
      <c r="D28" s="345"/>
      <c r="E28" s="345"/>
      <c r="F28" s="345"/>
      <c r="G28" s="345"/>
      <c r="H28" s="346"/>
      <c r="I28" s="73">
        <f>SUMIF(FP!I:I,Doklady!$B$1&amp;A28,FP!D:D)</f>
        <v>0</v>
      </c>
      <c r="T28" s="86"/>
    </row>
    <row r="29" spans="1:20" x14ac:dyDescent="0.2">
      <c r="A29" s="115" t="s">
        <v>362</v>
      </c>
      <c r="B29" s="344" t="s">
        <v>363</v>
      </c>
      <c r="C29" s="345"/>
      <c r="D29" s="345"/>
      <c r="E29" s="345"/>
      <c r="F29" s="345"/>
      <c r="G29" s="345"/>
      <c r="H29" s="346"/>
      <c r="I29" s="73">
        <f>SUMIF(FP!I:I,Doklady!$B$1&amp;A29,FP!D:D)</f>
        <v>0</v>
      </c>
      <c r="T29" s="86"/>
    </row>
    <row r="30" spans="1:20" hidden="1" x14ac:dyDescent="0.2">
      <c r="A30" s="135" t="s">
        <v>364</v>
      </c>
      <c r="B30" s="344"/>
      <c r="C30" s="345"/>
      <c r="D30" s="345"/>
      <c r="E30" s="345"/>
      <c r="F30" s="345"/>
      <c r="G30" s="345"/>
      <c r="H30" s="346"/>
      <c r="I30" s="73">
        <f>SUMIF(FP!I:I,Doklady!$B$1&amp;A30,FP!D:D)</f>
        <v>0</v>
      </c>
      <c r="T30" s="86"/>
    </row>
    <row r="31" spans="1:20" hidden="1" x14ac:dyDescent="0.2">
      <c r="A31" s="115" t="s">
        <v>365</v>
      </c>
      <c r="B31" s="344"/>
      <c r="C31" s="345"/>
      <c r="D31" s="345"/>
      <c r="E31" s="345"/>
      <c r="F31" s="345"/>
      <c r="G31" s="345"/>
      <c r="H31" s="346"/>
      <c r="I31" s="73">
        <f>SUMIF(FP!I:I,Doklady!$B$1&amp;A31,FP!D:D)</f>
        <v>0</v>
      </c>
      <c r="T31" s="86"/>
    </row>
    <row r="32" spans="1:20" hidden="1" x14ac:dyDescent="0.2">
      <c r="A32" s="135" t="s">
        <v>366</v>
      </c>
      <c r="B32" s="340"/>
      <c r="C32" s="341"/>
      <c r="D32" s="341"/>
      <c r="E32" s="341"/>
      <c r="F32" s="341"/>
      <c r="G32" s="341"/>
      <c r="H32" s="342"/>
      <c r="I32" s="73">
        <f>SUMIF(FP!I:I,Doklady!$B$1&amp;A32,FP!D:D)</f>
        <v>0</v>
      </c>
      <c r="T32" s="86"/>
    </row>
    <row r="33" spans="1:21" hidden="1" x14ac:dyDescent="0.2">
      <c r="A33" s="115" t="s">
        <v>367</v>
      </c>
      <c r="B33" s="340"/>
      <c r="C33" s="341"/>
      <c r="D33" s="341"/>
      <c r="E33" s="341"/>
      <c r="F33" s="341"/>
      <c r="G33" s="341"/>
      <c r="H33" s="342"/>
      <c r="I33" s="73">
        <f>SUMIF(FP!I:I,Doklady!$B$1&amp;A33,FP!D:D)</f>
        <v>0</v>
      </c>
      <c r="T33" s="86"/>
    </row>
    <row r="34" spans="1:21" hidden="1" x14ac:dyDescent="0.2">
      <c r="A34" s="135" t="s">
        <v>368</v>
      </c>
      <c r="B34" s="343"/>
      <c r="C34" s="343"/>
      <c r="D34" s="343"/>
      <c r="E34" s="343"/>
      <c r="F34" s="343"/>
      <c r="G34" s="343"/>
      <c r="H34" s="343"/>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baseball</v>
      </c>
      <c r="C38" s="68" t="s">
        <v>1686</v>
      </c>
      <c r="D38" s="68" t="s">
        <v>1687</v>
      </c>
      <c r="E38" s="68" t="s">
        <v>1688</v>
      </c>
      <c r="F38" s="68" t="s">
        <v>1685</v>
      </c>
      <c r="G38" s="68" t="s">
        <v>370</v>
      </c>
      <c r="H38" s="68" t="s">
        <v>371</v>
      </c>
      <c r="I38" s="67" t="s">
        <v>327</v>
      </c>
      <c r="L38" s="84">
        <f>COUNTIF(FP!N:N,Doklady!B1&amp;"aB")</f>
        <v>1</v>
      </c>
    </row>
    <row r="39" spans="1:21" x14ac:dyDescent="0.2">
      <c r="A39" s="115" t="s">
        <v>339</v>
      </c>
      <c r="B39" s="116" t="s">
        <v>372</v>
      </c>
      <c r="C39" s="78">
        <f>I39*0.2</f>
        <v>26859.4</v>
      </c>
      <c r="D39" s="78">
        <f>I39*0.2</f>
        <v>26859.4</v>
      </c>
      <c r="E39" s="78">
        <f>I39*0.25</f>
        <v>33574.25</v>
      </c>
      <c r="F39" s="78">
        <f>+I39*0.15</f>
        <v>20144.55</v>
      </c>
      <c r="G39" s="78">
        <f>+MAX(I39-C39-D39-E39-F39-H39,0)</f>
        <v>26859.400000000012</v>
      </c>
      <c r="H39" s="78">
        <f>+IFERROR(VLOOKUP(K40&amp;" - kapitálové transfery",B$53:C$90,2,0),0)</f>
        <v>0</v>
      </c>
      <c r="I39" s="73">
        <f>SUMIF(FP!K:K,K40,FP!D:D)</f>
        <v>134297</v>
      </c>
      <c r="L39" s="84">
        <f>COUNTIF(FP!N:N,Doklady!B1&amp;"aK")</f>
        <v>0</v>
      </c>
      <c r="T39" s="86"/>
    </row>
    <row r="40" spans="1:21" x14ac:dyDescent="0.2">
      <c r="A40" s="115" t="s">
        <v>339</v>
      </c>
      <c r="B40" s="116" t="s">
        <v>373</v>
      </c>
      <c r="C40" s="78">
        <f>DSUM(Doklady!A103:J9990,"GGG",Spolu!L40:M42)</f>
        <v>57265.999999999993</v>
      </c>
      <c r="D40" s="78">
        <f>DSUM(Doklady!A103:J9990,"GGG",Spolu!N40:O42)</f>
        <v>27406.05</v>
      </c>
      <c r="E40" s="78">
        <f>DSUM(Doklady!A103:J9990,"GGG",Spolu!P40:Q42)</f>
        <v>33813.909999999996</v>
      </c>
      <c r="F40" s="78">
        <f>DSUM(Doklady!A103:J9990,"GGG",Spolu!R40:S42)</f>
        <v>6559.829999999999</v>
      </c>
      <c r="G40" s="78">
        <f>DSUM(Doklady!A103:J9990,"GGG",Spolu!T40:U42)-H40</f>
        <v>9294.02</v>
      </c>
      <c r="H40" s="78">
        <f>+IFERROR(VLOOKUP(K40&amp;" - kapitálové transfery",B$53:D$90,3,0),0)</f>
        <v>0</v>
      </c>
      <c r="I40" s="73">
        <f>+C40+D40+E40+F40+G40+H40</f>
        <v>134339.81</v>
      </c>
      <c r="J40" s="218" t="str">
        <f>+K45</f>
        <v>.</v>
      </c>
      <c r="K40" s="218" t="str">
        <f>IF(L38&gt;0,INDEX(FP!K:K,Doklady!B2),".")</f>
        <v>baseball</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baseball - bežné transfery</v>
      </c>
      <c r="M41" s="120">
        <v>1</v>
      </c>
      <c r="N41" s="161" t="str">
        <f>+L41</f>
        <v>a - baseball - bežné transfery</v>
      </c>
      <c r="O41" s="120">
        <v>2</v>
      </c>
      <c r="P41" s="161" t="str">
        <f>+L41</f>
        <v>a - baseball - bežné transfery</v>
      </c>
      <c r="Q41" s="120">
        <v>3</v>
      </c>
      <c r="R41" s="161" t="str">
        <f>+L41</f>
        <v>a - baseball - bežné transfery</v>
      </c>
      <c r="S41" s="120">
        <v>4</v>
      </c>
      <c r="T41" s="161" t="str">
        <f>+L41</f>
        <v>a - baseball - bežné transfery</v>
      </c>
      <c r="U41" s="120">
        <v>5</v>
      </c>
    </row>
    <row r="42" spans="1:21" ht="10.5" customHeight="1" x14ac:dyDescent="0.2">
      <c r="A42" s="115" t="s">
        <v>339</v>
      </c>
      <c r="B42" s="116" t="s">
        <v>376</v>
      </c>
      <c r="C42" s="73">
        <f>+C40</f>
        <v>57265.999999999993</v>
      </c>
      <c r="D42" s="216">
        <f>+D40</f>
        <v>27406.05</v>
      </c>
      <c r="E42" s="216">
        <f>+E40</f>
        <v>33813.909999999996</v>
      </c>
      <c r="F42" s="216">
        <f>+MIN(F39:F40)</f>
        <v>6559.829999999999</v>
      </c>
      <c r="G42" s="216">
        <f>+MIN(G39+MAX(F39-F40,0)-MAX(E40-E39,0)-MAX(D40-D39,0)-MAX(C40-C39,0),G40)</f>
        <v>9251.210000000021</v>
      </c>
      <c r="H42" s="216">
        <f>+MIN(H39:H40)</f>
        <v>0</v>
      </c>
      <c r="I42" s="73">
        <f>+C42+D42+E42+MIN(F39:F40)+G42+H42</f>
        <v>134297</v>
      </c>
      <c r="J42" s="219">
        <f>+K47</f>
        <v>0</v>
      </c>
      <c r="K42" s="219">
        <f>+I42-H42</f>
        <v>134297</v>
      </c>
      <c r="L42" s="161" t="str">
        <f>+SUBSTITUTE(L41,"bežné","kapitálové")</f>
        <v>a - baseball - kapitálové transfery</v>
      </c>
      <c r="M42" s="120">
        <v>1</v>
      </c>
      <c r="N42" s="161" t="str">
        <f>+L42</f>
        <v>a - baseball - kapitálové transfery</v>
      </c>
      <c r="O42" s="120">
        <v>2</v>
      </c>
      <c r="P42" s="161" t="str">
        <f>+L42</f>
        <v>a - baseball - kapitálové transfery</v>
      </c>
      <c r="Q42" s="120">
        <v>3</v>
      </c>
      <c r="R42" s="161" t="str">
        <f>+L42</f>
        <v>a - baseball - kapitálové transfery</v>
      </c>
      <c r="S42" s="120">
        <v>4</v>
      </c>
      <c r="T42" s="161" t="str">
        <f>+L42</f>
        <v>a - baseball - kapitálové transfery</v>
      </c>
      <c r="U42" s="120">
        <v>5</v>
      </c>
    </row>
    <row r="43" spans="1:21" ht="20.399999999999999" x14ac:dyDescent="0.2">
      <c r="A43" s="67" t="s">
        <v>336</v>
      </c>
      <c r="B43" s="67" t="str">
        <f>IF(L38&gt;2,"Šport "&amp;INDEX(FP!K:K,Doklady!B2+2),"Šport "&amp;K45)</f>
        <v>Šport .</v>
      </c>
      <c r="C43" s="68" t="s">
        <v>1686</v>
      </c>
      <c r="D43" s="68" t="s">
        <v>1687</v>
      </c>
      <c r="E43" s="68" t="s">
        <v>1688</v>
      </c>
      <c r="F43" s="68" t="s">
        <v>1685</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DSUM(Doklady!A103:J9990,"GGG",Spolu!L45:M47)</f>
        <v>0</v>
      </c>
      <c r="D45" s="78">
        <f>DSUM(Doklady!A103:J9990,"GGG",Spolu!N45:O47)</f>
        <v>0</v>
      </c>
      <c r="E45" s="78">
        <f>DSUM(Doklady!A103:J9990,"GGG",Spolu!P45:Q47)</f>
        <v>0</v>
      </c>
      <c r="F45" s="78">
        <f>DSUM(Doklady!A103:J9990,"GGG",Spolu!R45:S47)</f>
        <v>0</v>
      </c>
      <c r="G45" s="78">
        <f>DSUM(Doklady!A103:J9990,"GGG",Spolu!T45:U47)-H45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7"/>
      <c r="B50" s="358"/>
      <c r="C50" s="358"/>
      <c r="D50" s="358"/>
      <c r="E50" s="358"/>
      <c r="F50" s="358"/>
      <c r="G50" s="358"/>
      <c r="H50" s="358"/>
      <c r="I50" s="358"/>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baseball - bežné transfery</v>
      </c>
      <c r="C53" s="73">
        <f>IF(A53&lt;&gt;"",INDEX(FP!D:D,Doklady!B$2+(ROW()-53)),"")</f>
        <v>134297</v>
      </c>
      <c r="D53" s="73">
        <f>IF(A53&lt;&gt;"",Doklady!I1-Doklady!J1,"")</f>
        <v>116390.33000000002</v>
      </c>
      <c r="E53" s="73">
        <f>IF(A53&lt;&gt;"",MIN(D53,C53)*Doklady!C1/(1-Doklady!C1),"")</f>
        <v>0</v>
      </c>
      <c r="F53" s="71">
        <f>IF(A53&lt;&gt;"",Doklady!J1,"")</f>
        <v>0</v>
      </c>
      <c r="G53" s="73">
        <f>+IFERROR(HLOOKUP(IF(RIGHT(B53,15)="bežné transfery",LEFT(B53,LEN(B53)-18),0),$J$40:$K$42,3,0),MIN(C53,D53))</f>
        <v>134297</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134297</v>
      </c>
      <c r="D130" s="228">
        <f t="shared" ref="D130:I130" si="9">SUM(D53:D129)</f>
        <v>116390.33000000002</v>
      </c>
      <c r="E130" s="228">
        <f t="shared" si="9"/>
        <v>0</v>
      </c>
      <c r="F130" s="228">
        <f t="shared" si="9"/>
        <v>0</v>
      </c>
      <c r="G130" s="228">
        <f t="shared" si="9"/>
        <v>134297</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81"/>
      <c r="C140" s="229"/>
      <c r="D140" s="370"/>
      <c r="E140" s="370"/>
      <c r="F140" s="370"/>
      <c r="G140" s="370"/>
      <c r="H140" s="370"/>
      <c r="I140" s="370"/>
      <c r="J140" s="85"/>
    </row>
    <row r="141" spans="1:26" ht="68.25" customHeight="1" x14ac:dyDescent="0.25">
      <c r="A141" s="9"/>
      <c r="B141" s="283" t="s">
        <v>2800</v>
      </c>
      <c r="C141" s="214"/>
      <c r="D141" s="354" t="s">
        <v>393</v>
      </c>
      <c r="E141" s="354"/>
      <c r="F141" s="354"/>
      <c r="G141" s="354"/>
      <c r="H141" s="354"/>
      <c r="I141" s="354"/>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8" priority="43" stopIfTrue="1" operator="lessThanOrEqual">
      <formula>0</formula>
    </cfRule>
    <cfRule type="cellIs" dxfId="107" priority="44" stopIfTrue="1" operator="greaterThan">
      <formula>0</formula>
    </cfRule>
  </conditionalFormatting>
  <conditionalFormatting sqref="D53:D129">
    <cfRule type="expression" dxfId="106" priority="31" stopIfTrue="1">
      <formula>$C53=$D53</formula>
    </cfRule>
    <cfRule type="expression" dxfId="105" priority="33" stopIfTrue="1">
      <formula>$C53&lt;&gt;$D53</formula>
    </cfRule>
  </conditionalFormatting>
  <conditionalFormatting sqref="E9:F9">
    <cfRule type="expression" dxfId="104" priority="38" stopIfTrue="1">
      <formula>SUM($E$10:$F$14)&gt;0</formula>
    </cfRule>
  </conditionalFormatting>
  <conditionalFormatting sqref="G53:G129">
    <cfRule type="expression" dxfId="103" priority="13" stopIfTrue="1">
      <formula>$C53=$G53</formula>
    </cfRule>
    <cfRule type="expression" dxfId="102" priority="14" stopIfTrue="1">
      <formula>$C53&lt;&gt;$G53</formula>
    </cfRule>
  </conditionalFormatting>
  <conditionalFormatting sqref="I42">
    <cfRule type="cellIs" dxfId="101" priority="1" stopIfTrue="1" operator="greaterThan">
      <formula>0</formula>
    </cfRule>
  </conditionalFormatting>
  <conditionalFormatting sqref="I47">
    <cfRule type="cellIs" dxfId="100" priority="15" stopIfTrue="1" operator="greaterThan">
      <formula>0</formula>
    </cfRule>
  </conditionalFormatting>
  <conditionalFormatting sqref="I53:I129">
    <cfRule type="cellIs" dxfId="99" priority="40" stopIfTrue="1" operator="equal">
      <formula>0</formula>
    </cfRule>
    <cfRule type="cellIs" dxfId="9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57" orientation="portrait"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pageSetUpPr fitToPage="1"/>
  </sheetPr>
  <dimension ref="A1:AI4990"/>
  <sheetViews>
    <sheetView topLeftCell="A104" zoomScale="130" zoomScaleNormal="130" workbookViewId="0">
      <pane ySplit="3" topLeftCell="A277" activePane="bottomLeft" state="frozen"/>
      <selection activeCell="A104" sqref="A104"/>
      <selection pane="bottomLeft" activeCell="H195" sqref="H195"/>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baseball - bežné transfery</v>
      </c>
      <c r="B1" s="232" t="str">
        <f>INDEX(Adr!A:A,B102+1)</f>
        <v>30844568</v>
      </c>
      <c r="C1" s="233">
        <f>IF(ROW()&lt;=B$3,INDEX(FP!E:E,B$2+ROW()-1),"")</f>
        <v>0</v>
      </c>
      <c r="D1" s="234" t="str">
        <f>IF(ROW()&lt;=B$3,INDEX(FP!F:F,B$2+ROW()-1),"")</f>
        <v>a</v>
      </c>
      <c r="E1" s="234"/>
      <c r="F1" s="234" t="str">
        <f>IF(ROW()&lt;=B$3,INDEX(FP!G:G,B$2+ROW()-1),"")</f>
        <v>026 02</v>
      </c>
      <c r="G1" s="234"/>
      <c r="H1" s="235" t="str">
        <f>IF(ROW()&lt;=B$3,INDEX(FP!C:C,B$2+ROW()-1),"")</f>
        <v>baseball - bežné transfery</v>
      </c>
      <c r="I1" s="236">
        <f>IF(ROW()&lt;=B$3,SUMIF(A$122:A$10032,A1,I$122:I$10032),"")</f>
        <v>116390.33000000002</v>
      </c>
      <c r="J1" s="236">
        <f>IF(ROW()&lt;=B$3,SUMIFS(I$103:I$50032,A$103:A$50032,K1,J$103:J$50032,L1),"")</f>
        <v>0</v>
      </c>
      <c r="K1" s="110" t="str">
        <f>$A1</f>
        <v>a - baseball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66</v>
      </c>
      <c r="C2" s="233" t="str">
        <f>IF(ROW()&lt;=B$3,INDEX(FP!E:E,B$2+ROW()-1),"")</f>
        <v/>
      </c>
      <c r="D2" s="234" t="str">
        <f>IF(ROW()&lt;=B$3,INDEX(FP!F:F,B$2+ROW()-1),"")</f>
        <v/>
      </c>
      <c r="E2" s="234"/>
      <c r="F2" s="234" t="str">
        <f>IF(ROW()&lt;=B$3,INDEX(FP!G:G,B$2+ROW()-1),"")</f>
        <v/>
      </c>
      <c r="G2" s="234"/>
      <c r="H2" s="235" t="str">
        <f>IF(ROW()&lt;=B$3,INDEX(FP!C:C,B$2+ROW()-1),"")</f>
        <v/>
      </c>
      <c r="I2" s="236" t="str">
        <f>IF(ROW()&lt;=B$3,SUMIF(A$122:A$10032,A2,I$122:I$10032),"")</f>
        <v/>
      </c>
      <c r="J2" s="236" t="str">
        <f>IF(ROW()&lt;=B$3,SUMIFS(I$103:I$50032,A$103:A$50032,K2,J$103:J$50032,L2),"")</f>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IF(ROW()&lt;=B$3,SUMIF(A$122:A$10032,A3,I$122:I$10032),"")</f>
        <v/>
      </c>
      <c r="J3" s="236" t="str">
        <f>IF(ROW()&lt;=B$3,SUMIFS(I$103:I$50032,A$103:A$50032,K3,J$103:J$50032,L3),"")</f>
        <v/>
      </c>
      <c r="K3" s="110" t="str">
        <f t="shared" ref="K3:K66" si="0">$A3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IF(ROW()&lt;=B$3,SUMIF(A$122:A$10032,A4,I$122:I$10032),"")</f>
        <v/>
      </c>
      <c r="J4" s="236" t="str">
        <f>IF(ROW()&lt;=B$3,SUMIFS(I$103:I$50032,A$103:A$50032,K4,J$103:J$50032,L4),"")</f>
        <v/>
      </c>
      <c r="K4" s="110" t="str">
        <f t="shared" si="0"/>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IF(ROW()&lt;=B$3,SUMIF(A$122:A$10032,A5,I$122:I$10032),"")</f>
        <v/>
      </c>
      <c r="J5" s="236" t="str">
        <f>IF(ROW()&lt;=B$3,SUMIFS(I$103:I$50032,A$103:A$50032,K5,J$103:J$50032,L5),"")</f>
        <v/>
      </c>
      <c r="K5" s="110" t="str">
        <f t="shared" si="0"/>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IF(ROW()&lt;=B$3,SUMIF(A$122:A$10032,A6,I$122:I$10032),"")</f>
        <v/>
      </c>
      <c r="J6" s="236" t="str">
        <f>IF(ROW()&lt;=B$3,SUMIFS(I$103:I$50032,A$103:A$50032,K6,J$103:J$50032,L6),"")</f>
        <v/>
      </c>
      <c r="K6" s="110" t="str">
        <f t="shared" si="0"/>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IF(ROW()&lt;=B$3,SUMIF(A$122:A$10032,A7,I$122:I$10032),"")</f>
        <v/>
      </c>
      <c r="J7" s="236" t="str">
        <f>IF(ROW()&lt;=B$3,SUMIFS(I$103:I$50032,A$103:A$50032,K7,J$103:J$50032,L7),"")</f>
        <v/>
      </c>
      <c r="K7" s="110" t="str">
        <f t="shared" si="0"/>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IF(ROW()&lt;=B$3,SUMIF(A$122:A$10032,A8,I$122:I$10032),"")</f>
        <v/>
      </c>
      <c r="J8" s="236" t="str">
        <f>IF(ROW()&lt;=B$3,SUMIFS(I$103:I$50032,A$103:A$50032,K8,J$103:J$50032,L8),"")</f>
        <v/>
      </c>
      <c r="K8" s="110" t="str">
        <f t="shared" si="0"/>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IF(ROW()&lt;=B$3,SUMIF(A$122:A$10032,A9,I$122:I$10032),"")</f>
        <v/>
      </c>
      <c r="J9" s="236" t="str">
        <f>IF(ROW()&lt;=B$3,SUMIFS(I$103:I$50032,A$103:A$50032,K9,J$103:J$50032,L9),"")</f>
        <v/>
      </c>
      <c r="K9" s="110" t="str">
        <f t="shared" si="0"/>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IF(ROW()&lt;=B$3,SUMIF(A$122:A$10032,A10,I$122:I$10032),"")</f>
        <v/>
      </c>
      <c r="J10" s="236" t="str">
        <f>IF(ROW()&lt;=B$3,SUMIFS(I$103:I$50032,A$103:A$50032,K10,J$103:J$50032,L10),"")</f>
        <v/>
      </c>
      <c r="K10" s="110" t="str">
        <f t="shared" si="0"/>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IF(ROW()&lt;=B$3,SUMIF(A$122:A$10032,A11,I$122:I$10032),"")</f>
        <v/>
      </c>
      <c r="J11" s="236" t="str">
        <f>IF(ROW()&lt;=B$3,SUMIFS(I$103:I$50032,A$103:A$50032,K11,J$103:J$50032,L11),"")</f>
        <v/>
      </c>
      <c r="K11" s="110" t="str">
        <f t="shared" si="0"/>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IF(ROW()&lt;=B$3,SUMIF(A$122:A$10032,A12,I$122:I$10032),"")</f>
        <v/>
      </c>
      <c r="J12" s="236" t="str">
        <f>IF(ROW()&lt;=B$3,SUMIFS(I$103:I$50032,A$103:A$50032,K12,J$103:J$50032,L12),"")</f>
        <v/>
      </c>
      <c r="K12" s="110" t="str">
        <f t="shared" si="0"/>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IF(ROW()&lt;=B$3,SUMIF(A$122:A$10032,A13,I$122:I$10032),"")</f>
        <v/>
      </c>
      <c r="J13" s="236" t="str">
        <f>IF(ROW()&lt;=B$3,SUMIFS(I$103:I$50032,A$103:A$50032,K13,J$103:J$50032,L13),"")</f>
        <v/>
      </c>
      <c r="K13" s="110" t="str">
        <f t="shared" si="0"/>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IF(ROW()&lt;=B$3,SUMIF(A$122:A$10032,A14,I$122:I$10032),"")</f>
        <v/>
      </c>
      <c r="J14" s="236" t="str">
        <f>IF(ROW()&lt;=B$3,SUMIFS(I$103:I$50032,A$103:A$50032,K14,J$103:J$50032,L14),"")</f>
        <v/>
      </c>
      <c r="K14" s="110" t="str">
        <f t="shared" si="0"/>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IF(ROW()&lt;=B$3,SUMIF(A$122:A$10032,A15,I$122:I$10032),"")</f>
        <v/>
      </c>
      <c r="J15" s="236" t="str">
        <f>IF(ROW()&lt;=B$3,SUMIFS(I$103:I$50032,A$103:A$50032,K15,J$103:J$50032,L15),"")</f>
        <v/>
      </c>
      <c r="K15" s="110" t="str">
        <f t="shared" si="0"/>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IF(ROW()&lt;=B$3,SUMIF(A$122:A$10032,A16,I$122:I$10032),"")</f>
        <v/>
      </c>
      <c r="J16" s="236" t="str">
        <f>IF(ROW()&lt;=B$3,SUMIFS(I$103:I$50032,A$103:A$50032,K16,J$103:J$50032,L16),"")</f>
        <v/>
      </c>
      <c r="K16" s="110" t="str">
        <f t="shared" si="0"/>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IF(ROW()&lt;=B$3,SUMIF(A$122:A$10032,A17,I$122:I$10032),"")</f>
        <v/>
      </c>
      <c r="J17" s="236" t="str">
        <f>IF(ROW()&lt;=B$3,SUMIFS(I$103:I$50032,A$103:A$50032,K17,J$103:J$50032,L17),"")</f>
        <v/>
      </c>
      <c r="K17" s="110" t="str">
        <f t="shared" si="0"/>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IF(ROW()&lt;=B$3,SUMIF(A$122:A$10032,A18,I$122:I$10032),"")</f>
        <v/>
      </c>
      <c r="J18" s="236" t="str">
        <f>IF(ROW()&lt;=B$3,SUMIFS(I$103:I$50032,A$103:A$50032,K18,J$103:J$50032,L18),"")</f>
        <v/>
      </c>
      <c r="K18" s="110" t="str">
        <f t="shared" si="0"/>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IF(ROW()&lt;=B$3,SUMIF(A$122:A$10032,A19,I$122:I$10032),"")</f>
        <v/>
      </c>
      <c r="J19" s="236" t="str">
        <f>IF(ROW()&lt;=B$3,SUMIFS(I$103:I$50032,A$103:A$50032,K19,J$103:J$50032,L19),"")</f>
        <v/>
      </c>
      <c r="K19" s="110" t="str">
        <f t="shared" si="0"/>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IF(ROW()&lt;=B$3,SUMIF(A$122:A$10032,A20,I$122:I$10032),"")</f>
        <v/>
      </c>
      <c r="J20" s="236" t="str">
        <f>IF(ROW()&lt;=B$3,SUMIFS(I$103:I$50032,A$103:A$50032,K20,J$103:J$50032,L20),"")</f>
        <v/>
      </c>
      <c r="K20" s="110" t="str">
        <f t="shared" si="0"/>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IF(ROW()&lt;=B$3,SUMIF(A$122:A$10032,A21,I$122:I$10032),"")</f>
        <v/>
      </c>
      <c r="J21" s="236" t="str">
        <f>IF(ROW()&lt;=B$3,SUMIFS(I$103:I$50032,A$103:A$50032,K21,J$103:J$50032,L21),"")</f>
        <v/>
      </c>
      <c r="K21" s="110" t="str">
        <f t="shared" si="0"/>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IF(ROW()&lt;=B$3,SUMIF(A$122:A$10032,A22,I$122:I$10032),"")</f>
        <v/>
      </c>
      <c r="J22" s="236" t="str">
        <f>IF(ROW()&lt;=B$3,SUMIFS(I$103:I$50032,A$103:A$50032,K22,J$103:J$50032,L22),"")</f>
        <v/>
      </c>
      <c r="K22" s="110" t="str">
        <f t="shared" si="0"/>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IF(ROW()&lt;=B$3,SUMIF(A$122:A$10032,A23,I$122:I$10032),"")</f>
        <v/>
      </c>
      <c r="J23" s="236" t="str">
        <f>IF(ROW()&lt;=B$3,SUMIFS(I$103:I$50032,A$103:A$50032,K23,J$103:J$50032,L23),"")</f>
        <v/>
      </c>
      <c r="K23" s="110" t="str">
        <f t="shared" si="0"/>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IF(ROW()&lt;=B$3,SUMIF(A$122:A$10032,A24,I$122:I$10032),"")</f>
        <v/>
      </c>
      <c r="J24" s="236" t="str">
        <f>IF(ROW()&lt;=B$3,SUMIFS(I$103:I$50032,A$103:A$50032,K24,J$103:J$50032,L24),"")</f>
        <v/>
      </c>
      <c r="K24" s="110" t="str">
        <f t="shared" si="0"/>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IF(ROW()&lt;=B$3,SUMIF(A$122:A$10032,A25,I$122:I$10032),"")</f>
        <v/>
      </c>
      <c r="J25" s="236" t="str">
        <f>IF(ROW()&lt;=B$3,SUMIFS(I$103:I$50032,A$103:A$50032,K25,J$103:J$50032,L25),"")</f>
        <v/>
      </c>
      <c r="K25" s="110" t="str">
        <f t="shared" si="0"/>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IF(ROW()&lt;=B$3,SUMIF(A$122:A$10032,A26,I$122:I$10032),"")</f>
        <v/>
      </c>
      <c r="J26" s="236" t="str">
        <f>IF(ROW()&lt;=B$3,SUMIFS(I$103:I$50032,A$103:A$50032,K26,J$103:J$50032,L26),"")</f>
        <v/>
      </c>
      <c r="K26" s="110" t="str">
        <f t="shared" si="0"/>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IF(ROW()&lt;=B$3,SUMIF(A$122:A$10032,A27,I$122:I$10032),"")</f>
        <v/>
      </c>
      <c r="J27" s="236" t="str">
        <f>IF(ROW()&lt;=B$3,SUMIFS(I$103:I$50032,A$103:A$50032,K27,J$103:J$50032,L27),"")</f>
        <v/>
      </c>
      <c r="K27" s="110" t="str">
        <f t="shared" si="0"/>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IF(ROW()&lt;=B$3,SUMIF(A$122:A$10032,A28,I$122:I$10032),"")</f>
        <v/>
      </c>
      <c r="J28" s="236" t="str">
        <f>IF(ROW()&lt;=B$3,SUMIFS(I$103:I$50032,A$103:A$50032,K28,J$103:J$50032,L28),"")</f>
        <v/>
      </c>
      <c r="K28" s="110" t="str">
        <f t="shared" si="0"/>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IF(ROW()&lt;=B$3,SUMIF(A$122:A$10032,A29,I$122:I$10032),"")</f>
        <v/>
      </c>
      <c r="J29" s="236" t="str">
        <f>IF(ROW()&lt;=B$3,SUMIFS(I$103:I$50032,A$103:A$50032,K29,J$103:J$50032,L29),"")</f>
        <v/>
      </c>
      <c r="K29" s="110" t="str">
        <f t="shared" si="0"/>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IF(ROW()&lt;=B$3,SUMIF(A$122:A$10032,A30,I$122:I$10032),"")</f>
        <v/>
      </c>
      <c r="J30" s="236" t="str">
        <f>IF(ROW()&lt;=B$3,SUMIFS(I$103:I$50032,A$103:A$50032,K30,J$103:J$50032,L30),"")</f>
        <v/>
      </c>
      <c r="K30" s="110" t="str">
        <f t="shared" si="0"/>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IF(ROW()&lt;=B$3,SUMIF(A$122:A$10032,A31,I$122:I$10032),"")</f>
        <v/>
      </c>
      <c r="J31" s="236" t="str">
        <f>IF(ROW()&lt;=B$3,SUMIFS(I$103:I$50032,A$103:A$50032,K31,J$103:J$50032,L31),"")</f>
        <v/>
      </c>
      <c r="K31" s="110" t="str">
        <f t="shared" si="0"/>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IF(ROW()&lt;=B$3,SUMIF(A$122:A$10032,A32,I$122:I$10032),"")</f>
        <v/>
      </c>
      <c r="J32" s="236" t="str">
        <f>IF(ROW()&lt;=B$3,SUMIFS(I$103:I$50032,A$103:A$50032,K32,J$103:J$50032,L32),"")</f>
        <v/>
      </c>
      <c r="K32" s="110" t="str">
        <f t="shared" si="0"/>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IF(ROW()&lt;=B$3,SUMIF(A$122:A$10032,A33,I$122:I$10032),"")</f>
        <v/>
      </c>
      <c r="J33" s="236" t="str">
        <f>IF(ROW()&lt;=B$3,SUMIFS(I$103:I$50032,A$103:A$50032,K33,J$103:J$50032,L33),"")</f>
        <v/>
      </c>
      <c r="K33" s="110" t="str">
        <f t="shared" si="0"/>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IF(ROW()&lt;=B$3,SUMIF(A$122:A$10032,A34,I$122:I$10032),"")</f>
        <v/>
      </c>
      <c r="J34" s="236" t="str">
        <f>IF(ROW()&lt;=B$3,SUMIFS(I$103:I$50032,A$103:A$50032,K34,J$103:J$50032,L34),"")</f>
        <v/>
      </c>
      <c r="K34" s="110" t="str">
        <f t="shared" si="0"/>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IF(ROW()&lt;=B$3,SUMIF(A$122:A$10032,A35,I$122:I$10032),"")</f>
        <v/>
      </c>
      <c r="J35" s="236" t="str">
        <f>IF(ROW()&lt;=B$3,SUMIFS(I$103:I$50032,A$103:A$50032,K35,J$103:J$50032,L35),"")</f>
        <v/>
      </c>
      <c r="K35" s="110" t="str">
        <f t="shared" si="0"/>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IF(ROW()&lt;=B$3,SUMIF(A$122:A$10032,A36,I$122:I$10032),"")</f>
        <v/>
      </c>
      <c r="J36" s="236" t="str">
        <f>IF(ROW()&lt;=B$3,SUMIFS(I$103:I$50032,A$103:A$50032,K36,J$103:J$50032,L36),"")</f>
        <v/>
      </c>
      <c r="K36" s="110" t="str">
        <f t="shared" si="0"/>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IF(ROW()&lt;=B$3,SUMIF(A$122:A$10032,A37,I$122:I$10032),"")</f>
        <v/>
      </c>
      <c r="J37" s="236" t="str">
        <f>IF(ROW()&lt;=B$3,SUMIFS(I$103:I$50032,A$103:A$50032,K37,J$103:J$50032,L37),"")</f>
        <v/>
      </c>
      <c r="K37" s="110" t="str">
        <f t="shared" si="0"/>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IF(ROW()&lt;=B$3,SUMIF(A$122:A$10032,A38,I$122:I$10032),"")</f>
        <v/>
      </c>
      <c r="J38" s="236" t="str">
        <f>IF(ROW()&lt;=B$3,SUMIFS(I$103:I$50032,A$103:A$50032,K38,J$103:J$50032,L38),"")</f>
        <v/>
      </c>
      <c r="K38" s="110" t="str">
        <f t="shared" si="0"/>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IF(ROW()&lt;=B$3,SUMIF(A$122:A$10032,A39,I$122:I$10032),"")</f>
        <v/>
      </c>
      <c r="J39" s="236" t="str">
        <f>IF(ROW()&lt;=B$3,SUMIFS(I$103:I$50032,A$103:A$50032,K39,J$103:J$50032,L39),"")</f>
        <v/>
      </c>
      <c r="K39" s="110" t="str">
        <f t="shared" si="0"/>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IF(ROW()&lt;=B$3,SUMIF(A$122:A$10032,A40,I$122:I$10032),"")</f>
        <v/>
      </c>
      <c r="J40" s="236" t="str">
        <f>IF(ROW()&lt;=B$3,SUMIFS(I$103:I$50032,A$103:A$50032,K40,J$103:J$50032,L40),"")</f>
        <v/>
      </c>
      <c r="K40" s="110" t="str">
        <f t="shared" si="0"/>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IF(ROW()&lt;=B$3,SUMIF(A$122:A$10032,A41,I$122:I$10032),"")</f>
        <v/>
      </c>
      <c r="J41" s="236" t="str">
        <f>IF(ROW()&lt;=B$3,SUMIFS(I$103:I$50032,A$103:A$50032,K41,J$103:J$50032,L41),"")</f>
        <v/>
      </c>
      <c r="K41" s="110" t="str">
        <f t="shared" si="0"/>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IF(ROW()&lt;=B$3,SUMIF(A$122:A$10032,A42,I$122:I$10032),"")</f>
        <v/>
      </c>
      <c r="J42" s="236" t="str">
        <f>IF(ROW()&lt;=B$3,SUMIFS(I$103:I$50032,A$103:A$50032,K42,J$103:J$50032,L42),"")</f>
        <v/>
      </c>
      <c r="K42" s="110" t="str">
        <f t="shared" si="0"/>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IF(ROW()&lt;=B$3,SUMIF(A$122:A$10032,A43,I$122:I$10032),"")</f>
        <v/>
      </c>
      <c r="J43" s="236" t="str">
        <f>IF(ROW()&lt;=B$3,SUMIFS(I$103:I$50032,A$103:A$50032,K43,J$103:J$50032,L43),"")</f>
        <v/>
      </c>
      <c r="K43" s="110" t="str">
        <f t="shared" si="0"/>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IF(ROW()&lt;=B$3,SUMIF(A$122:A$10032,A44,I$122:I$10032),"")</f>
        <v/>
      </c>
      <c r="J44" s="236" t="str">
        <f>IF(ROW()&lt;=B$3,SUMIFS(I$103:I$50032,A$103:A$50032,K44,J$103:J$50032,L44),"")</f>
        <v/>
      </c>
      <c r="K44" s="110" t="str">
        <f t="shared" si="0"/>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IF(ROW()&lt;=B$3,SUMIF(A$122:A$10032,A45,I$122:I$10032),"")</f>
        <v/>
      </c>
      <c r="J45" s="236" t="str">
        <f>IF(ROW()&lt;=B$3,SUMIFS(I$103:I$50032,A$103:A$50032,K45,J$103:J$50032,L45),"")</f>
        <v/>
      </c>
      <c r="K45" s="110" t="str">
        <f t="shared" si="0"/>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IF(ROW()&lt;=B$3,SUMIF(A$122:A$10032,A46,I$122:I$10032),"")</f>
        <v/>
      </c>
      <c r="J46" s="236" t="str">
        <f>IF(ROW()&lt;=B$3,SUMIFS(I$103:I$50032,A$103:A$50032,K46,J$103:J$50032,L46),"")</f>
        <v/>
      </c>
      <c r="K46" s="110" t="str">
        <f t="shared" si="0"/>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IF(ROW()&lt;=B$3,SUMIF(A$122:A$10032,A47,I$122:I$10032),"")</f>
        <v/>
      </c>
      <c r="J47" s="236" t="str">
        <f>IF(ROW()&lt;=B$3,SUMIFS(I$103:I$50032,A$103:A$50032,K47,J$103:J$50032,L47),"")</f>
        <v/>
      </c>
      <c r="K47" s="110" t="str">
        <f t="shared" si="0"/>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IF(ROW()&lt;=B$3,SUMIF(A$122:A$10032,A48,I$122:I$10032),"")</f>
        <v/>
      </c>
      <c r="J48" s="236" t="str">
        <f>IF(ROW()&lt;=B$3,SUMIFS(I$103:I$50032,A$103:A$50032,K48,J$103:J$50032,L48),"")</f>
        <v/>
      </c>
      <c r="K48" s="110" t="str">
        <f t="shared" si="0"/>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IF(ROW()&lt;=B$3,SUMIF(A$122:A$10032,A49,I$122:I$10032),"")</f>
        <v/>
      </c>
      <c r="J49" s="236" t="str">
        <f>IF(ROW()&lt;=B$3,SUMIFS(I$103:I$50032,A$103:A$50032,K49,J$103:J$50032,L49),"")</f>
        <v/>
      </c>
      <c r="K49" s="110" t="str">
        <f t="shared" si="0"/>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IF(ROW()&lt;=B$3,SUMIF(A$122:A$10032,A50,I$122:I$10032),"")</f>
        <v/>
      </c>
      <c r="J50" s="236" t="str">
        <f>IF(ROW()&lt;=B$3,SUMIFS(I$103:I$50032,A$103:A$50032,K50,J$103:J$50032,L50),"")</f>
        <v/>
      </c>
      <c r="K50" s="110" t="str">
        <f t="shared" si="0"/>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IF(ROW()&lt;=B$3,SUMIF(A$122:A$10032,A51,I$122:I$10032),"")</f>
        <v/>
      </c>
      <c r="J51" s="236" t="str">
        <f>IF(ROW()&lt;=B$3,SUMIFS(I$103:I$50032,A$103:A$50032,K51,J$103:J$50032,L51),"")</f>
        <v/>
      </c>
      <c r="K51" s="110" t="str">
        <f t="shared" si="0"/>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IF(ROW()&lt;=B$3,SUMIF(A$122:A$10032,A52,I$122:I$10032),"")</f>
        <v/>
      </c>
      <c r="J52" s="236" t="str">
        <f>IF(ROW()&lt;=B$3,SUMIFS(I$103:I$50032,A$103:A$50032,K52,J$103:J$50032,L52),"")</f>
        <v/>
      </c>
      <c r="K52" s="110" t="str">
        <f t="shared" si="0"/>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IF(ROW()&lt;=B$3,SUMIF(A$122:A$10032,A53,I$122:I$10032),"")</f>
        <v/>
      </c>
      <c r="J53" s="236" t="str">
        <f>IF(ROW()&lt;=B$3,SUMIFS(I$103:I$50032,A$103:A$50032,K53,J$103:J$50032,L53),"")</f>
        <v/>
      </c>
      <c r="K53" s="110" t="str">
        <f t="shared" si="0"/>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IF(ROW()&lt;=B$3,SUMIF(A$122:A$10032,A54,I$122:I$10032),"")</f>
        <v/>
      </c>
      <c r="J54" s="236" t="str">
        <f>IF(ROW()&lt;=B$3,SUMIFS(I$103:I$50032,A$103:A$50032,K54,J$103:J$50032,L54),"")</f>
        <v/>
      </c>
      <c r="K54" s="110" t="str">
        <f t="shared" si="0"/>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IF(ROW()&lt;=B$3,SUMIF(A$122:A$10032,A55,I$122:I$10032),"")</f>
        <v/>
      </c>
      <c r="J55" s="236" t="str">
        <f>IF(ROW()&lt;=B$3,SUMIFS(I$103:I$50032,A$103:A$50032,K55,J$103:J$50032,L55),"")</f>
        <v/>
      </c>
      <c r="K55" s="110" t="str">
        <f t="shared" si="0"/>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IF(ROW()&lt;=B$3,SUMIF(A$122:A$10032,A56,I$122:I$10032),"")</f>
        <v/>
      </c>
      <c r="J56" s="236" t="str">
        <f>IF(ROW()&lt;=B$3,SUMIFS(I$103:I$50032,A$103:A$50032,K56,J$103:J$50032,L56),"")</f>
        <v/>
      </c>
      <c r="K56" s="110" t="str">
        <f t="shared" si="0"/>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IF(ROW()&lt;=B$3,SUMIF(A$122:A$10032,A57,I$122:I$10032),"")</f>
        <v/>
      </c>
      <c r="J57" s="236" t="str">
        <f>IF(ROW()&lt;=B$3,SUMIFS(I$103:I$50032,A$103:A$50032,K57,J$103:J$50032,L57),"")</f>
        <v/>
      </c>
      <c r="K57" s="110" t="str">
        <f t="shared" si="0"/>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IF(ROW()&lt;=B$3,SUMIF(A$122:A$10032,A58,I$122:I$10032),"")</f>
        <v/>
      </c>
      <c r="J58" s="236" t="str">
        <f>IF(ROW()&lt;=B$3,SUMIFS(I$103:I$50032,A$103:A$50032,K58,J$103:J$50032,L58),"")</f>
        <v/>
      </c>
      <c r="K58" s="110" t="str">
        <f t="shared" si="0"/>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IF(ROW()&lt;=B$3,SUMIF(A$122:A$10032,A59,I$122:I$10032),"")</f>
        <v/>
      </c>
      <c r="J59" s="236" t="str">
        <f>IF(ROW()&lt;=B$3,SUMIFS(I$103:I$50032,A$103:A$50032,K59,J$103:J$50032,L59),"")</f>
        <v/>
      </c>
      <c r="K59" s="110" t="str">
        <f t="shared" si="0"/>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IF(ROW()&lt;=B$3,SUMIF(A$122:A$10032,A60,I$122:I$10032),"")</f>
        <v/>
      </c>
      <c r="J60" s="236" t="str">
        <f>IF(ROW()&lt;=B$3,SUMIFS(I$103:I$50032,A$103:A$50032,K60,J$103:J$50032,L60),"")</f>
        <v/>
      </c>
      <c r="K60" s="110" t="str">
        <f t="shared" si="0"/>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IF(ROW()&lt;=B$3,SUMIF(A$122:A$10032,A61,I$122:I$10032),"")</f>
        <v/>
      </c>
      <c r="J61" s="236" t="str">
        <f>IF(ROW()&lt;=B$3,SUMIFS(I$103:I$50032,A$103:A$50032,K61,J$103:J$50032,L61),"")</f>
        <v/>
      </c>
      <c r="K61" s="110" t="str">
        <f t="shared" si="0"/>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IF(ROW()&lt;=B$3,SUMIF(A$122:A$10032,A62,I$122:I$10032),"")</f>
        <v/>
      </c>
      <c r="J62" s="236" t="str">
        <f>IF(ROW()&lt;=B$3,SUMIFS(I$103:I$50032,A$103:A$50032,K62,J$103:J$50032,L62),"")</f>
        <v/>
      </c>
      <c r="K62" s="110" t="str">
        <f t="shared" si="0"/>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IF(ROW()&lt;=B$3,SUMIF(A$122:A$10032,A63,I$122:I$10032),"")</f>
        <v/>
      </c>
      <c r="J63" s="236" t="str">
        <f>IF(ROW()&lt;=B$3,SUMIFS(I$103:I$50032,A$103:A$50032,K63,J$103:J$50032,L63),"")</f>
        <v/>
      </c>
      <c r="K63" s="110" t="str">
        <f t="shared" si="0"/>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IF(ROW()&lt;=B$3,SUMIF(A$122:A$10032,A64,I$122:I$10032),"")</f>
        <v/>
      </c>
      <c r="J64" s="236" t="str">
        <f>IF(ROW()&lt;=B$3,SUMIFS(I$103:I$50032,A$103:A$50032,K64,J$103:J$50032,L64),"")</f>
        <v/>
      </c>
      <c r="K64" s="110" t="str">
        <f t="shared" si="0"/>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IF(ROW()&lt;=B$3,SUMIF(A$122:A$10032,A65,I$122:I$10032),"")</f>
        <v/>
      </c>
      <c r="J65" s="236" t="str">
        <f>IF(ROW()&lt;=B$3,SUMIFS(I$103:I$50032,A$103:A$50032,K65,J$103:J$50032,L65),"")</f>
        <v/>
      </c>
      <c r="K65" s="110" t="str">
        <f t="shared" si="0"/>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IF(ROW()&lt;=B$3,SUMIF(A$122:A$10032,A66,I$122:I$10032),"")</f>
        <v/>
      </c>
      <c r="J66" s="236" t="str">
        <f>IF(ROW()&lt;=B$3,SUMIFS(I$103:I$50032,A$103:A$50032,K66,J$103:J$50032,L66),"")</f>
        <v/>
      </c>
      <c r="K66" s="110" t="str">
        <f t="shared" si="0"/>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IF(ROW()&lt;=B$3,SUMIF(A$122:A$10032,A67,I$122:I$10032),"")</f>
        <v/>
      </c>
      <c r="J67" s="236" t="str">
        <f>IF(ROW()&lt;=B$3,SUMIFS(I$103:I$50032,A$103:A$50032,K67,J$103:J$50032,L67),"")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IF(ROW()&lt;=B$3,SUMIF(A$122:A$10032,A68,I$122:I$10032),"")</f>
        <v/>
      </c>
      <c r="J68" s="236" t="str">
        <f>IF(ROW()&lt;=B$3,SUMIFS(I$103:I$50032,A$103:A$50032,K68,J$103:J$50032,L68),"")</f>
        <v/>
      </c>
      <c r="K68" s="110" t="str">
        <f t="shared" si="1"/>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IF(ROW()&lt;=B$3,SUMIF(A$122:A$10032,A69,I$122:I$10032),"")</f>
        <v/>
      </c>
      <c r="J69" s="236" t="str">
        <f>IF(ROW()&lt;=B$3,SUMIFS(I$103:I$50032,A$103:A$50032,K69,J$103:J$50032,L69),"")</f>
        <v/>
      </c>
      <c r="K69" s="110" t="str">
        <f t="shared" si="1"/>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IF(ROW()&lt;=B$3,SUMIF(A$122:A$10032,A70,I$122:I$10032),"")</f>
        <v/>
      </c>
      <c r="J70" s="236" t="str">
        <f>IF(ROW()&lt;=B$3,SUMIFS(I$103:I$50032,A$103:A$50032,K70,J$103:J$50032,L70),"")</f>
        <v/>
      </c>
      <c r="K70" s="110" t="str">
        <f t="shared" si="1"/>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IF(ROW()&lt;=B$3,SUMIF(A$122:A$10032,A71,I$122:I$10032),"")</f>
        <v/>
      </c>
      <c r="J71" s="236" t="str">
        <f>IF(ROW()&lt;=B$3,SUMIFS(I$103:I$50032,A$103:A$50032,K71,J$103:J$50032,L71),"")</f>
        <v/>
      </c>
      <c r="K71" s="110" t="str">
        <f t="shared" si="1"/>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IF(ROW()&lt;=B$3,SUMIF(A$122:A$10032,A72,I$122:I$10032),"")</f>
        <v/>
      </c>
      <c r="J72" s="236" t="str">
        <f>IF(ROW()&lt;=B$3,SUMIFS(I$103:I$50032,A$103:A$50032,K72,J$103:J$50032,L72),"")</f>
        <v/>
      </c>
      <c r="K72" s="110" t="str">
        <f t="shared" si="1"/>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IF(ROW()&lt;=B$3,SUMIF(A$122:A$10032,A73,I$122:I$10032),"")</f>
        <v/>
      </c>
      <c r="J73" s="236" t="str">
        <f>IF(ROW()&lt;=B$3,SUMIFS(I$103:I$50032,A$103:A$50032,K73,J$103:J$50032,L73),"")</f>
        <v/>
      </c>
      <c r="K73" s="110" t="str">
        <f t="shared" si="1"/>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IF(ROW()&lt;=B$3,SUMIF(A$122:A$10032,A74,I$122:I$10032),"")</f>
        <v/>
      </c>
      <c r="J74" s="236" t="str">
        <f>IF(ROW()&lt;=B$3,SUMIFS(I$103:I$50032,A$103:A$50032,K74,J$103:J$50032,L74),"")</f>
        <v/>
      </c>
      <c r="K74" s="110" t="str">
        <f t="shared" si="1"/>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IF(ROW()&lt;=B$3,SUMIF(A$122:A$10032,A75,I$122:I$10032),"")</f>
        <v/>
      </c>
      <c r="J75" s="236" t="str">
        <f>IF(ROW()&lt;=B$3,SUMIFS(I$103:I$50032,A$103:A$50032,K75,J$103:J$50032,L75),"")</f>
        <v/>
      </c>
      <c r="K75" s="110" t="str">
        <f t="shared" si="1"/>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IF(ROW()&lt;=B$3,SUMIF(A$122:A$10032,A76,I$122:I$10032),"")</f>
        <v/>
      </c>
      <c r="J76" s="236" t="str">
        <f>IF(ROW()&lt;=B$3,SUMIFS(I$103:I$50032,A$103:A$50032,K76,J$103:J$50032,L76),"")</f>
        <v/>
      </c>
      <c r="K76" s="110" t="str">
        <f t="shared" si="1"/>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IF(ROW()&lt;=B$3,SUMIF(A$122:A$10032,A77,I$122:I$10032),"")</f>
        <v/>
      </c>
      <c r="J77" s="236" t="str">
        <f>IF(ROW()&lt;=B$3,SUMIFS(I$103:I$50032,A$103:A$50032,K77,J$103:J$50032,L77),"")</f>
        <v/>
      </c>
      <c r="K77" s="110" t="str">
        <f t="shared" si="1"/>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IF(ROW()&lt;=B$3,SUMIF(A$122:A$10032,A78,I$122:I$10032),"")</f>
        <v/>
      </c>
      <c r="J78" s="236" t="str">
        <f>IF(ROW()&lt;=B$3,SUMIFS(I$103:I$50032,A$103:A$50032,K78,J$103:J$50032,L78),"")</f>
        <v/>
      </c>
      <c r="K78" s="110" t="str">
        <f t="shared" si="1"/>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IF(ROW()&lt;=B$3,SUMIF(A$122:A$10032,A79,I$122:I$10032),"")</f>
        <v/>
      </c>
      <c r="J79" s="236" t="str">
        <f>IF(ROW()&lt;=B$3,SUMIFS(I$103:I$50032,A$103:A$50032,K79,J$103:J$50032,L79),"")</f>
        <v/>
      </c>
      <c r="K79" s="110" t="str">
        <f t="shared" si="1"/>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IF(ROW()&lt;=B$3,SUMIF(A$122:A$10032,A80,I$122:I$10032),"")</f>
        <v/>
      </c>
      <c r="J80" s="236" t="str">
        <f>IF(ROW()&lt;=B$3,SUMIFS(I$103:I$50032,A$103:A$50032,K80,J$103:J$50032,L80),"")</f>
        <v/>
      </c>
      <c r="K80" s="110" t="str">
        <f t="shared" si="1"/>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IF(ROW()&lt;=B$3,SUMIF(A$122:A$10032,A81,I$122:I$10032),"")</f>
        <v/>
      </c>
      <c r="J81" s="236" t="str">
        <f>IF(ROW()&lt;=B$3,SUMIFS(I$103:I$50032,A$103:A$50032,K81,J$103:J$50032,L81),"")</f>
        <v/>
      </c>
      <c r="K81" s="110" t="str">
        <f t="shared" si="1"/>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IF(ROW()&lt;=B$3,SUMIF(A$122:A$10032,A82,I$122:I$10032),"")</f>
        <v/>
      </c>
      <c r="J82" s="236" t="str">
        <f>IF(ROW()&lt;=B$3,SUMIFS(I$103:I$50032,A$103:A$50032,K82,J$103:J$50032,L82),"")</f>
        <v/>
      </c>
      <c r="K82" s="110" t="str">
        <f t="shared" si="1"/>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IF(ROW()&lt;=B$3,SUMIF(A$122:A$10032,A83,I$122:I$10032),"")</f>
        <v/>
      </c>
      <c r="J83" s="236" t="str">
        <f>IF(ROW()&lt;=B$3,SUMIFS(I$103:I$50032,A$103:A$50032,K83,J$103:J$50032,L83),"")</f>
        <v/>
      </c>
      <c r="K83" s="110" t="str">
        <f t="shared" si="1"/>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IF(ROW()&lt;=B$3,SUMIF(A$122:A$10032,A84,I$122:I$10032),"")</f>
        <v/>
      </c>
      <c r="J84" s="236" t="str">
        <f>IF(ROW()&lt;=B$3,SUMIFS(I$103:I$50032,A$103:A$50032,K84,J$103:J$50032,L84),"")</f>
        <v/>
      </c>
      <c r="K84" s="110" t="str">
        <f t="shared" si="1"/>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IF(ROW()&lt;=B$3,SUMIF(A$122:A$10032,A85,I$122:I$10032),"")</f>
        <v/>
      </c>
      <c r="J85" s="236" t="str">
        <f>IF(ROW()&lt;=B$3,SUMIFS(I$103:I$50032,A$103:A$50032,K85,J$103:J$50032,L85),"")</f>
        <v/>
      </c>
      <c r="K85" s="110" t="str">
        <f t="shared" si="1"/>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IF(ROW()&lt;=B$3,SUMIF(A$122:A$10032,A86,I$122:I$10032),"")</f>
        <v/>
      </c>
      <c r="J86" s="236" t="str">
        <f>IF(ROW()&lt;=B$3,SUMIFS(I$103:I$50032,A$103:A$50032,K86,J$103:J$50032,L86),"")</f>
        <v/>
      </c>
      <c r="K86" s="110" t="str">
        <f t="shared" si="1"/>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IF(ROW()&lt;=B$3,SUMIF(A$122:A$10032,A87,I$122:I$10032),"")</f>
        <v/>
      </c>
      <c r="J87" s="236" t="str">
        <f>IF(ROW()&lt;=B$3,SUMIFS(I$103:I$50032,A$103:A$50032,K87,J$103:J$50032,L87),"")</f>
        <v/>
      </c>
      <c r="K87" s="110" t="str">
        <f t="shared" si="1"/>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IF(ROW()&lt;=B$3,SUMIF(A$122:A$10032,A88,I$122:I$10032),"")</f>
        <v/>
      </c>
      <c r="J88" s="236" t="str">
        <f>IF(ROW()&lt;=B$3,SUMIFS(I$103:I$50032,A$103:A$50032,K88,J$103:J$50032,L88),"")</f>
        <v/>
      </c>
      <c r="K88" s="110" t="str">
        <f t="shared" si="1"/>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IF(ROW()&lt;=B$3,SUMIF(A$122:A$10032,A89,I$122:I$10032),"")</f>
        <v/>
      </c>
      <c r="J89" s="236" t="str">
        <f>IF(ROW()&lt;=B$3,SUMIFS(I$103:I$50032,A$103:A$50032,K89,J$103:J$50032,L89),"")</f>
        <v/>
      </c>
      <c r="K89" s="110" t="str">
        <f t="shared" si="1"/>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IF(ROW()&lt;=B$3,SUMIF(A$122:A$10032,A90,I$122:I$10032),"")</f>
        <v/>
      </c>
      <c r="J90" s="236" t="str">
        <f>IF(ROW()&lt;=B$3,SUMIFS(I$103:I$50032,A$103:A$50032,K90,J$103:J$50032,L90),"")</f>
        <v/>
      </c>
      <c r="K90" s="110" t="str">
        <f t="shared" si="1"/>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IF(ROW()&lt;=B$3,SUMIF(A$122:A$10032,A91,I$122:I$10032),"")</f>
        <v/>
      </c>
      <c r="J91" s="236" t="str">
        <f>IF(ROW()&lt;=B$3,SUMIFS(I$103:I$50032,A$103:A$50032,K91,J$103:J$50032,L91),"")</f>
        <v/>
      </c>
      <c r="K91" s="110" t="str">
        <f t="shared" si="1"/>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IF(ROW()&lt;=B$3,SUMIF(A$122:A$10032,A92,I$122:I$10032),"")</f>
        <v/>
      </c>
      <c r="J92" s="236" t="str">
        <f>IF(ROW()&lt;=B$3,SUMIFS(I$103:I$50032,A$103:A$50032,K92,J$103:J$50032,L92),"")</f>
        <v/>
      </c>
      <c r="K92" s="110" t="str">
        <f t="shared" si="1"/>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IF(ROW()&lt;=B$3,SUMIF(A$122:A$10032,A93,I$122:I$10032),"")</f>
        <v/>
      </c>
      <c r="J93" s="236" t="str">
        <f>IF(ROW()&lt;=B$3,SUMIFS(I$103:I$50032,A$103:A$50032,K93,J$103:J$50032,L93),"")</f>
        <v/>
      </c>
      <c r="K93" s="110" t="str">
        <f t="shared" si="1"/>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IF(ROW()&lt;=B$3,SUMIF(A$122:A$10032,A94,I$122:I$10032),"")</f>
        <v/>
      </c>
      <c r="J94" s="236" t="str">
        <f>IF(ROW()&lt;=B$3,SUMIFS(I$103:I$50032,A$103:A$50032,K94,J$103:J$50032,L94),"")</f>
        <v/>
      </c>
      <c r="K94" s="110" t="str">
        <f t="shared" si="1"/>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18" t="s">
        <v>329</v>
      </c>
      <c r="B100" s="318"/>
      <c r="C100" s="318"/>
      <c r="D100" s="318"/>
      <c r="E100" s="318"/>
      <c r="F100" s="318"/>
      <c r="G100" s="318"/>
      <c r="H100" s="318"/>
      <c r="I100" s="320" t="s">
        <v>2270</v>
      </c>
      <c r="J100" s="320"/>
      <c r="K100" s="89"/>
    </row>
    <row r="101" spans="1:25" ht="15.6" x14ac:dyDescent="0.3">
      <c r="A101" s="318"/>
      <c r="B101" s="318"/>
      <c r="C101" s="318"/>
      <c r="D101" s="318"/>
      <c r="E101" s="318"/>
      <c r="F101" s="318"/>
      <c r="G101" s="318"/>
      <c r="H101" s="318"/>
      <c r="I101" s="319">
        <v>45887</v>
      </c>
      <c r="J101" s="319"/>
    </row>
    <row r="102" spans="1:25" ht="13.8" x14ac:dyDescent="0.25">
      <c r="A102" s="249" t="s">
        <v>398</v>
      </c>
      <c r="B102" s="250">
        <v>43</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5"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21" t="s">
        <v>407</v>
      </c>
      <c r="B105" s="322"/>
      <c r="C105" s="322"/>
      <c r="D105" s="322"/>
      <c r="E105" s="322"/>
      <c r="F105" s="322"/>
      <c r="G105" s="322"/>
      <c r="H105" s="322"/>
      <c r="I105" s="322"/>
      <c r="J105" s="323"/>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6" x14ac:dyDescent="0.25">
      <c r="A107" s="14" t="s">
        <v>2292</v>
      </c>
      <c r="B107" s="14" t="s">
        <v>2769</v>
      </c>
      <c r="C107" s="14" t="s">
        <v>2770</v>
      </c>
      <c r="D107" s="16">
        <v>45847</v>
      </c>
      <c r="E107" s="16"/>
      <c r="F107" s="14" t="s">
        <v>2771</v>
      </c>
      <c r="G107" s="14" t="s">
        <v>2295</v>
      </c>
      <c r="H107" s="14" t="s">
        <v>2296</v>
      </c>
      <c r="I107" s="15">
        <v>2297.3000000000002</v>
      </c>
      <c r="J107" s="77">
        <v>3</v>
      </c>
      <c r="K107" s="92"/>
    </row>
    <row r="108" spans="1:25" ht="20.399999999999999" x14ac:dyDescent="0.25">
      <c r="A108" s="14" t="s">
        <v>2292</v>
      </c>
      <c r="B108" s="14" t="s">
        <v>2765</v>
      </c>
      <c r="C108" s="14" t="s">
        <v>2766</v>
      </c>
      <c r="D108" s="16">
        <v>45860</v>
      </c>
      <c r="E108" s="16"/>
      <c r="F108" s="14" t="s">
        <v>2767</v>
      </c>
      <c r="G108" s="14"/>
      <c r="H108" s="14" t="s">
        <v>2768</v>
      </c>
      <c r="I108" s="15">
        <v>1840.65</v>
      </c>
      <c r="J108" s="77">
        <v>3</v>
      </c>
      <c r="K108" s="92"/>
    </row>
    <row r="109" spans="1:25" ht="112.2" x14ac:dyDescent="0.25">
      <c r="A109" s="14" t="s">
        <v>2292</v>
      </c>
      <c r="B109" s="14" t="s">
        <v>2761</v>
      </c>
      <c r="C109" s="14" t="s">
        <v>2762</v>
      </c>
      <c r="D109" s="16">
        <v>45863</v>
      </c>
      <c r="E109" s="16"/>
      <c r="F109" s="14" t="s">
        <v>2763</v>
      </c>
      <c r="G109" s="14"/>
      <c r="H109" s="14" t="s">
        <v>2764</v>
      </c>
      <c r="I109" s="15">
        <v>224.67</v>
      </c>
      <c r="J109" s="77">
        <v>3</v>
      </c>
      <c r="K109" s="92"/>
    </row>
    <row r="110" spans="1:25" ht="13.2" x14ac:dyDescent="0.25">
      <c r="A110" s="14" t="s">
        <v>2292</v>
      </c>
      <c r="B110" s="14" t="s">
        <v>2757</v>
      </c>
      <c r="C110" s="14" t="s">
        <v>2758</v>
      </c>
      <c r="D110" s="16">
        <v>45866</v>
      </c>
      <c r="E110" s="16"/>
      <c r="F110" s="14" t="s">
        <v>2759</v>
      </c>
      <c r="G110" s="14"/>
      <c r="H110" s="14" t="s">
        <v>2760</v>
      </c>
      <c r="I110" s="15">
        <v>2370</v>
      </c>
      <c r="J110" s="77">
        <v>3</v>
      </c>
      <c r="K110" s="92"/>
    </row>
    <row r="111" spans="1:25" ht="20.399999999999999" x14ac:dyDescent="0.25">
      <c r="A111" s="14" t="s">
        <v>2292</v>
      </c>
      <c r="B111" s="14" t="s">
        <v>2755</v>
      </c>
      <c r="C111" s="14" t="s">
        <v>2450</v>
      </c>
      <c r="D111" s="16">
        <v>45877</v>
      </c>
      <c r="E111" s="16"/>
      <c r="F111" s="14" t="s">
        <v>2756</v>
      </c>
      <c r="G111" s="14" t="s">
        <v>2725</v>
      </c>
      <c r="H111" s="14" t="s">
        <v>2726</v>
      </c>
      <c r="I111" s="15">
        <v>841.5</v>
      </c>
      <c r="J111" s="77">
        <v>3</v>
      </c>
      <c r="K111" s="92"/>
    </row>
    <row r="112" spans="1:25" ht="30.6" x14ac:dyDescent="0.25">
      <c r="A112" s="14" t="s">
        <v>2292</v>
      </c>
      <c r="B112" s="14" t="s">
        <v>2750</v>
      </c>
      <c r="C112" s="14" t="s">
        <v>2751</v>
      </c>
      <c r="D112" s="16">
        <v>45877</v>
      </c>
      <c r="E112" s="16"/>
      <c r="F112" s="14" t="s">
        <v>2752</v>
      </c>
      <c r="G112" s="14" t="s">
        <v>2753</v>
      </c>
      <c r="H112" s="14" t="s">
        <v>2754</v>
      </c>
      <c r="I112" s="15">
        <v>842</v>
      </c>
      <c r="J112" s="77">
        <v>3</v>
      </c>
      <c r="K112" s="92"/>
    </row>
    <row r="113" spans="1:35" ht="13.2" x14ac:dyDescent="0.25">
      <c r="A113" s="14" t="s">
        <v>2292</v>
      </c>
      <c r="B113" s="14" t="s">
        <v>2745</v>
      </c>
      <c r="C113" s="14" t="s">
        <v>2746</v>
      </c>
      <c r="D113" s="16">
        <v>45891</v>
      </c>
      <c r="E113" s="16"/>
      <c r="F113" s="14" t="s">
        <v>2747</v>
      </c>
      <c r="G113" s="14" t="s">
        <v>2748</v>
      </c>
      <c r="H113" s="14" t="s">
        <v>2749</v>
      </c>
      <c r="I113" s="15">
        <v>380.7</v>
      </c>
      <c r="J113" s="77">
        <v>3</v>
      </c>
      <c r="K113" s="14"/>
      <c r="L113" s="14"/>
      <c r="M113" s="14"/>
      <c r="N113" s="16"/>
      <c r="O113" s="16"/>
      <c r="P113" s="14"/>
      <c r="Q113" s="14"/>
      <c r="R113" s="14"/>
      <c r="S113" s="15"/>
      <c r="T113" s="77"/>
      <c r="U113" s="92"/>
      <c r="Z113" s="90"/>
      <c r="AA113" s="90"/>
      <c r="AB113" s="90"/>
      <c r="AC113" s="90"/>
      <c r="AD113" s="90"/>
      <c r="AE113" s="90"/>
      <c r="AF113" s="90"/>
      <c r="AG113" s="90"/>
      <c r="AH113" s="90"/>
      <c r="AI113" s="90"/>
    </row>
    <row r="114" spans="1:35" ht="40.799999999999997" x14ac:dyDescent="0.25">
      <c r="A114" s="14" t="s">
        <v>2292</v>
      </c>
      <c r="B114" s="14" t="s">
        <v>2741</v>
      </c>
      <c r="C114" s="14" t="s">
        <v>2742</v>
      </c>
      <c r="D114" s="16">
        <v>45891</v>
      </c>
      <c r="E114" s="16"/>
      <c r="F114" s="14" t="s">
        <v>2743</v>
      </c>
      <c r="G114" s="14"/>
      <c r="H114" s="14" t="s">
        <v>2744</v>
      </c>
      <c r="I114" s="15">
        <v>626</v>
      </c>
      <c r="J114" s="77">
        <v>3</v>
      </c>
      <c r="K114" s="92"/>
    </row>
    <row r="115" spans="1:35" ht="20.399999999999999" x14ac:dyDescent="0.25">
      <c r="A115" s="14" t="s">
        <v>2292</v>
      </c>
      <c r="B115" s="14" t="s">
        <v>2736</v>
      </c>
      <c r="C115" s="14" t="s">
        <v>2737</v>
      </c>
      <c r="D115" s="16">
        <v>45894</v>
      </c>
      <c r="E115" s="16"/>
      <c r="F115" s="14" t="s">
        <v>2738</v>
      </c>
      <c r="G115" s="14" t="s">
        <v>2739</v>
      </c>
      <c r="H115" s="14" t="s">
        <v>2740</v>
      </c>
      <c r="I115" s="15">
        <v>390</v>
      </c>
      <c r="J115" s="77">
        <v>3</v>
      </c>
      <c r="K115" s="92"/>
    </row>
    <row r="116" spans="1:35" ht="30.6" x14ac:dyDescent="0.25">
      <c r="A116" s="14" t="s">
        <v>2292</v>
      </c>
      <c r="B116" s="14" t="s">
        <v>2731</v>
      </c>
      <c r="C116" s="14" t="s">
        <v>2732</v>
      </c>
      <c r="D116" s="16">
        <v>45909</v>
      </c>
      <c r="E116" s="16"/>
      <c r="F116" s="14" t="s">
        <v>2733</v>
      </c>
      <c r="G116" s="14" t="s">
        <v>2734</v>
      </c>
      <c r="H116" s="14" t="s">
        <v>2735</v>
      </c>
      <c r="I116" s="15">
        <v>3300</v>
      </c>
      <c r="J116" s="77">
        <v>3</v>
      </c>
      <c r="K116" s="92"/>
    </row>
    <row r="117" spans="1:35" ht="132.6" x14ac:dyDescent="0.25">
      <c r="A117" s="14" t="s">
        <v>2292</v>
      </c>
      <c r="B117" s="14" t="s">
        <v>2727</v>
      </c>
      <c r="C117" s="14" t="s">
        <v>2728</v>
      </c>
      <c r="D117" s="16">
        <v>45922</v>
      </c>
      <c r="E117" s="16"/>
      <c r="F117" s="14" t="s">
        <v>2729</v>
      </c>
      <c r="G117" s="14"/>
      <c r="H117" s="14" t="s">
        <v>2730</v>
      </c>
      <c r="I117" s="15">
        <v>236.66</v>
      </c>
      <c r="J117" s="77">
        <v>3</v>
      </c>
      <c r="K117" s="92"/>
    </row>
    <row r="118" spans="1:35" ht="40.799999999999997" x14ac:dyDescent="0.25">
      <c r="A118" s="14" t="s">
        <v>2292</v>
      </c>
      <c r="B118" s="14" t="s">
        <v>2504</v>
      </c>
      <c r="C118" s="14" t="s">
        <v>2305</v>
      </c>
      <c r="D118" s="16">
        <v>45953</v>
      </c>
      <c r="E118" s="16"/>
      <c r="F118" s="14" t="s">
        <v>2505</v>
      </c>
      <c r="G118" s="14" t="s">
        <v>2490</v>
      </c>
      <c r="H118" s="14" t="s">
        <v>2506</v>
      </c>
      <c r="I118" s="15">
        <v>300</v>
      </c>
      <c r="J118" s="77">
        <v>3</v>
      </c>
      <c r="K118" s="92"/>
    </row>
    <row r="119" spans="1:35" ht="22.2" customHeight="1" x14ac:dyDescent="0.25">
      <c r="A119" s="14" t="s">
        <v>2292</v>
      </c>
      <c r="B119" s="14" t="s">
        <v>2507</v>
      </c>
      <c r="C119" s="14" t="s">
        <v>2508</v>
      </c>
      <c r="D119" s="16">
        <v>45953</v>
      </c>
      <c r="E119" s="16"/>
      <c r="F119" s="14" t="s">
        <v>2509</v>
      </c>
      <c r="G119" s="14" t="s">
        <v>2490</v>
      </c>
      <c r="H119" s="14" t="s">
        <v>2506</v>
      </c>
      <c r="I119" s="15">
        <v>700</v>
      </c>
      <c r="J119" s="77">
        <v>3</v>
      </c>
      <c r="K119" s="92"/>
    </row>
    <row r="120" spans="1:35" ht="22.2" customHeight="1" x14ac:dyDescent="0.25">
      <c r="A120" s="14" t="s">
        <v>2292</v>
      </c>
      <c r="B120" s="14" t="s">
        <v>2308</v>
      </c>
      <c r="C120" s="14" t="s">
        <v>2309</v>
      </c>
      <c r="D120" s="16">
        <v>45978</v>
      </c>
      <c r="E120" s="16"/>
      <c r="F120" s="14" t="s">
        <v>2310</v>
      </c>
      <c r="G120" s="14" t="s">
        <v>2311</v>
      </c>
      <c r="H120" s="14" t="s">
        <v>2312</v>
      </c>
      <c r="I120" s="15">
        <v>2800</v>
      </c>
      <c r="J120" s="77">
        <v>2</v>
      </c>
      <c r="K120" s="14"/>
      <c r="L120" s="14"/>
      <c r="M120" s="14"/>
      <c r="N120" s="16"/>
      <c r="O120" s="16"/>
      <c r="P120" s="14"/>
      <c r="Q120" s="14"/>
      <c r="R120" s="14"/>
      <c r="S120" s="15"/>
      <c r="T120" s="77"/>
      <c r="U120" s="92"/>
      <c r="Z120" s="90"/>
      <c r="AA120" s="90"/>
      <c r="AB120" s="90"/>
      <c r="AC120" s="90"/>
      <c r="AD120" s="90"/>
      <c r="AE120" s="90"/>
      <c r="AF120" s="90"/>
      <c r="AG120" s="90"/>
      <c r="AH120" s="90"/>
      <c r="AI120" s="90"/>
    </row>
    <row r="121" spans="1:35" ht="54.6" customHeight="1" x14ac:dyDescent="0.25">
      <c r="A121" s="14" t="s">
        <v>2292</v>
      </c>
      <c r="B121" s="14" t="s">
        <v>2510</v>
      </c>
      <c r="C121" s="14" t="s">
        <v>2511</v>
      </c>
      <c r="D121" s="16">
        <v>45953</v>
      </c>
      <c r="E121" s="16"/>
      <c r="F121" s="14" t="s">
        <v>2512</v>
      </c>
      <c r="G121" s="14" t="s">
        <v>2490</v>
      </c>
      <c r="H121" s="14" t="s">
        <v>2506</v>
      </c>
      <c r="I121" s="15">
        <v>800</v>
      </c>
      <c r="J121" s="77">
        <v>3</v>
      </c>
      <c r="K121" s="92"/>
    </row>
    <row r="122" spans="1:35" ht="30.6" x14ac:dyDescent="0.25">
      <c r="A122" s="14" t="s">
        <v>2292</v>
      </c>
      <c r="B122" s="14" t="s">
        <v>2313</v>
      </c>
      <c r="C122" s="14" t="s">
        <v>2314</v>
      </c>
      <c r="D122" s="16">
        <v>45987</v>
      </c>
      <c r="E122" s="16"/>
      <c r="F122" s="14" t="s">
        <v>2315</v>
      </c>
      <c r="G122" s="14" t="s">
        <v>2316</v>
      </c>
      <c r="H122" s="14" t="s">
        <v>2317</v>
      </c>
      <c r="I122" s="15">
        <v>1016.22</v>
      </c>
      <c r="J122" s="77">
        <v>3</v>
      </c>
      <c r="K122" s="92"/>
    </row>
    <row r="123" spans="1:35" ht="93.6" customHeight="1" x14ac:dyDescent="0.25">
      <c r="A123" s="14" t="s">
        <v>2292</v>
      </c>
      <c r="B123" s="14" t="s">
        <v>2318</v>
      </c>
      <c r="C123" s="14" t="s">
        <v>2319</v>
      </c>
      <c r="D123" s="16">
        <v>45989</v>
      </c>
      <c r="E123" s="16"/>
      <c r="F123" s="14" t="s">
        <v>2663</v>
      </c>
      <c r="G123" s="14"/>
      <c r="H123" s="14" t="s">
        <v>529</v>
      </c>
      <c r="I123" s="15">
        <v>43.22</v>
      </c>
      <c r="J123" s="77">
        <v>3</v>
      </c>
      <c r="K123" s="92"/>
    </row>
    <row r="124" spans="1:35" ht="30.6" x14ac:dyDescent="0.25">
      <c r="A124" s="14" t="s">
        <v>2292</v>
      </c>
      <c r="B124" s="14" t="s">
        <v>2324</v>
      </c>
      <c r="C124" s="14" t="s">
        <v>2325</v>
      </c>
      <c r="D124" s="16">
        <v>46000</v>
      </c>
      <c r="E124" s="16"/>
      <c r="F124" s="14" t="s">
        <v>2326</v>
      </c>
      <c r="G124" s="14" t="s">
        <v>2301</v>
      </c>
      <c r="H124" s="14" t="s">
        <v>2302</v>
      </c>
      <c r="I124" s="15">
        <v>147.32</v>
      </c>
      <c r="J124" s="77">
        <v>4</v>
      </c>
      <c r="K124" s="92"/>
    </row>
    <row r="125" spans="1:35" ht="30.6" x14ac:dyDescent="0.25">
      <c r="A125" s="14" t="s">
        <v>2292</v>
      </c>
      <c r="B125" s="14" t="s">
        <v>2329</v>
      </c>
      <c r="C125" s="14" t="s">
        <v>2330</v>
      </c>
      <c r="D125" s="16">
        <v>46000</v>
      </c>
      <c r="E125" s="16"/>
      <c r="F125" s="14" t="s">
        <v>2331</v>
      </c>
      <c r="G125" s="14" t="s">
        <v>2301</v>
      </c>
      <c r="H125" s="14" t="s">
        <v>2302</v>
      </c>
      <c r="I125" s="15">
        <v>371.57</v>
      </c>
      <c r="J125" s="77">
        <v>4</v>
      </c>
      <c r="K125" s="92"/>
    </row>
    <row r="126" spans="1:35" ht="20.399999999999999" x14ac:dyDescent="0.25">
      <c r="A126" s="14" t="s">
        <v>2292</v>
      </c>
      <c r="B126" s="14" t="s">
        <v>2332</v>
      </c>
      <c r="C126" s="14" t="s">
        <v>2333</v>
      </c>
      <c r="D126" s="16">
        <v>46001</v>
      </c>
      <c r="E126" s="16"/>
      <c r="F126" s="14" t="s">
        <v>2334</v>
      </c>
      <c r="G126" s="14" t="s">
        <v>2335</v>
      </c>
      <c r="H126" s="14" t="s">
        <v>2336</v>
      </c>
      <c r="I126" s="15">
        <v>1500</v>
      </c>
      <c r="J126" s="77">
        <v>3</v>
      </c>
      <c r="K126" s="92"/>
    </row>
    <row r="127" spans="1:35" ht="54" customHeight="1" x14ac:dyDescent="0.25">
      <c r="A127" s="14" t="s">
        <v>2292</v>
      </c>
      <c r="B127" s="14" t="s">
        <v>2337</v>
      </c>
      <c r="C127" s="14" t="s">
        <v>2338</v>
      </c>
      <c r="D127" s="16">
        <v>45864</v>
      </c>
      <c r="E127" s="16">
        <v>46001</v>
      </c>
      <c r="F127" s="14" t="s">
        <v>2339</v>
      </c>
      <c r="G127" s="315">
        <v>54781744</v>
      </c>
      <c r="H127" s="315" t="s">
        <v>2340</v>
      </c>
      <c r="I127" s="15">
        <v>1961.34</v>
      </c>
      <c r="J127" s="77">
        <v>1</v>
      </c>
      <c r="K127" s="92"/>
    </row>
    <row r="128" spans="1:35" ht="54.6" customHeight="1" x14ac:dyDescent="0.25">
      <c r="A128" s="14" t="s">
        <v>2292</v>
      </c>
      <c r="B128" s="14" t="s">
        <v>2337</v>
      </c>
      <c r="C128" s="14" t="s">
        <v>2341</v>
      </c>
      <c r="D128" s="16">
        <v>45938</v>
      </c>
      <c r="E128" s="16">
        <v>46001</v>
      </c>
      <c r="F128" s="14" t="s">
        <v>2345</v>
      </c>
      <c r="G128" s="315">
        <v>55215149</v>
      </c>
      <c r="H128" s="315" t="s">
        <v>2346</v>
      </c>
      <c r="I128" s="15">
        <v>150</v>
      </c>
      <c r="J128" s="77">
        <v>1</v>
      </c>
      <c r="K128" s="92"/>
    </row>
    <row r="129" spans="1:11" ht="45.6" customHeight="1" x14ac:dyDescent="0.25">
      <c r="A129" s="14" t="s">
        <v>2292</v>
      </c>
      <c r="B129" s="14" t="s">
        <v>2337</v>
      </c>
      <c r="C129" s="314" t="s">
        <v>2342</v>
      </c>
      <c r="D129" s="16">
        <v>45952</v>
      </c>
      <c r="E129" s="16">
        <v>46001</v>
      </c>
      <c r="F129" s="14" t="s">
        <v>2349</v>
      </c>
      <c r="G129" s="315">
        <v>35774282</v>
      </c>
      <c r="H129" s="315" t="s">
        <v>2347</v>
      </c>
      <c r="I129" s="15">
        <v>48.08</v>
      </c>
      <c r="J129" s="77">
        <v>1</v>
      </c>
      <c r="K129" s="92"/>
    </row>
    <row r="130" spans="1:11" ht="40.799999999999997" x14ac:dyDescent="0.25">
      <c r="A130" s="14" t="s">
        <v>2292</v>
      </c>
      <c r="B130" s="14" t="s">
        <v>2337</v>
      </c>
      <c r="C130" s="314" t="s">
        <v>2343</v>
      </c>
      <c r="D130" s="16">
        <v>45950</v>
      </c>
      <c r="E130" s="16">
        <v>46001</v>
      </c>
      <c r="F130" s="14" t="s">
        <v>2349</v>
      </c>
      <c r="G130" s="315">
        <v>35774282</v>
      </c>
      <c r="H130" s="315" t="s">
        <v>2347</v>
      </c>
      <c r="I130" s="15">
        <v>171.6</v>
      </c>
      <c r="J130" s="77">
        <v>1</v>
      </c>
      <c r="K130" s="92"/>
    </row>
    <row r="131" spans="1:11" ht="40.799999999999997" customHeight="1" x14ac:dyDescent="0.25">
      <c r="A131" s="14" t="s">
        <v>2292</v>
      </c>
      <c r="B131" s="14" t="s">
        <v>2337</v>
      </c>
      <c r="C131" s="314" t="s">
        <v>2344</v>
      </c>
      <c r="D131" s="16">
        <v>45938</v>
      </c>
      <c r="E131" s="16">
        <v>46001</v>
      </c>
      <c r="F131" s="14" t="s">
        <v>2350</v>
      </c>
      <c r="G131" s="315">
        <v>31780865</v>
      </c>
      <c r="H131" s="315" t="s">
        <v>2348</v>
      </c>
      <c r="I131" s="15">
        <v>117.98</v>
      </c>
      <c r="J131" s="77">
        <v>1</v>
      </c>
      <c r="K131" s="92"/>
    </row>
    <row r="132" spans="1:11" ht="40.799999999999997" x14ac:dyDescent="0.25">
      <c r="A132" s="14" t="s">
        <v>2292</v>
      </c>
      <c r="B132" s="14" t="s">
        <v>2351</v>
      </c>
      <c r="C132" s="14" t="s">
        <v>2352</v>
      </c>
      <c r="D132" s="16">
        <v>45755</v>
      </c>
      <c r="E132" s="16">
        <v>46001</v>
      </c>
      <c r="F132" s="14" t="s">
        <v>2371</v>
      </c>
      <c r="G132" s="14" t="s">
        <v>2359</v>
      </c>
      <c r="H132" s="315" t="s">
        <v>2365</v>
      </c>
      <c r="I132" s="15">
        <v>1389.29</v>
      </c>
      <c r="J132" s="77">
        <v>1</v>
      </c>
      <c r="K132" s="92"/>
    </row>
    <row r="133" spans="1:11" ht="40.799999999999997" x14ac:dyDescent="0.25">
      <c r="A133" s="14" t="s">
        <v>2292</v>
      </c>
      <c r="B133" s="14" t="s">
        <v>2351</v>
      </c>
      <c r="C133" s="14" t="s">
        <v>2353</v>
      </c>
      <c r="D133" s="16">
        <v>45755</v>
      </c>
      <c r="E133" s="16">
        <v>46001</v>
      </c>
      <c r="F133" s="14" t="s">
        <v>2371</v>
      </c>
      <c r="G133" s="14" t="s">
        <v>2359</v>
      </c>
      <c r="H133" s="315" t="s">
        <v>2365</v>
      </c>
      <c r="I133" s="15">
        <v>963.81</v>
      </c>
      <c r="J133" s="77">
        <v>1</v>
      </c>
      <c r="K133" s="92"/>
    </row>
    <row r="134" spans="1:11" ht="40.799999999999997" x14ac:dyDescent="0.25">
      <c r="A134" s="14" t="s">
        <v>2292</v>
      </c>
      <c r="B134" s="14" t="s">
        <v>2351</v>
      </c>
      <c r="C134" s="14" t="s">
        <v>2354</v>
      </c>
      <c r="D134" s="16">
        <v>45771</v>
      </c>
      <c r="E134" s="16">
        <v>46001</v>
      </c>
      <c r="F134" s="14" t="s">
        <v>2372</v>
      </c>
      <c r="G134" s="14" t="s">
        <v>2360</v>
      </c>
      <c r="H134" s="315" t="s">
        <v>2366</v>
      </c>
      <c r="I134" s="15">
        <v>370</v>
      </c>
      <c r="J134" s="77">
        <v>1</v>
      </c>
      <c r="K134" s="92"/>
    </row>
    <row r="135" spans="1:11" ht="40.799999999999997" x14ac:dyDescent="0.25">
      <c r="A135" s="14" t="s">
        <v>2292</v>
      </c>
      <c r="B135" s="14" t="s">
        <v>2351</v>
      </c>
      <c r="C135" s="14" t="s">
        <v>2355</v>
      </c>
      <c r="D135" s="16">
        <v>45863</v>
      </c>
      <c r="E135" s="16">
        <v>46001</v>
      </c>
      <c r="F135" s="14" t="s">
        <v>2373</v>
      </c>
      <c r="G135" s="14" t="s">
        <v>2361</v>
      </c>
      <c r="H135" s="315" t="s">
        <v>2367</v>
      </c>
      <c r="I135" s="15">
        <v>334.5</v>
      </c>
      <c r="J135" s="77">
        <v>1</v>
      </c>
      <c r="K135" s="92"/>
    </row>
    <row r="136" spans="1:11" ht="40.799999999999997" x14ac:dyDescent="0.25">
      <c r="A136" s="14" t="s">
        <v>2292</v>
      </c>
      <c r="B136" s="14" t="s">
        <v>2351</v>
      </c>
      <c r="C136" s="14" t="s">
        <v>2356</v>
      </c>
      <c r="D136" s="16">
        <v>45884</v>
      </c>
      <c r="E136" s="16">
        <v>46001</v>
      </c>
      <c r="F136" s="14" t="s">
        <v>2374</v>
      </c>
      <c r="G136" s="14" t="s">
        <v>2362</v>
      </c>
      <c r="H136" s="315" t="s">
        <v>2365</v>
      </c>
      <c r="I136" s="15">
        <v>264.08</v>
      </c>
      <c r="J136" s="77">
        <v>1</v>
      </c>
      <c r="K136" s="92"/>
    </row>
    <row r="137" spans="1:11" ht="40.799999999999997" x14ac:dyDescent="0.25">
      <c r="A137" s="14" t="s">
        <v>2292</v>
      </c>
      <c r="B137" s="14" t="s">
        <v>2351</v>
      </c>
      <c r="C137" s="14" t="s">
        <v>2357</v>
      </c>
      <c r="D137" s="16">
        <v>45973</v>
      </c>
      <c r="E137" s="16">
        <v>46001</v>
      </c>
      <c r="F137" s="14" t="s">
        <v>2375</v>
      </c>
      <c r="G137" s="14" t="s">
        <v>2363</v>
      </c>
      <c r="H137" s="315" t="s">
        <v>2368</v>
      </c>
      <c r="I137" s="15">
        <v>285</v>
      </c>
      <c r="J137" s="77">
        <v>1</v>
      </c>
      <c r="K137" s="92"/>
    </row>
    <row r="138" spans="1:11" ht="40.799999999999997" x14ac:dyDescent="0.25">
      <c r="A138" s="14" t="s">
        <v>2292</v>
      </c>
      <c r="B138" s="14" t="s">
        <v>2351</v>
      </c>
      <c r="C138" s="14" t="s">
        <v>2358</v>
      </c>
      <c r="D138" s="16">
        <v>45965</v>
      </c>
      <c r="E138" s="16">
        <v>46001</v>
      </c>
      <c r="F138" s="14" t="s">
        <v>2376</v>
      </c>
      <c r="G138" s="14" t="s">
        <v>2364</v>
      </c>
      <c r="H138" s="315" t="s">
        <v>2369</v>
      </c>
      <c r="I138" s="15">
        <v>1019.85</v>
      </c>
      <c r="J138" s="77">
        <v>1</v>
      </c>
      <c r="K138" s="92"/>
    </row>
    <row r="139" spans="1:11" ht="40.799999999999997" x14ac:dyDescent="0.25">
      <c r="A139" s="14" t="s">
        <v>2292</v>
      </c>
      <c r="B139" s="14" t="s">
        <v>2351</v>
      </c>
      <c r="C139" s="14" t="s">
        <v>153</v>
      </c>
      <c r="D139" s="16">
        <v>45700</v>
      </c>
      <c r="E139" s="16">
        <v>46001</v>
      </c>
      <c r="F139" s="14" t="s">
        <v>2377</v>
      </c>
      <c r="G139" s="14"/>
      <c r="H139" s="315" t="s">
        <v>2370</v>
      </c>
      <c r="I139" s="15">
        <v>1495.47</v>
      </c>
      <c r="J139" s="77">
        <v>1</v>
      </c>
      <c r="K139" s="92"/>
    </row>
    <row r="140" spans="1:11" ht="20.399999999999999" x14ac:dyDescent="0.25">
      <c r="A140" s="14" t="s">
        <v>2292</v>
      </c>
      <c r="B140" s="14" t="s">
        <v>2378</v>
      </c>
      <c r="C140" s="14" t="s">
        <v>2388</v>
      </c>
      <c r="D140" s="16">
        <v>46001</v>
      </c>
      <c r="E140" s="16"/>
      <c r="F140" s="14" t="s">
        <v>2379</v>
      </c>
      <c r="G140" s="14" t="s">
        <v>2380</v>
      </c>
      <c r="H140" s="14" t="s">
        <v>2381</v>
      </c>
      <c r="I140" s="15">
        <v>11500</v>
      </c>
      <c r="J140" s="77">
        <v>2</v>
      </c>
      <c r="K140" s="92"/>
    </row>
    <row r="141" spans="1:11" ht="40.799999999999997" x14ac:dyDescent="0.25">
      <c r="A141" s="14" t="s">
        <v>2292</v>
      </c>
      <c r="B141" s="315" t="s">
        <v>2387</v>
      </c>
      <c r="C141" s="315">
        <v>102250031</v>
      </c>
      <c r="D141" s="16">
        <v>45845</v>
      </c>
      <c r="E141" s="16">
        <v>46001</v>
      </c>
      <c r="F141" s="14" t="s">
        <v>2404</v>
      </c>
      <c r="G141" s="315">
        <v>46963821</v>
      </c>
      <c r="H141" s="315" t="s">
        <v>2389</v>
      </c>
      <c r="I141" s="316">
        <v>865.51</v>
      </c>
      <c r="J141" s="77">
        <v>1</v>
      </c>
      <c r="K141" s="92"/>
    </row>
    <row r="142" spans="1:11" ht="40.799999999999997" x14ac:dyDescent="0.25">
      <c r="A142" s="14" t="s">
        <v>2292</v>
      </c>
      <c r="B142" s="315" t="s">
        <v>2387</v>
      </c>
      <c r="C142" s="315">
        <v>2025054</v>
      </c>
      <c r="D142" s="16">
        <v>45885</v>
      </c>
      <c r="E142" s="16">
        <v>46001</v>
      </c>
      <c r="F142" s="14" t="s">
        <v>2405</v>
      </c>
      <c r="G142" s="315">
        <v>50405152</v>
      </c>
      <c r="H142" s="315" t="s">
        <v>2390</v>
      </c>
      <c r="I142" s="316">
        <v>477.94</v>
      </c>
      <c r="J142" s="77">
        <v>1</v>
      </c>
      <c r="K142" s="92"/>
    </row>
    <row r="143" spans="1:11" ht="40.799999999999997" x14ac:dyDescent="0.25">
      <c r="A143" s="14" t="s">
        <v>2292</v>
      </c>
      <c r="B143" s="315" t="s">
        <v>2387</v>
      </c>
      <c r="C143" s="315">
        <v>2025063</v>
      </c>
      <c r="D143" s="16">
        <v>45940</v>
      </c>
      <c r="E143" s="16">
        <v>46001</v>
      </c>
      <c r="F143" s="14" t="s">
        <v>2405</v>
      </c>
      <c r="G143" s="315">
        <v>50405152</v>
      </c>
      <c r="H143" s="315" t="s">
        <v>2390</v>
      </c>
      <c r="I143" s="316">
        <v>660.98</v>
      </c>
      <c r="J143" s="77">
        <v>1</v>
      </c>
      <c r="K143" s="92"/>
    </row>
    <row r="144" spans="1:11" ht="40.799999999999997" x14ac:dyDescent="0.25">
      <c r="A144" s="14" t="s">
        <v>2292</v>
      </c>
      <c r="B144" s="315" t="s">
        <v>2387</v>
      </c>
      <c r="C144" s="315">
        <v>2025048</v>
      </c>
      <c r="D144" s="16">
        <v>45866</v>
      </c>
      <c r="E144" s="16">
        <v>46001</v>
      </c>
      <c r="F144" s="14" t="s">
        <v>2405</v>
      </c>
      <c r="G144" s="315">
        <v>50405152</v>
      </c>
      <c r="H144" s="315" t="s">
        <v>2390</v>
      </c>
      <c r="I144" s="316">
        <v>405.9</v>
      </c>
      <c r="J144" s="77">
        <v>1</v>
      </c>
      <c r="K144" s="92"/>
    </row>
    <row r="145" spans="1:11" ht="40.799999999999997" x14ac:dyDescent="0.25">
      <c r="A145" s="14" t="s">
        <v>2292</v>
      </c>
      <c r="B145" s="315" t="s">
        <v>2387</v>
      </c>
      <c r="C145" s="315">
        <v>2025009</v>
      </c>
      <c r="D145" s="16">
        <v>45700</v>
      </c>
      <c r="E145" s="16">
        <v>46001</v>
      </c>
      <c r="F145" s="14" t="s">
        <v>2405</v>
      </c>
      <c r="G145" s="315">
        <v>50405152</v>
      </c>
      <c r="H145" s="315" t="s">
        <v>2390</v>
      </c>
      <c r="I145" s="316">
        <v>663.17</v>
      </c>
      <c r="J145" s="77">
        <v>1</v>
      </c>
      <c r="K145" s="92"/>
    </row>
    <row r="146" spans="1:11" ht="40.799999999999997" x14ac:dyDescent="0.25">
      <c r="A146" s="14" t="s">
        <v>2292</v>
      </c>
      <c r="B146" s="315" t="s">
        <v>2387</v>
      </c>
      <c r="C146" s="315">
        <v>2025043</v>
      </c>
      <c r="D146" s="16">
        <v>45850</v>
      </c>
      <c r="E146" s="16">
        <v>46001</v>
      </c>
      <c r="F146" s="14" t="s">
        <v>2405</v>
      </c>
      <c r="G146" s="315">
        <v>50405152</v>
      </c>
      <c r="H146" s="315" t="s">
        <v>2390</v>
      </c>
      <c r="I146" s="316">
        <v>490.16</v>
      </c>
      <c r="J146" s="77">
        <v>1</v>
      </c>
      <c r="K146" s="92"/>
    </row>
    <row r="147" spans="1:11" ht="40.799999999999997" x14ac:dyDescent="0.25">
      <c r="A147" s="14" t="s">
        <v>2292</v>
      </c>
      <c r="B147" s="315" t="s">
        <v>2387</v>
      </c>
      <c r="C147" s="315">
        <v>2025024</v>
      </c>
      <c r="D147" s="16">
        <v>45766</v>
      </c>
      <c r="E147" s="16">
        <v>46001</v>
      </c>
      <c r="F147" s="14" t="s">
        <v>2405</v>
      </c>
      <c r="G147" s="315">
        <v>50405152</v>
      </c>
      <c r="H147" s="315" t="s">
        <v>2390</v>
      </c>
      <c r="I147" s="316">
        <v>412.48</v>
      </c>
      <c r="J147" s="77">
        <v>1</v>
      </c>
      <c r="K147" s="92"/>
    </row>
    <row r="148" spans="1:11" ht="40.799999999999997" x14ac:dyDescent="0.25">
      <c r="A148" s="14" t="s">
        <v>2292</v>
      </c>
      <c r="B148" s="315" t="s">
        <v>2387</v>
      </c>
      <c r="C148" s="315">
        <v>2025017</v>
      </c>
      <c r="D148" s="16">
        <v>45732</v>
      </c>
      <c r="E148" s="16">
        <v>46001</v>
      </c>
      <c r="F148" s="14" t="s">
        <v>2405</v>
      </c>
      <c r="G148" s="315">
        <v>50405152</v>
      </c>
      <c r="H148" s="315" t="s">
        <v>2390</v>
      </c>
      <c r="I148" s="316">
        <v>570</v>
      </c>
      <c r="J148" s="77">
        <v>1</v>
      </c>
      <c r="K148" s="92"/>
    </row>
    <row r="149" spans="1:11" ht="40.799999999999997" x14ac:dyDescent="0.25">
      <c r="A149" s="14" t="s">
        <v>2292</v>
      </c>
      <c r="B149" s="315" t="s">
        <v>2387</v>
      </c>
      <c r="C149" s="315">
        <v>2025011</v>
      </c>
      <c r="D149" s="16">
        <v>45707</v>
      </c>
      <c r="E149" s="16">
        <v>46001</v>
      </c>
      <c r="F149" s="14" t="s">
        <v>2405</v>
      </c>
      <c r="G149" s="315">
        <v>50405152</v>
      </c>
      <c r="H149" s="315" t="s">
        <v>2390</v>
      </c>
      <c r="I149" s="316">
        <v>445</v>
      </c>
      <c r="J149" s="77">
        <v>1</v>
      </c>
      <c r="K149" s="92"/>
    </row>
    <row r="150" spans="1:11" ht="40.799999999999997" x14ac:dyDescent="0.25">
      <c r="A150" s="14" t="s">
        <v>2292</v>
      </c>
      <c r="B150" s="315" t="s">
        <v>2387</v>
      </c>
      <c r="C150" s="315">
        <v>25821238</v>
      </c>
      <c r="D150" s="16">
        <v>45687</v>
      </c>
      <c r="E150" s="16">
        <v>46001</v>
      </c>
      <c r="F150" s="14" t="s">
        <v>2405</v>
      </c>
      <c r="G150" s="315">
        <v>12063684</v>
      </c>
      <c r="H150" s="315" t="s">
        <v>2391</v>
      </c>
      <c r="I150" s="316">
        <v>380.4</v>
      </c>
      <c r="J150" s="77">
        <v>1</v>
      </c>
      <c r="K150" s="92"/>
    </row>
    <row r="151" spans="1:11" ht="40.799999999999997" x14ac:dyDescent="0.25">
      <c r="A151" s="14" t="s">
        <v>2292</v>
      </c>
      <c r="B151" s="315" t="s">
        <v>2387</v>
      </c>
      <c r="C151" s="315" t="s">
        <v>2382</v>
      </c>
      <c r="D151" s="16">
        <v>45973</v>
      </c>
      <c r="E151" s="16">
        <v>46001</v>
      </c>
      <c r="F151" s="14" t="s">
        <v>2406</v>
      </c>
      <c r="G151" s="315">
        <v>28235452</v>
      </c>
      <c r="H151" s="315" t="s">
        <v>2392</v>
      </c>
      <c r="I151" s="316">
        <v>93.45</v>
      </c>
      <c r="J151" s="77">
        <v>1</v>
      </c>
      <c r="K151" s="92"/>
    </row>
    <row r="152" spans="1:11" ht="40.799999999999997" x14ac:dyDescent="0.25">
      <c r="A152" s="14" t="s">
        <v>2292</v>
      </c>
      <c r="B152" s="315" t="s">
        <v>2387</v>
      </c>
      <c r="C152" s="315" t="s">
        <v>2383</v>
      </c>
      <c r="D152" s="16">
        <v>45772</v>
      </c>
      <c r="E152" s="16">
        <v>46001</v>
      </c>
      <c r="F152" s="14" t="s">
        <v>2406</v>
      </c>
      <c r="G152" s="315">
        <v>28235453</v>
      </c>
      <c r="H152" s="315" t="s">
        <v>2392</v>
      </c>
      <c r="I152" s="316">
        <v>45.45</v>
      </c>
      <c r="J152" s="77">
        <v>1</v>
      </c>
      <c r="K152" s="92"/>
    </row>
    <row r="153" spans="1:11" ht="40.799999999999997" x14ac:dyDescent="0.25">
      <c r="A153" s="14" t="s">
        <v>2292</v>
      </c>
      <c r="B153" s="315" t="s">
        <v>2387</v>
      </c>
      <c r="C153" s="315" t="s">
        <v>2384</v>
      </c>
      <c r="D153" s="16">
        <v>45842</v>
      </c>
      <c r="E153" s="16">
        <v>46001</v>
      </c>
      <c r="F153" s="14" t="s">
        <v>2406</v>
      </c>
      <c r="G153" s="315">
        <v>28235454</v>
      </c>
      <c r="H153" s="315" t="s">
        <v>2392</v>
      </c>
      <c r="I153" s="316">
        <v>311.08</v>
      </c>
      <c r="J153" s="77">
        <v>1</v>
      </c>
      <c r="K153" s="92"/>
    </row>
    <row r="154" spans="1:11" ht="40.799999999999997" x14ac:dyDescent="0.25">
      <c r="A154" s="14" t="s">
        <v>2292</v>
      </c>
      <c r="B154" s="315" t="s">
        <v>2387</v>
      </c>
      <c r="C154" s="315" t="s">
        <v>2385</v>
      </c>
      <c r="D154" s="16">
        <v>45745</v>
      </c>
      <c r="E154" s="16">
        <v>46001</v>
      </c>
      <c r="F154" s="14" t="s">
        <v>2406</v>
      </c>
      <c r="G154" s="315">
        <v>28235455</v>
      </c>
      <c r="H154" s="315" t="s">
        <v>2392</v>
      </c>
      <c r="I154" s="316">
        <v>489.88</v>
      </c>
      <c r="J154" s="77">
        <v>1</v>
      </c>
      <c r="K154" s="92"/>
    </row>
    <row r="155" spans="1:11" ht="40.799999999999997" x14ac:dyDescent="0.25">
      <c r="A155" s="14" t="s">
        <v>2292</v>
      </c>
      <c r="B155" s="315" t="s">
        <v>2387</v>
      </c>
      <c r="C155" s="315" t="s">
        <v>2386</v>
      </c>
      <c r="D155" s="16">
        <v>45721</v>
      </c>
      <c r="E155" s="16">
        <v>46001</v>
      </c>
      <c r="F155" s="14" t="s">
        <v>2406</v>
      </c>
      <c r="G155" s="315">
        <v>28235456</v>
      </c>
      <c r="H155" s="315" t="s">
        <v>2392</v>
      </c>
      <c r="I155" s="316">
        <v>1503.88</v>
      </c>
      <c r="J155" s="77">
        <v>1</v>
      </c>
      <c r="K155" s="92"/>
    </row>
    <row r="156" spans="1:11" ht="40.799999999999997" x14ac:dyDescent="0.25">
      <c r="A156" s="14" t="s">
        <v>2292</v>
      </c>
      <c r="B156" s="315" t="s">
        <v>2387</v>
      </c>
      <c r="C156" s="315">
        <v>2025034</v>
      </c>
      <c r="D156" s="16">
        <v>45809</v>
      </c>
      <c r="E156" s="16">
        <v>46001</v>
      </c>
      <c r="F156" s="14" t="s">
        <v>2407</v>
      </c>
      <c r="G156" s="315">
        <v>50405152</v>
      </c>
      <c r="H156" s="315" t="s">
        <v>2390</v>
      </c>
      <c r="I156" s="316">
        <v>1140</v>
      </c>
      <c r="J156" s="77">
        <v>1</v>
      </c>
      <c r="K156" s="92"/>
    </row>
    <row r="157" spans="1:11" ht="40.799999999999997" x14ac:dyDescent="0.25">
      <c r="A157" s="14" t="s">
        <v>2292</v>
      </c>
      <c r="B157" s="315" t="s">
        <v>2387</v>
      </c>
      <c r="C157" s="315">
        <v>2025038</v>
      </c>
      <c r="D157" s="16">
        <v>45845</v>
      </c>
      <c r="E157" s="16">
        <v>46001</v>
      </c>
      <c r="F157" s="14" t="s">
        <v>2407</v>
      </c>
      <c r="G157" s="315">
        <v>50405152</v>
      </c>
      <c r="H157" s="315" t="s">
        <v>2390</v>
      </c>
      <c r="I157" s="316">
        <v>1140</v>
      </c>
      <c r="J157" s="77">
        <v>1</v>
      </c>
      <c r="K157" s="92"/>
    </row>
    <row r="158" spans="1:11" ht="40.799999999999997" x14ac:dyDescent="0.25">
      <c r="A158" s="14" t="s">
        <v>2292</v>
      </c>
      <c r="B158" s="315" t="s">
        <v>2387</v>
      </c>
      <c r="C158" s="315">
        <v>2025050</v>
      </c>
      <c r="D158" s="16">
        <v>45872</v>
      </c>
      <c r="E158" s="16">
        <v>46001</v>
      </c>
      <c r="F158" s="14" t="s">
        <v>2407</v>
      </c>
      <c r="G158" s="315">
        <v>50405152</v>
      </c>
      <c r="H158" s="315" t="s">
        <v>2390</v>
      </c>
      <c r="I158" s="316">
        <v>1140</v>
      </c>
      <c r="J158" s="77">
        <v>1</v>
      </c>
      <c r="K158" s="92"/>
    </row>
    <row r="159" spans="1:11" ht="40.799999999999997" x14ac:dyDescent="0.25">
      <c r="A159" s="14" t="s">
        <v>2292</v>
      </c>
      <c r="B159" s="315" t="s">
        <v>2387</v>
      </c>
      <c r="C159" s="315">
        <v>2025056</v>
      </c>
      <c r="D159" s="16">
        <v>45901</v>
      </c>
      <c r="E159" s="16">
        <v>46001</v>
      </c>
      <c r="F159" s="14" t="s">
        <v>2407</v>
      </c>
      <c r="G159" s="315">
        <v>50405152</v>
      </c>
      <c r="H159" s="315" t="s">
        <v>2390</v>
      </c>
      <c r="I159" s="316">
        <v>1140</v>
      </c>
      <c r="J159" s="77">
        <v>1</v>
      </c>
      <c r="K159" s="92"/>
    </row>
    <row r="160" spans="1:11" ht="40.799999999999997" x14ac:dyDescent="0.25">
      <c r="A160" s="14" t="s">
        <v>2292</v>
      </c>
      <c r="B160" s="315" t="s">
        <v>2387</v>
      </c>
      <c r="C160" s="315">
        <v>2025061</v>
      </c>
      <c r="D160" s="16">
        <v>45931</v>
      </c>
      <c r="E160" s="16">
        <v>46001</v>
      </c>
      <c r="F160" s="14" t="s">
        <v>2407</v>
      </c>
      <c r="G160" s="315">
        <v>50405152</v>
      </c>
      <c r="H160" s="315" t="s">
        <v>2390</v>
      </c>
      <c r="I160" s="316">
        <v>1140</v>
      </c>
      <c r="J160" s="77">
        <v>1</v>
      </c>
      <c r="K160" s="92"/>
    </row>
    <row r="161" spans="1:11" ht="40.799999999999997" x14ac:dyDescent="0.25">
      <c r="A161" s="14" t="s">
        <v>2292</v>
      </c>
      <c r="B161" s="315" t="s">
        <v>2387</v>
      </c>
      <c r="C161" s="315">
        <v>45717</v>
      </c>
      <c r="D161" s="16">
        <v>45667</v>
      </c>
      <c r="E161" s="16">
        <v>46001</v>
      </c>
      <c r="F161" s="14" t="s">
        <v>2408</v>
      </c>
      <c r="G161" s="315">
        <v>31748201</v>
      </c>
      <c r="H161" s="315" t="s">
        <v>2396</v>
      </c>
      <c r="I161" s="316">
        <v>68</v>
      </c>
      <c r="J161" s="77">
        <v>1</v>
      </c>
      <c r="K161" s="92"/>
    </row>
    <row r="162" spans="1:11" ht="40.799999999999997" x14ac:dyDescent="0.25">
      <c r="A162" s="14" t="s">
        <v>2292</v>
      </c>
      <c r="B162" s="315" t="s">
        <v>2387</v>
      </c>
      <c r="C162" s="315" t="s">
        <v>2393</v>
      </c>
      <c r="D162" s="16">
        <v>45721</v>
      </c>
      <c r="E162" s="16">
        <v>46001</v>
      </c>
      <c r="F162" s="14" t="s">
        <v>2408</v>
      </c>
      <c r="G162" s="315">
        <v>31748202</v>
      </c>
      <c r="H162" s="315" t="s">
        <v>2396</v>
      </c>
      <c r="I162" s="316">
        <v>68</v>
      </c>
      <c r="J162" s="77">
        <v>1</v>
      </c>
      <c r="K162" s="92"/>
    </row>
    <row r="163" spans="1:11" ht="40.799999999999997" x14ac:dyDescent="0.25">
      <c r="A163" s="14" t="s">
        <v>2292</v>
      </c>
      <c r="B163" s="315" t="s">
        <v>2387</v>
      </c>
      <c r="C163" s="315" t="s">
        <v>2394</v>
      </c>
      <c r="D163" s="16">
        <v>45686</v>
      </c>
      <c r="E163" s="16">
        <v>46001</v>
      </c>
      <c r="F163" s="14" t="s">
        <v>2409</v>
      </c>
      <c r="G163" s="315"/>
      <c r="H163" s="315" t="s">
        <v>2397</v>
      </c>
      <c r="I163" s="316">
        <v>500</v>
      </c>
      <c r="J163" s="77">
        <v>1</v>
      </c>
      <c r="K163" s="92"/>
    </row>
    <row r="164" spans="1:11" ht="42.6" customHeight="1" x14ac:dyDescent="0.25">
      <c r="A164" s="14" t="s">
        <v>2292</v>
      </c>
      <c r="B164" s="315" t="s">
        <v>2387</v>
      </c>
      <c r="C164" s="315">
        <v>45689</v>
      </c>
      <c r="D164" s="16">
        <v>45799</v>
      </c>
      <c r="E164" s="16">
        <v>46001</v>
      </c>
      <c r="F164" s="14" t="s">
        <v>2409</v>
      </c>
      <c r="G164" s="315"/>
      <c r="H164" s="315" t="s">
        <v>2398</v>
      </c>
      <c r="I164" s="316">
        <v>200</v>
      </c>
      <c r="J164" s="77">
        <v>1</v>
      </c>
      <c r="K164" s="92"/>
    </row>
    <row r="165" spans="1:11" ht="40.799999999999997" x14ac:dyDescent="0.25">
      <c r="A165" s="14" t="s">
        <v>2292</v>
      </c>
      <c r="B165" s="315" t="s">
        <v>2387</v>
      </c>
      <c r="C165" s="315">
        <v>1001</v>
      </c>
      <c r="D165" s="16">
        <v>45783</v>
      </c>
      <c r="E165" s="16">
        <v>46001</v>
      </c>
      <c r="F165" s="14" t="s">
        <v>2409</v>
      </c>
      <c r="G165" s="315"/>
      <c r="H165" s="315" t="s">
        <v>2399</v>
      </c>
      <c r="I165" s="316">
        <v>386.04</v>
      </c>
      <c r="J165" s="77">
        <v>1</v>
      </c>
      <c r="K165" s="92"/>
    </row>
    <row r="166" spans="1:11" ht="40.799999999999997" x14ac:dyDescent="0.25">
      <c r="A166" s="14" t="s">
        <v>2292</v>
      </c>
      <c r="B166" s="315" t="s">
        <v>2387</v>
      </c>
      <c r="C166" s="315">
        <v>25010012</v>
      </c>
      <c r="D166" s="16">
        <v>45772</v>
      </c>
      <c r="E166" s="16">
        <v>46001</v>
      </c>
      <c r="F166" s="14" t="s">
        <v>2409</v>
      </c>
      <c r="G166" s="315">
        <v>26525143</v>
      </c>
      <c r="H166" s="315" t="s">
        <v>2400</v>
      </c>
      <c r="I166" s="316">
        <v>145</v>
      </c>
      <c r="J166" s="77">
        <v>1</v>
      </c>
      <c r="K166" s="92"/>
    </row>
    <row r="167" spans="1:11" ht="40.799999999999997" x14ac:dyDescent="0.25">
      <c r="A167" s="14" t="s">
        <v>2292</v>
      </c>
      <c r="B167" s="315" t="s">
        <v>2387</v>
      </c>
      <c r="C167" s="315" t="s">
        <v>2395</v>
      </c>
      <c r="D167" s="16">
        <v>45861</v>
      </c>
      <c r="E167" s="16">
        <v>46001</v>
      </c>
      <c r="F167" s="14" t="s">
        <v>2409</v>
      </c>
      <c r="G167" s="315"/>
      <c r="H167" s="315" t="s">
        <v>2401</v>
      </c>
      <c r="I167" s="316">
        <v>250</v>
      </c>
      <c r="J167" s="77">
        <v>1</v>
      </c>
      <c r="K167" s="92"/>
    </row>
    <row r="168" spans="1:11" ht="40.799999999999997" x14ac:dyDescent="0.25">
      <c r="A168" s="14" t="s">
        <v>2292</v>
      </c>
      <c r="B168" s="315" t="s">
        <v>2387</v>
      </c>
      <c r="C168" s="315">
        <v>45931</v>
      </c>
      <c r="D168" s="16">
        <v>45791</v>
      </c>
      <c r="E168" s="16">
        <v>46001</v>
      </c>
      <c r="F168" s="14" t="s">
        <v>2409</v>
      </c>
      <c r="G168" s="315"/>
      <c r="H168" s="315" t="s">
        <v>2401</v>
      </c>
      <c r="I168" s="316">
        <v>100</v>
      </c>
      <c r="J168" s="77">
        <v>1</v>
      </c>
      <c r="K168" s="92"/>
    </row>
    <row r="169" spans="1:11" ht="40.799999999999997" x14ac:dyDescent="0.25">
      <c r="A169" s="14" t="s">
        <v>2292</v>
      </c>
      <c r="B169" s="315" t="s">
        <v>2387</v>
      </c>
      <c r="C169" s="315">
        <v>20240004</v>
      </c>
      <c r="D169" s="16">
        <v>45967</v>
      </c>
      <c r="E169" s="16">
        <v>46001</v>
      </c>
      <c r="F169" s="14" t="s">
        <v>2409</v>
      </c>
      <c r="G169" s="315">
        <v>55215149</v>
      </c>
      <c r="H169" s="315" t="s">
        <v>2346</v>
      </c>
      <c r="I169" s="316">
        <v>150</v>
      </c>
      <c r="J169" s="77">
        <v>1</v>
      </c>
      <c r="K169" s="92"/>
    </row>
    <row r="170" spans="1:11" ht="40.799999999999997" x14ac:dyDescent="0.25">
      <c r="A170" s="14" t="s">
        <v>2292</v>
      </c>
      <c r="B170" s="315" t="s">
        <v>2387</v>
      </c>
      <c r="C170" s="315">
        <v>92025</v>
      </c>
      <c r="D170" s="16">
        <v>45845</v>
      </c>
      <c r="E170" s="16">
        <v>46001</v>
      </c>
      <c r="F170" s="14" t="s">
        <v>2410</v>
      </c>
      <c r="G170" s="315">
        <v>43627391</v>
      </c>
      <c r="H170" s="315" t="s">
        <v>2402</v>
      </c>
      <c r="I170" s="316">
        <v>240</v>
      </c>
      <c r="J170" s="77">
        <v>1</v>
      </c>
      <c r="K170" s="92"/>
    </row>
    <row r="171" spans="1:11" ht="40.799999999999997" x14ac:dyDescent="0.25">
      <c r="A171" s="14" t="s">
        <v>2292</v>
      </c>
      <c r="B171" s="315" t="s">
        <v>2387</v>
      </c>
      <c r="C171" s="315">
        <v>45658</v>
      </c>
      <c r="D171" s="16">
        <v>45751</v>
      </c>
      <c r="E171" s="16">
        <v>46001</v>
      </c>
      <c r="F171" s="14" t="s">
        <v>2409</v>
      </c>
      <c r="G171" s="315"/>
      <c r="H171" s="315" t="s">
        <v>2403</v>
      </c>
      <c r="I171" s="316">
        <v>295.68</v>
      </c>
      <c r="J171" s="77">
        <v>1</v>
      </c>
      <c r="K171" s="92"/>
    </row>
    <row r="172" spans="1:11" ht="40.799999999999997" x14ac:dyDescent="0.25">
      <c r="A172" s="14" t="s">
        <v>2292</v>
      </c>
      <c r="B172" s="14" t="s">
        <v>2411</v>
      </c>
      <c r="C172" s="315">
        <v>25015</v>
      </c>
      <c r="D172" s="16">
        <v>45671</v>
      </c>
      <c r="E172" s="16">
        <v>46001</v>
      </c>
      <c r="F172" s="14" t="s">
        <v>2427</v>
      </c>
      <c r="G172" s="315">
        <v>69202575</v>
      </c>
      <c r="H172" s="315" t="s">
        <v>2416</v>
      </c>
      <c r="I172" s="317">
        <v>1050</v>
      </c>
      <c r="J172" s="77">
        <v>1</v>
      </c>
      <c r="K172" s="92"/>
    </row>
    <row r="173" spans="1:11" ht="40.799999999999997" x14ac:dyDescent="0.25">
      <c r="A173" s="14" t="s">
        <v>2292</v>
      </c>
      <c r="B173" s="14" t="s">
        <v>2411</v>
      </c>
      <c r="C173" s="315">
        <v>12500011</v>
      </c>
      <c r="D173" s="16">
        <v>45897</v>
      </c>
      <c r="E173" s="16">
        <v>46001</v>
      </c>
      <c r="F173" s="14" t="s">
        <v>2428</v>
      </c>
      <c r="G173" s="315">
        <v>47667524</v>
      </c>
      <c r="H173" s="315" t="s">
        <v>2417</v>
      </c>
      <c r="I173" s="317">
        <v>480</v>
      </c>
      <c r="J173" s="77">
        <v>1</v>
      </c>
      <c r="K173" s="92"/>
    </row>
    <row r="174" spans="1:11" ht="40.799999999999997" x14ac:dyDescent="0.25">
      <c r="A174" s="14" t="s">
        <v>2292</v>
      </c>
      <c r="B174" s="14" t="s">
        <v>2411</v>
      </c>
      <c r="C174" s="315" t="s">
        <v>2412</v>
      </c>
      <c r="D174" s="16">
        <v>45755</v>
      </c>
      <c r="E174" s="16">
        <v>46001</v>
      </c>
      <c r="F174" s="14" t="s">
        <v>2429</v>
      </c>
      <c r="G174" s="315">
        <v>1230945561</v>
      </c>
      <c r="H174" s="315" t="s">
        <v>2418</v>
      </c>
      <c r="I174" s="317">
        <v>2055</v>
      </c>
      <c r="J174" s="77">
        <v>1</v>
      </c>
      <c r="K174" s="92"/>
    </row>
    <row r="175" spans="1:11" ht="40.799999999999997" x14ac:dyDescent="0.25">
      <c r="A175" s="14" t="s">
        <v>2292</v>
      </c>
      <c r="B175" s="14" t="s">
        <v>2411</v>
      </c>
      <c r="C175" s="315">
        <v>20250016</v>
      </c>
      <c r="D175" s="16">
        <v>45762</v>
      </c>
      <c r="E175" s="16">
        <v>46001</v>
      </c>
      <c r="F175" s="14" t="s">
        <v>2430</v>
      </c>
      <c r="G175" s="315">
        <v>53881605</v>
      </c>
      <c r="H175" s="315" t="s">
        <v>2419</v>
      </c>
      <c r="I175" s="317">
        <v>922.5</v>
      </c>
      <c r="J175" s="77">
        <v>1</v>
      </c>
      <c r="K175" s="92"/>
    </row>
    <row r="176" spans="1:11" ht="40.799999999999997" x14ac:dyDescent="0.25">
      <c r="A176" s="14" t="s">
        <v>2292</v>
      </c>
      <c r="B176" s="14" t="s">
        <v>2411</v>
      </c>
      <c r="C176" s="315">
        <v>20250028</v>
      </c>
      <c r="D176" s="16">
        <v>45854</v>
      </c>
      <c r="E176" s="16">
        <v>46001</v>
      </c>
      <c r="F176" s="14" t="s">
        <v>2430</v>
      </c>
      <c r="G176" s="315">
        <v>53881606</v>
      </c>
      <c r="H176" s="315" t="s">
        <v>2419</v>
      </c>
      <c r="I176" s="317">
        <v>922.5</v>
      </c>
      <c r="J176" s="77">
        <v>1</v>
      </c>
      <c r="K176" s="92"/>
    </row>
    <row r="177" spans="1:11" ht="40.799999999999997" x14ac:dyDescent="0.25">
      <c r="A177" s="14" t="s">
        <v>2292</v>
      </c>
      <c r="B177" s="14" t="s">
        <v>2411</v>
      </c>
      <c r="C177" s="315">
        <v>20250042</v>
      </c>
      <c r="D177" s="16">
        <v>45943</v>
      </c>
      <c r="E177" s="16">
        <v>46001</v>
      </c>
      <c r="F177" s="14" t="s">
        <v>2430</v>
      </c>
      <c r="G177" s="315">
        <v>53881607</v>
      </c>
      <c r="H177" s="315" t="s">
        <v>2419</v>
      </c>
      <c r="I177" s="317">
        <v>922.5</v>
      </c>
      <c r="J177" s="77">
        <v>1</v>
      </c>
      <c r="K177" s="92"/>
    </row>
    <row r="178" spans="1:11" ht="40.799999999999997" x14ac:dyDescent="0.25">
      <c r="A178" s="14" t="s">
        <v>2292</v>
      </c>
      <c r="B178" s="14" t="s">
        <v>2411</v>
      </c>
      <c r="C178" s="315">
        <v>2025001</v>
      </c>
      <c r="D178" s="16">
        <v>45783</v>
      </c>
      <c r="E178" s="16">
        <v>46001</v>
      </c>
      <c r="F178" s="14" t="s">
        <v>2431</v>
      </c>
      <c r="G178" s="315">
        <v>25147412</v>
      </c>
      <c r="H178" s="315" t="s">
        <v>2420</v>
      </c>
      <c r="I178" s="317">
        <v>1696</v>
      </c>
      <c r="J178" s="77">
        <v>1</v>
      </c>
      <c r="K178" s="92"/>
    </row>
    <row r="179" spans="1:11" ht="40.799999999999997" x14ac:dyDescent="0.25">
      <c r="A179" s="14" t="s">
        <v>2292</v>
      </c>
      <c r="B179" s="14" t="s">
        <v>2411</v>
      </c>
      <c r="C179" s="315" t="s">
        <v>2413</v>
      </c>
      <c r="D179" s="16">
        <v>45805</v>
      </c>
      <c r="E179" s="16">
        <v>46001</v>
      </c>
      <c r="F179" s="14" t="s">
        <v>2432</v>
      </c>
      <c r="G179" s="315">
        <v>71226401</v>
      </c>
      <c r="H179" s="315" t="s">
        <v>2421</v>
      </c>
      <c r="I179" s="317">
        <v>2088</v>
      </c>
      <c r="J179" s="77">
        <v>1</v>
      </c>
      <c r="K179" s="92"/>
    </row>
    <row r="180" spans="1:11" ht="40.799999999999997" x14ac:dyDescent="0.25">
      <c r="A180" s="14" t="s">
        <v>2292</v>
      </c>
      <c r="B180" s="14" t="s">
        <v>2411</v>
      </c>
      <c r="C180" s="315" t="s">
        <v>2414</v>
      </c>
      <c r="D180" s="16">
        <v>45733</v>
      </c>
      <c r="E180" s="16">
        <v>46001</v>
      </c>
      <c r="F180" s="14" t="s">
        <v>2433</v>
      </c>
      <c r="G180" s="315"/>
      <c r="H180" s="315" t="s">
        <v>2422</v>
      </c>
      <c r="I180" s="317">
        <v>1696.76</v>
      </c>
      <c r="J180" s="77">
        <v>1</v>
      </c>
      <c r="K180" s="92"/>
    </row>
    <row r="181" spans="1:11" ht="40.799999999999997" x14ac:dyDescent="0.25">
      <c r="A181" s="14" t="s">
        <v>2292</v>
      </c>
      <c r="B181" s="14" t="s">
        <v>2411</v>
      </c>
      <c r="C181" s="315">
        <v>2025052</v>
      </c>
      <c r="D181" s="16">
        <v>45797</v>
      </c>
      <c r="E181" s="16">
        <v>46001</v>
      </c>
      <c r="F181" s="14" t="s">
        <v>2434</v>
      </c>
      <c r="G181" s="315">
        <v>26596792</v>
      </c>
      <c r="H181" s="315" t="s">
        <v>2423</v>
      </c>
      <c r="I181" s="317">
        <v>462</v>
      </c>
      <c r="J181" s="77">
        <v>1</v>
      </c>
      <c r="K181" s="92"/>
    </row>
    <row r="182" spans="1:11" ht="43.2" customHeight="1" x14ac:dyDescent="0.25">
      <c r="A182" s="14" t="s">
        <v>2292</v>
      </c>
      <c r="B182" s="14" t="s">
        <v>2411</v>
      </c>
      <c r="C182" s="315"/>
      <c r="D182" s="16">
        <v>45680</v>
      </c>
      <c r="E182" s="16">
        <v>46001</v>
      </c>
      <c r="F182" s="14" t="s">
        <v>2435</v>
      </c>
      <c r="G182" s="315"/>
      <c r="H182" s="315" t="s">
        <v>2424</v>
      </c>
      <c r="I182" s="317">
        <v>735.38</v>
      </c>
      <c r="J182" s="77">
        <v>1</v>
      </c>
      <c r="K182" s="92"/>
    </row>
    <row r="183" spans="1:11" ht="40.799999999999997" x14ac:dyDescent="0.25">
      <c r="A183" s="14" t="s">
        <v>2292</v>
      </c>
      <c r="B183" s="14" t="s">
        <v>2411</v>
      </c>
      <c r="C183" s="315">
        <v>2525000291</v>
      </c>
      <c r="D183" s="16">
        <v>45897</v>
      </c>
      <c r="E183" s="16">
        <v>46001</v>
      </c>
      <c r="F183" s="14" t="s">
        <v>2431</v>
      </c>
      <c r="G183" s="315">
        <v>47543434</v>
      </c>
      <c r="H183" s="315" t="s">
        <v>2425</v>
      </c>
      <c r="I183" s="317">
        <v>1375.02</v>
      </c>
      <c r="J183" s="77">
        <v>1</v>
      </c>
      <c r="K183" s="92"/>
    </row>
    <row r="184" spans="1:11" ht="39.6" customHeight="1" x14ac:dyDescent="0.25">
      <c r="A184" s="14" t="s">
        <v>2292</v>
      </c>
      <c r="B184" s="14" t="s">
        <v>2411</v>
      </c>
      <c r="C184" s="315">
        <v>2025010</v>
      </c>
      <c r="D184" s="16">
        <v>45835</v>
      </c>
      <c r="E184" s="16">
        <v>46001</v>
      </c>
      <c r="F184" s="14" t="s">
        <v>2434</v>
      </c>
      <c r="G184" s="315">
        <v>60445190</v>
      </c>
      <c r="H184" s="315" t="s">
        <v>2426</v>
      </c>
      <c r="I184" s="317">
        <v>350</v>
      </c>
      <c r="J184" s="77">
        <v>1</v>
      </c>
      <c r="K184" s="92"/>
    </row>
    <row r="185" spans="1:11" ht="43.8" customHeight="1" x14ac:dyDescent="0.25">
      <c r="A185" s="14" t="s">
        <v>2292</v>
      </c>
      <c r="B185" s="14" t="s">
        <v>2411</v>
      </c>
      <c r="C185" s="315">
        <v>20251</v>
      </c>
      <c r="D185" s="16">
        <v>45856</v>
      </c>
      <c r="E185" s="16">
        <v>46001</v>
      </c>
      <c r="F185" s="14" t="s">
        <v>2430</v>
      </c>
      <c r="G185" s="315">
        <v>551622312</v>
      </c>
      <c r="H185" s="315" t="s">
        <v>2307</v>
      </c>
      <c r="I185" s="317">
        <v>3750</v>
      </c>
      <c r="J185" s="77">
        <v>1</v>
      </c>
      <c r="K185" s="92"/>
    </row>
    <row r="186" spans="1:11" ht="39" customHeight="1" x14ac:dyDescent="0.25">
      <c r="A186" s="14" t="s">
        <v>2292</v>
      </c>
      <c r="B186" s="14" t="s">
        <v>2411</v>
      </c>
      <c r="C186" s="315" t="s">
        <v>2415</v>
      </c>
      <c r="D186" s="16">
        <v>45985</v>
      </c>
      <c r="E186" s="16">
        <v>46001</v>
      </c>
      <c r="F186" s="14" t="s">
        <v>2427</v>
      </c>
      <c r="G186" s="315">
        <v>30844568</v>
      </c>
      <c r="H186" s="315" t="s">
        <v>526</v>
      </c>
      <c r="I186" s="317">
        <v>1086.3399999999999</v>
      </c>
      <c r="J186" s="77">
        <v>1</v>
      </c>
      <c r="K186" s="92"/>
    </row>
    <row r="187" spans="1:11" ht="16.2" customHeight="1" x14ac:dyDescent="0.25">
      <c r="A187" s="14" t="s">
        <v>2292</v>
      </c>
      <c r="B187" s="14" t="s">
        <v>2436</v>
      </c>
      <c r="C187" s="14" t="s">
        <v>2437</v>
      </c>
      <c r="D187" s="16">
        <v>46003</v>
      </c>
      <c r="E187" s="16"/>
      <c r="F187" s="14" t="s">
        <v>2438</v>
      </c>
      <c r="G187" s="14" t="s">
        <v>2439</v>
      </c>
      <c r="H187" s="14" t="s">
        <v>152</v>
      </c>
      <c r="I187" s="15">
        <v>2.7</v>
      </c>
      <c r="J187" s="77">
        <v>4</v>
      </c>
      <c r="K187" s="92"/>
    </row>
    <row r="188" spans="1:11" ht="15.6" customHeight="1" x14ac:dyDescent="0.25">
      <c r="A188" s="14" t="s">
        <v>2292</v>
      </c>
      <c r="B188" s="14" t="s">
        <v>2440</v>
      </c>
      <c r="C188" s="14" t="s">
        <v>2441</v>
      </c>
      <c r="D188" s="16">
        <v>46003</v>
      </c>
      <c r="E188" s="16"/>
      <c r="F188" s="14" t="s">
        <v>2438</v>
      </c>
      <c r="G188" s="14" t="s">
        <v>2439</v>
      </c>
      <c r="H188" s="14" t="s">
        <v>152</v>
      </c>
      <c r="I188" s="15">
        <v>2.7</v>
      </c>
      <c r="J188" s="77">
        <v>4</v>
      </c>
      <c r="K188" s="92"/>
    </row>
    <row r="189" spans="1:11" ht="13.2" x14ac:dyDescent="0.25">
      <c r="A189" s="14" t="s">
        <v>2292</v>
      </c>
      <c r="B189" s="14" t="s">
        <v>2442</v>
      </c>
      <c r="C189" s="14" t="s">
        <v>2443</v>
      </c>
      <c r="D189" s="16">
        <v>46003</v>
      </c>
      <c r="E189" s="16"/>
      <c r="F189" s="14" t="s">
        <v>2438</v>
      </c>
      <c r="G189" s="14" t="s">
        <v>2439</v>
      </c>
      <c r="H189" s="14" t="s">
        <v>152</v>
      </c>
      <c r="I189" s="15">
        <v>2.7</v>
      </c>
      <c r="J189" s="77">
        <v>4</v>
      </c>
      <c r="K189" s="92"/>
    </row>
    <row r="190" spans="1:11" ht="20.399999999999999" x14ac:dyDescent="0.25">
      <c r="A190" s="14" t="s">
        <v>2292</v>
      </c>
      <c r="B190" s="14" t="s">
        <v>2444</v>
      </c>
      <c r="C190" s="14" t="s">
        <v>2445</v>
      </c>
      <c r="D190" s="16">
        <v>46007</v>
      </c>
      <c r="E190" s="16"/>
      <c r="F190" s="14" t="s">
        <v>2446</v>
      </c>
      <c r="G190" s="14" t="s">
        <v>2301</v>
      </c>
      <c r="H190" s="14" t="s">
        <v>2302</v>
      </c>
      <c r="I190" s="15">
        <v>30.75</v>
      </c>
      <c r="J190" s="77">
        <v>4</v>
      </c>
      <c r="K190" s="92"/>
    </row>
    <row r="191" spans="1:11" ht="20.399999999999999" x14ac:dyDescent="0.25">
      <c r="A191" s="14" t="s">
        <v>2292</v>
      </c>
      <c r="B191" s="14" t="s">
        <v>2447</v>
      </c>
      <c r="C191" s="14" t="s">
        <v>2448</v>
      </c>
      <c r="D191" s="16">
        <v>46007</v>
      </c>
      <c r="E191" s="16"/>
      <c r="F191" s="14" t="s">
        <v>2449</v>
      </c>
      <c r="G191" s="14" t="s">
        <v>2301</v>
      </c>
      <c r="H191" s="14" t="s">
        <v>2302</v>
      </c>
      <c r="I191" s="15">
        <v>30.75</v>
      </c>
      <c r="J191" s="77">
        <v>4</v>
      </c>
      <c r="K191" s="92"/>
    </row>
    <row r="192" spans="1:11" ht="22.8" customHeight="1" x14ac:dyDescent="0.25">
      <c r="A192" s="14" t="s">
        <v>2292</v>
      </c>
      <c r="B192" s="14" t="s">
        <v>2451</v>
      </c>
      <c r="C192" s="14" t="s">
        <v>2452</v>
      </c>
      <c r="D192" s="16">
        <v>46010</v>
      </c>
      <c r="E192" s="16"/>
      <c r="F192" s="14" t="s">
        <v>2453</v>
      </c>
      <c r="G192" s="14" t="s">
        <v>2454</v>
      </c>
      <c r="H192" s="14" t="s">
        <v>2455</v>
      </c>
      <c r="I192" s="15">
        <v>425</v>
      </c>
      <c r="J192" s="77">
        <v>5</v>
      </c>
      <c r="K192" s="92"/>
    </row>
    <row r="193" spans="1:11" ht="51" customHeight="1" x14ac:dyDescent="0.25">
      <c r="A193" s="14" t="s">
        <v>2292</v>
      </c>
      <c r="B193" s="14" t="s">
        <v>2456</v>
      </c>
      <c r="C193" s="14" t="s">
        <v>2786</v>
      </c>
      <c r="D193" s="382">
        <v>45897</v>
      </c>
      <c r="E193" s="16">
        <v>46010</v>
      </c>
      <c r="F193" s="14" t="s">
        <v>2457</v>
      </c>
      <c r="G193" s="14" t="s">
        <v>2458</v>
      </c>
      <c r="H193" s="14" t="s">
        <v>2459</v>
      </c>
      <c r="I193" s="15">
        <v>1911</v>
      </c>
      <c r="J193" s="77">
        <v>1</v>
      </c>
      <c r="K193" s="92"/>
    </row>
    <row r="194" spans="1:11" ht="41.4" customHeight="1" x14ac:dyDescent="0.25">
      <c r="A194" s="14" t="s">
        <v>2292</v>
      </c>
      <c r="B194" s="14" t="s">
        <v>2460</v>
      </c>
      <c r="C194" s="14" t="s">
        <v>2462</v>
      </c>
      <c r="D194" s="16">
        <v>45797</v>
      </c>
      <c r="E194" s="16">
        <v>46010</v>
      </c>
      <c r="F194" s="14" t="s">
        <v>2461</v>
      </c>
      <c r="G194" s="14" t="s">
        <v>2360</v>
      </c>
      <c r="H194" s="315" t="s">
        <v>2366</v>
      </c>
      <c r="I194" s="15">
        <v>1376.8</v>
      </c>
      <c r="J194" s="77">
        <v>1</v>
      </c>
      <c r="K194" s="92"/>
    </row>
    <row r="195" spans="1:11" ht="42" customHeight="1" x14ac:dyDescent="0.25">
      <c r="A195" s="14" t="s">
        <v>2292</v>
      </c>
      <c r="B195" s="14" t="s">
        <v>2460</v>
      </c>
      <c r="C195" s="14" t="s">
        <v>2463</v>
      </c>
      <c r="D195" s="16">
        <v>45756</v>
      </c>
      <c r="E195" s="16">
        <v>46010</v>
      </c>
      <c r="F195" s="14" t="s">
        <v>2461</v>
      </c>
      <c r="G195" s="14" t="s">
        <v>2464</v>
      </c>
      <c r="H195" s="315" t="s">
        <v>2465</v>
      </c>
      <c r="I195" s="15">
        <v>1072.2</v>
      </c>
      <c r="J195" s="77">
        <v>1</v>
      </c>
      <c r="K195" s="92"/>
    </row>
    <row r="196" spans="1:11" ht="30.6" x14ac:dyDescent="0.25">
      <c r="A196" s="14" t="s">
        <v>2292</v>
      </c>
      <c r="B196" s="14" t="s">
        <v>2467</v>
      </c>
      <c r="C196" s="14" t="s">
        <v>2468</v>
      </c>
      <c r="D196" s="16"/>
      <c r="E196" s="16">
        <v>46010</v>
      </c>
      <c r="F196" s="14" t="s">
        <v>2466</v>
      </c>
      <c r="G196" s="14" t="s">
        <v>2322</v>
      </c>
      <c r="H196" s="14" t="s">
        <v>2323</v>
      </c>
      <c r="I196" s="15">
        <v>6376</v>
      </c>
      <c r="J196" s="77">
        <v>1</v>
      </c>
      <c r="K196" s="92"/>
    </row>
    <row r="197" spans="1:11" ht="24" customHeight="1" x14ac:dyDescent="0.25">
      <c r="A197" s="14" t="s">
        <v>2292</v>
      </c>
      <c r="B197" s="14" t="s">
        <v>2470</v>
      </c>
      <c r="C197" s="14" t="s">
        <v>2469</v>
      </c>
      <c r="D197" s="16">
        <v>46014</v>
      </c>
      <c r="E197" s="16"/>
      <c r="F197" s="14" t="s">
        <v>2471</v>
      </c>
      <c r="G197" s="14" t="s">
        <v>2472</v>
      </c>
      <c r="H197" s="14" t="s">
        <v>2473</v>
      </c>
      <c r="I197" s="15">
        <v>413.75</v>
      </c>
      <c r="J197" s="77">
        <v>4</v>
      </c>
      <c r="K197" s="92"/>
    </row>
    <row r="198" spans="1:11" ht="20.399999999999999" x14ac:dyDescent="0.25">
      <c r="A198" s="14" t="s">
        <v>2292</v>
      </c>
      <c r="B198" s="14" t="s">
        <v>2474</v>
      </c>
      <c r="C198" s="14" t="s">
        <v>2475</v>
      </c>
      <c r="D198" s="16">
        <v>46014</v>
      </c>
      <c r="E198" s="16"/>
      <c r="F198" s="14" t="s">
        <v>2476</v>
      </c>
      <c r="G198" s="14" t="s">
        <v>2477</v>
      </c>
      <c r="H198" s="14" t="s">
        <v>2478</v>
      </c>
      <c r="I198" s="15">
        <v>535.54</v>
      </c>
      <c r="J198" s="77">
        <v>4</v>
      </c>
      <c r="K198" s="92"/>
    </row>
    <row r="199" spans="1:11" ht="30.6" x14ac:dyDescent="0.25">
      <c r="A199" s="14" t="s">
        <v>2292</v>
      </c>
      <c r="B199" s="14" t="s">
        <v>2492</v>
      </c>
      <c r="C199" s="14" t="s">
        <v>2493</v>
      </c>
      <c r="D199" s="16">
        <v>46014</v>
      </c>
      <c r="E199" s="16"/>
      <c r="F199" s="14" t="s">
        <v>2494</v>
      </c>
      <c r="G199" s="14" t="s">
        <v>2477</v>
      </c>
      <c r="H199" s="14" t="s">
        <v>2478</v>
      </c>
      <c r="I199" s="15">
        <v>0</v>
      </c>
      <c r="J199" s="77">
        <v>4</v>
      </c>
      <c r="K199" s="92"/>
    </row>
    <row r="200" spans="1:11" ht="13.2" x14ac:dyDescent="0.25">
      <c r="A200" s="14" t="s">
        <v>2292</v>
      </c>
      <c r="B200" s="14" t="s">
        <v>2538</v>
      </c>
      <c r="C200" s="14"/>
      <c r="D200" s="16">
        <v>46048</v>
      </c>
      <c r="E200" s="16"/>
      <c r="F200" s="14" t="s">
        <v>2539</v>
      </c>
      <c r="G200" s="14"/>
      <c r="H200" s="14" t="s">
        <v>2535</v>
      </c>
      <c r="I200" s="15">
        <v>123.17</v>
      </c>
      <c r="J200" s="77">
        <v>4</v>
      </c>
      <c r="K200" s="92"/>
    </row>
    <row r="201" spans="1:11" ht="40.799999999999997" x14ac:dyDescent="0.25">
      <c r="A201" s="14" t="s">
        <v>2292</v>
      </c>
      <c r="B201" s="14" t="s">
        <v>2479</v>
      </c>
      <c r="C201" s="14" t="s">
        <v>2480</v>
      </c>
      <c r="D201" s="16">
        <v>46014</v>
      </c>
      <c r="E201" s="16"/>
      <c r="F201" s="14" t="s">
        <v>2481</v>
      </c>
      <c r="G201" s="14" t="s">
        <v>2482</v>
      </c>
      <c r="H201" s="14" t="s">
        <v>2483</v>
      </c>
      <c r="I201" s="15">
        <v>1500</v>
      </c>
      <c r="J201" s="77">
        <v>2</v>
      </c>
      <c r="K201" s="92"/>
    </row>
    <row r="202" spans="1:11" ht="13.2" x14ac:dyDescent="0.25">
      <c r="A202" s="14" t="s">
        <v>2292</v>
      </c>
      <c r="B202" s="14" t="s">
        <v>2533</v>
      </c>
      <c r="C202" s="14"/>
      <c r="D202" s="16">
        <v>46048</v>
      </c>
      <c r="E202" s="16"/>
      <c r="F202" s="14" t="s">
        <v>2534</v>
      </c>
      <c r="G202" s="14"/>
      <c r="H202" s="14" t="s">
        <v>2535</v>
      </c>
      <c r="I202" s="15">
        <v>345</v>
      </c>
      <c r="J202" s="77">
        <v>2</v>
      </c>
      <c r="K202" s="92"/>
    </row>
    <row r="203" spans="1:11" ht="40.799999999999997" x14ac:dyDescent="0.25">
      <c r="A203" s="14" t="s">
        <v>2292</v>
      </c>
      <c r="B203" s="14" t="s">
        <v>2484</v>
      </c>
      <c r="C203" s="14" t="s">
        <v>2485</v>
      </c>
      <c r="D203" s="16">
        <v>46014</v>
      </c>
      <c r="E203" s="16"/>
      <c r="F203" s="14" t="s">
        <v>2486</v>
      </c>
      <c r="G203" s="14" t="s">
        <v>2482</v>
      </c>
      <c r="H203" s="14" t="s">
        <v>2483</v>
      </c>
      <c r="I203" s="15">
        <v>1500</v>
      </c>
      <c r="J203" s="77">
        <v>3</v>
      </c>
      <c r="K203" s="92"/>
    </row>
    <row r="204" spans="1:11" ht="13.2" x14ac:dyDescent="0.25">
      <c r="A204" s="14" t="s">
        <v>2292</v>
      </c>
      <c r="B204" s="14" t="s">
        <v>2536</v>
      </c>
      <c r="C204" s="14"/>
      <c r="D204" s="16">
        <v>46048</v>
      </c>
      <c r="E204" s="16"/>
      <c r="F204" s="14" t="s">
        <v>2537</v>
      </c>
      <c r="G204" s="14"/>
      <c r="H204" s="14" t="s">
        <v>2535</v>
      </c>
      <c r="I204" s="15">
        <v>345</v>
      </c>
      <c r="J204" s="77">
        <v>3</v>
      </c>
      <c r="K204" s="92"/>
    </row>
    <row r="205" spans="1:11" ht="13.2" x14ac:dyDescent="0.25">
      <c r="A205" s="14" t="s">
        <v>2292</v>
      </c>
      <c r="B205" s="14" t="s">
        <v>2664</v>
      </c>
      <c r="C205" s="14" t="s">
        <v>2665</v>
      </c>
      <c r="D205" s="16">
        <v>46020</v>
      </c>
      <c r="E205" s="16"/>
      <c r="F205" s="14" t="s">
        <v>2666</v>
      </c>
      <c r="G205" s="14"/>
      <c r="H205" s="14" t="s">
        <v>2667</v>
      </c>
      <c r="I205" s="15">
        <v>14.95</v>
      </c>
      <c r="J205" s="77">
        <v>4</v>
      </c>
      <c r="K205" s="92"/>
    </row>
    <row r="206" spans="1:11" ht="20.399999999999999" x14ac:dyDescent="0.25">
      <c r="A206" s="14" t="s">
        <v>2292</v>
      </c>
      <c r="B206" s="14" t="s">
        <v>2668</v>
      </c>
      <c r="C206" s="14" t="s">
        <v>2669</v>
      </c>
      <c r="D206" s="16">
        <v>46020</v>
      </c>
      <c r="E206" s="16"/>
      <c r="F206" s="14" t="s">
        <v>2670</v>
      </c>
      <c r="G206" s="14"/>
      <c r="H206" s="14" t="s">
        <v>2671</v>
      </c>
      <c r="I206" s="15">
        <v>92.99</v>
      </c>
      <c r="J206" s="77">
        <v>4</v>
      </c>
      <c r="K206" s="92"/>
    </row>
    <row r="207" spans="1:11" ht="40.799999999999997" x14ac:dyDescent="0.25">
      <c r="A207" s="14" t="s">
        <v>2292</v>
      </c>
      <c r="B207" s="14" t="s">
        <v>2487</v>
      </c>
      <c r="C207" s="14" t="s">
        <v>2489</v>
      </c>
      <c r="D207" s="16">
        <v>46020</v>
      </c>
      <c r="E207" s="16"/>
      <c r="F207" s="14" t="s">
        <v>2488</v>
      </c>
      <c r="G207" s="14" t="s">
        <v>2490</v>
      </c>
      <c r="H207" s="14" t="s">
        <v>2491</v>
      </c>
      <c r="I207" s="15">
        <v>7500</v>
      </c>
      <c r="J207" s="77">
        <v>2</v>
      </c>
      <c r="K207" s="92"/>
    </row>
    <row r="208" spans="1:11" ht="30.6" x14ac:dyDescent="0.25">
      <c r="A208" s="14" t="s">
        <v>2292</v>
      </c>
      <c r="B208" s="14" t="s">
        <v>2495</v>
      </c>
      <c r="C208" s="14" t="s">
        <v>2496</v>
      </c>
      <c r="D208" s="16">
        <v>46021</v>
      </c>
      <c r="E208" s="16"/>
      <c r="F208" s="14" t="s">
        <v>2497</v>
      </c>
      <c r="G208" s="14" t="s">
        <v>2498</v>
      </c>
      <c r="H208" s="14" t="s">
        <v>2499</v>
      </c>
      <c r="I208" s="15">
        <v>91.02</v>
      </c>
      <c r="J208" s="77">
        <v>4</v>
      </c>
      <c r="K208" s="92"/>
    </row>
    <row r="209" spans="1:11" ht="40.799999999999997" x14ac:dyDescent="0.25">
      <c r="A209" s="14" t="s">
        <v>2292</v>
      </c>
      <c r="B209" s="14" t="s">
        <v>2500</v>
      </c>
      <c r="C209" s="14" t="s">
        <v>2501</v>
      </c>
      <c r="D209" s="16">
        <v>46021</v>
      </c>
      <c r="E209" s="16"/>
      <c r="F209" s="14" t="s">
        <v>2502</v>
      </c>
      <c r="G209" s="14" t="s">
        <v>2498</v>
      </c>
      <c r="H209" s="14" t="s">
        <v>2499</v>
      </c>
      <c r="I209" s="15">
        <v>0</v>
      </c>
      <c r="J209" s="77">
        <v>4</v>
      </c>
      <c r="K209" s="92"/>
    </row>
    <row r="210" spans="1:11" ht="13.2" x14ac:dyDescent="0.25">
      <c r="A210" s="14" t="s">
        <v>2292</v>
      </c>
      <c r="B210" s="14" t="s">
        <v>2503</v>
      </c>
      <c r="C210" s="14"/>
      <c r="D210" s="16">
        <v>46022</v>
      </c>
      <c r="E210" s="16"/>
      <c r="F210" s="14" t="s">
        <v>2299</v>
      </c>
      <c r="G210" s="14" t="s">
        <v>2297</v>
      </c>
      <c r="H210" s="14" t="s">
        <v>2298</v>
      </c>
      <c r="I210" s="15">
        <v>13</v>
      </c>
      <c r="J210" s="77">
        <v>4</v>
      </c>
      <c r="K210" s="92"/>
    </row>
    <row r="211" spans="1:11" ht="13.2" x14ac:dyDescent="0.25">
      <c r="A211" s="14" t="s">
        <v>2292</v>
      </c>
      <c r="B211" s="14" t="s">
        <v>2513</v>
      </c>
      <c r="C211" s="14"/>
      <c r="D211" s="16">
        <v>46024</v>
      </c>
      <c r="E211" s="16"/>
      <c r="F211" s="14" t="s">
        <v>2300</v>
      </c>
      <c r="G211" s="14" t="s">
        <v>2297</v>
      </c>
      <c r="H211" s="14" t="s">
        <v>2298</v>
      </c>
      <c r="I211" s="15">
        <v>4.8</v>
      </c>
      <c r="J211" s="77">
        <v>4</v>
      </c>
      <c r="K211" s="92"/>
    </row>
    <row r="212" spans="1:11" ht="34.200000000000003" customHeight="1" x14ac:dyDescent="0.25">
      <c r="A212" s="14" t="s">
        <v>2292</v>
      </c>
      <c r="B212" s="14" t="s">
        <v>2514</v>
      </c>
      <c r="C212" s="14" t="s">
        <v>2515</v>
      </c>
      <c r="D212" s="16">
        <v>46038</v>
      </c>
      <c r="E212" s="16"/>
      <c r="F212" s="14" t="s">
        <v>2516</v>
      </c>
      <c r="G212" s="14" t="s">
        <v>2301</v>
      </c>
      <c r="H212" s="14" t="s">
        <v>2302</v>
      </c>
      <c r="I212" s="15">
        <v>147.32</v>
      </c>
      <c r="J212" s="77">
        <v>4</v>
      </c>
      <c r="K212" s="92"/>
    </row>
    <row r="213" spans="1:11" ht="30.6" customHeight="1" x14ac:dyDescent="0.25">
      <c r="A213" s="14" t="s">
        <v>2292</v>
      </c>
      <c r="B213" s="14" t="s">
        <v>2517</v>
      </c>
      <c r="C213" s="14" t="s">
        <v>2518</v>
      </c>
      <c r="D213" s="16">
        <v>46038</v>
      </c>
      <c r="E213" s="16"/>
      <c r="F213" s="14" t="s">
        <v>2519</v>
      </c>
      <c r="G213" s="14" t="s">
        <v>2303</v>
      </c>
      <c r="H213" s="14" t="s">
        <v>2304</v>
      </c>
      <c r="I213" s="15">
        <v>159.9</v>
      </c>
      <c r="J213" s="77">
        <v>4</v>
      </c>
      <c r="K213" s="92"/>
    </row>
    <row r="214" spans="1:11" ht="20.399999999999999" x14ac:dyDescent="0.25">
      <c r="A214" s="14" t="s">
        <v>2292</v>
      </c>
      <c r="B214" s="14" t="s">
        <v>2520</v>
      </c>
      <c r="C214" s="14" t="s">
        <v>2521</v>
      </c>
      <c r="D214" s="16">
        <v>46038</v>
      </c>
      <c r="E214" s="16"/>
      <c r="F214" s="14" t="s">
        <v>2522</v>
      </c>
      <c r="G214" s="14"/>
      <c r="H214" s="14" t="s">
        <v>2523</v>
      </c>
      <c r="I214" s="15">
        <v>350</v>
      </c>
      <c r="J214" s="77">
        <v>5</v>
      </c>
      <c r="K214" s="92"/>
    </row>
    <row r="215" spans="1:11" ht="30.6" customHeight="1" x14ac:dyDescent="0.25">
      <c r="A215" s="14" t="s">
        <v>2292</v>
      </c>
      <c r="B215" s="14" t="s">
        <v>2524</v>
      </c>
      <c r="C215" s="14" t="s">
        <v>2525</v>
      </c>
      <c r="D215" s="16">
        <v>46038</v>
      </c>
      <c r="E215" s="16"/>
      <c r="F215" s="14" t="s">
        <v>2526</v>
      </c>
      <c r="G215" s="14" t="s">
        <v>2301</v>
      </c>
      <c r="H215" s="14" t="s">
        <v>2302</v>
      </c>
      <c r="I215" s="15">
        <v>371.57</v>
      </c>
      <c r="J215" s="77">
        <v>4</v>
      </c>
      <c r="K215" s="92"/>
    </row>
    <row r="216" spans="1:11" ht="20.399999999999999" x14ac:dyDescent="0.25">
      <c r="A216" s="14" t="s">
        <v>2292</v>
      </c>
      <c r="B216" s="14" t="s">
        <v>2527</v>
      </c>
      <c r="C216" s="14" t="s">
        <v>2528</v>
      </c>
      <c r="D216" s="16">
        <v>46044</v>
      </c>
      <c r="E216" s="16"/>
      <c r="F216" s="14" t="s">
        <v>2529</v>
      </c>
      <c r="G216" s="14" t="s">
        <v>2301</v>
      </c>
      <c r="H216" s="14" t="s">
        <v>2302</v>
      </c>
      <c r="I216" s="15">
        <v>30.75</v>
      </c>
      <c r="J216" s="77">
        <v>4</v>
      </c>
      <c r="K216" s="92"/>
    </row>
    <row r="217" spans="1:11" ht="20.399999999999999" customHeight="1" x14ac:dyDescent="0.25">
      <c r="A217" s="14" t="s">
        <v>2292</v>
      </c>
      <c r="B217" s="14" t="s">
        <v>2530</v>
      </c>
      <c r="C217" s="14" t="s">
        <v>2531</v>
      </c>
      <c r="D217" s="16">
        <v>46044</v>
      </c>
      <c r="E217" s="16"/>
      <c r="F217" s="14" t="s">
        <v>2532</v>
      </c>
      <c r="G217" s="14"/>
      <c r="H217" s="14" t="s">
        <v>2523</v>
      </c>
      <c r="I217" s="15">
        <v>1000</v>
      </c>
      <c r="J217" s="77">
        <v>3</v>
      </c>
      <c r="K217" s="92"/>
    </row>
    <row r="218" spans="1:11" ht="40.799999999999997" x14ac:dyDescent="0.25">
      <c r="A218" s="14" t="s">
        <v>2292</v>
      </c>
      <c r="B218" s="14" t="s">
        <v>2540</v>
      </c>
      <c r="C218" s="14"/>
      <c r="D218" s="16">
        <v>46050</v>
      </c>
      <c r="E218" s="16"/>
      <c r="F218" s="14" t="s">
        <v>2541</v>
      </c>
      <c r="G218" s="14"/>
      <c r="H218" s="14" t="s">
        <v>2542</v>
      </c>
      <c r="I218" s="15">
        <v>175.32</v>
      </c>
      <c r="J218" s="77">
        <v>3</v>
      </c>
      <c r="K218" s="92"/>
    </row>
    <row r="219" spans="1:11" ht="91.8" x14ac:dyDescent="0.25">
      <c r="A219" s="14" t="s">
        <v>2292</v>
      </c>
      <c r="B219" s="14" t="s">
        <v>2543</v>
      </c>
      <c r="C219" s="14"/>
      <c r="D219" s="16">
        <v>46050</v>
      </c>
      <c r="E219" s="16"/>
      <c r="F219" s="14" t="s">
        <v>2544</v>
      </c>
      <c r="G219" s="14"/>
      <c r="H219" s="14" t="s">
        <v>2545</v>
      </c>
      <c r="I219" s="15">
        <v>234.32</v>
      </c>
      <c r="J219" s="77">
        <v>3</v>
      </c>
      <c r="K219" s="92"/>
    </row>
    <row r="220" spans="1:11" ht="104.4" customHeight="1" x14ac:dyDescent="0.25">
      <c r="A220" s="14" t="s">
        <v>2292</v>
      </c>
      <c r="B220" s="14" t="s">
        <v>2546</v>
      </c>
      <c r="C220" s="14"/>
      <c r="D220" s="16">
        <v>46050</v>
      </c>
      <c r="E220" s="16"/>
      <c r="F220" s="14" t="s">
        <v>2547</v>
      </c>
      <c r="G220" s="14"/>
      <c r="H220" s="14" t="s">
        <v>2548</v>
      </c>
      <c r="I220" s="15">
        <v>388.84</v>
      </c>
      <c r="J220" s="77">
        <v>3</v>
      </c>
      <c r="K220" s="92"/>
    </row>
    <row r="221" spans="1:11" ht="91.8" x14ac:dyDescent="0.25">
      <c r="A221" s="14" t="s">
        <v>2292</v>
      </c>
      <c r="B221" s="14" t="s">
        <v>2549</v>
      </c>
      <c r="C221" s="14"/>
      <c r="D221" s="16">
        <v>46050</v>
      </c>
      <c r="E221" s="16"/>
      <c r="F221" s="14" t="s">
        <v>2551</v>
      </c>
      <c r="G221" s="14"/>
      <c r="H221" s="14" t="s">
        <v>2550</v>
      </c>
      <c r="I221" s="15">
        <v>397.9</v>
      </c>
      <c r="J221" s="77">
        <v>3</v>
      </c>
      <c r="K221" s="92"/>
    </row>
    <row r="222" spans="1:11" ht="91.8" x14ac:dyDescent="0.25">
      <c r="A222" s="14" t="s">
        <v>2292</v>
      </c>
      <c r="B222" s="14" t="s">
        <v>2552</v>
      </c>
      <c r="C222" s="14"/>
      <c r="D222" s="16">
        <v>46050</v>
      </c>
      <c r="E222" s="16"/>
      <c r="F222" s="14" t="s">
        <v>2554</v>
      </c>
      <c r="G222" s="14"/>
      <c r="H222" s="14" t="s">
        <v>2553</v>
      </c>
      <c r="I222" s="15">
        <v>417.63</v>
      </c>
      <c r="J222" s="77">
        <v>3</v>
      </c>
      <c r="K222" s="92"/>
    </row>
    <row r="223" spans="1:11" ht="91.8" x14ac:dyDescent="0.25">
      <c r="A223" s="14" t="s">
        <v>2292</v>
      </c>
      <c r="B223" s="14" t="s">
        <v>2555</v>
      </c>
      <c r="C223" s="14"/>
      <c r="D223" s="16">
        <v>46050</v>
      </c>
      <c r="E223" s="16"/>
      <c r="F223" s="14" t="s">
        <v>2557</v>
      </c>
      <c r="G223" s="14"/>
      <c r="H223" s="14" t="s">
        <v>2556</v>
      </c>
      <c r="I223" s="15">
        <v>457.91</v>
      </c>
      <c r="J223" s="77">
        <v>3</v>
      </c>
      <c r="K223" s="92"/>
    </row>
    <row r="224" spans="1:11" ht="40.799999999999997" x14ac:dyDescent="0.25">
      <c r="A224" s="14" t="s">
        <v>2292</v>
      </c>
      <c r="B224" s="14" t="s">
        <v>2558</v>
      </c>
      <c r="C224" s="14"/>
      <c r="D224" s="16">
        <v>46050</v>
      </c>
      <c r="E224" s="16"/>
      <c r="F224" s="14" t="s">
        <v>2560</v>
      </c>
      <c r="G224" s="14"/>
      <c r="H224" s="14" t="s">
        <v>2559</v>
      </c>
      <c r="I224" s="15">
        <v>474.37</v>
      </c>
      <c r="J224" s="77">
        <v>3</v>
      </c>
      <c r="K224" s="92"/>
    </row>
    <row r="225" spans="1:11" ht="100.2" customHeight="1" x14ac:dyDescent="0.25">
      <c r="A225" s="14" t="s">
        <v>2292</v>
      </c>
      <c r="B225" s="14" t="s">
        <v>2561</v>
      </c>
      <c r="C225" s="14"/>
      <c r="D225" s="16">
        <v>46050</v>
      </c>
      <c r="E225" s="16"/>
      <c r="F225" s="14" t="s">
        <v>2563</v>
      </c>
      <c r="G225" s="14"/>
      <c r="H225" s="14" t="s">
        <v>2562</v>
      </c>
      <c r="I225" s="15">
        <v>543.42999999999995</v>
      </c>
      <c r="J225" s="77">
        <v>3</v>
      </c>
      <c r="K225" s="92"/>
    </row>
    <row r="226" spans="1:11" ht="91.8" x14ac:dyDescent="0.25">
      <c r="A226" s="14" t="s">
        <v>2292</v>
      </c>
      <c r="B226" s="14" t="s">
        <v>2564</v>
      </c>
      <c r="C226" s="14"/>
      <c r="D226" s="16">
        <v>46050</v>
      </c>
      <c r="E226" s="16"/>
      <c r="F226" s="14" t="s">
        <v>2565</v>
      </c>
      <c r="G226" s="14"/>
      <c r="H226" s="14" t="s">
        <v>2566</v>
      </c>
      <c r="I226" s="15">
        <v>588.16</v>
      </c>
      <c r="J226" s="77">
        <v>3</v>
      </c>
      <c r="K226" s="92"/>
    </row>
    <row r="227" spans="1:11" ht="91.8" x14ac:dyDescent="0.25">
      <c r="A227" s="14" t="s">
        <v>2292</v>
      </c>
      <c r="B227" s="14" t="s">
        <v>2567</v>
      </c>
      <c r="C227" s="14"/>
      <c r="D227" s="16">
        <v>46050</v>
      </c>
      <c r="E227" s="16"/>
      <c r="F227" s="14" t="s">
        <v>2579</v>
      </c>
      <c r="G227" s="14"/>
      <c r="H227" s="14" t="s">
        <v>2568</v>
      </c>
      <c r="I227" s="15">
        <v>633.28</v>
      </c>
      <c r="J227" s="77">
        <v>3</v>
      </c>
      <c r="K227" s="92"/>
    </row>
    <row r="228" spans="1:11" ht="91.8" x14ac:dyDescent="0.25">
      <c r="A228" s="14" t="s">
        <v>2292</v>
      </c>
      <c r="B228" s="14" t="s">
        <v>2569</v>
      </c>
      <c r="C228" s="14"/>
      <c r="D228" s="16">
        <v>46050</v>
      </c>
      <c r="E228" s="16"/>
      <c r="F228" s="14" t="s">
        <v>2578</v>
      </c>
      <c r="G228" s="14"/>
      <c r="H228" s="14" t="s">
        <v>2570</v>
      </c>
      <c r="I228" s="15">
        <v>672.69</v>
      </c>
      <c r="J228" s="77">
        <v>3</v>
      </c>
      <c r="K228" s="92"/>
    </row>
    <row r="229" spans="1:11" ht="91.8" x14ac:dyDescent="0.25">
      <c r="A229" s="14" t="s">
        <v>2292</v>
      </c>
      <c r="B229" s="14" t="s">
        <v>2571</v>
      </c>
      <c r="C229" s="14"/>
      <c r="D229" s="16">
        <v>46050</v>
      </c>
      <c r="E229" s="16"/>
      <c r="F229" s="14" t="s">
        <v>2577</v>
      </c>
      <c r="G229" s="14"/>
      <c r="H229" s="14" t="s">
        <v>2572</v>
      </c>
      <c r="I229" s="15">
        <v>739.55</v>
      </c>
      <c r="J229" s="77">
        <v>3</v>
      </c>
      <c r="K229" s="92"/>
    </row>
    <row r="230" spans="1:11" ht="91.8" x14ac:dyDescent="0.25">
      <c r="A230" s="14" t="s">
        <v>2292</v>
      </c>
      <c r="B230" s="14" t="s">
        <v>2573</v>
      </c>
      <c r="C230" s="14"/>
      <c r="D230" s="16">
        <v>46050</v>
      </c>
      <c r="E230" s="16"/>
      <c r="F230" s="14" t="s">
        <v>2576</v>
      </c>
      <c r="G230" s="14"/>
      <c r="H230" s="14" t="s">
        <v>2574</v>
      </c>
      <c r="I230" s="15">
        <v>889.89</v>
      </c>
      <c r="J230" s="77">
        <v>3</v>
      </c>
      <c r="K230" s="92"/>
    </row>
    <row r="231" spans="1:11" ht="102" x14ac:dyDescent="0.25">
      <c r="A231" s="14" t="s">
        <v>2292</v>
      </c>
      <c r="B231" s="14" t="s">
        <v>2575</v>
      </c>
      <c r="C231" s="14"/>
      <c r="D231" s="16">
        <v>46050</v>
      </c>
      <c r="E231" s="16"/>
      <c r="F231" s="14" t="s">
        <v>2580</v>
      </c>
      <c r="G231" s="14"/>
      <c r="H231" s="14" t="s">
        <v>2581</v>
      </c>
      <c r="I231" s="15">
        <v>1130.97</v>
      </c>
      <c r="J231" s="77">
        <v>3</v>
      </c>
      <c r="K231" s="92"/>
    </row>
    <row r="232" spans="1:11" ht="91.8" x14ac:dyDescent="0.25">
      <c r="A232" s="14" t="s">
        <v>2292</v>
      </c>
      <c r="B232" s="14" t="s">
        <v>2582</v>
      </c>
      <c r="C232" s="14"/>
      <c r="D232" s="16">
        <v>46050</v>
      </c>
      <c r="E232" s="16"/>
      <c r="F232" s="14" t="s">
        <v>2583</v>
      </c>
      <c r="G232" s="14"/>
      <c r="H232" s="14" t="s">
        <v>2584</v>
      </c>
      <c r="I232" s="15">
        <v>1457.14</v>
      </c>
      <c r="J232" s="77">
        <v>3</v>
      </c>
      <c r="K232" s="92"/>
    </row>
    <row r="233" spans="1:11" ht="30" customHeight="1" x14ac:dyDescent="0.25">
      <c r="A233" s="14" t="s">
        <v>2292</v>
      </c>
      <c r="B233" s="14" t="s">
        <v>2585</v>
      </c>
      <c r="C233" s="14" t="s">
        <v>2586</v>
      </c>
      <c r="D233" s="16">
        <v>46052</v>
      </c>
      <c r="E233" s="16"/>
      <c r="F233" s="14" t="s">
        <v>2587</v>
      </c>
      <c r="G233" s="14"/>
      <c r="H233" s="14" t="s">
        <v>2306</v>
      </c>
      <c r="I233" s="15">
        <v>155.16999999999999</v>
      </c>
      <c r="J233" s="77">
        <v>3</v>
      </c>
      <c r="K233" s="92"/>
    </row>
    <row r="234" spans="1:11" ht="96.6" customHeight="1" x14ac:dyDescent="0.25">
      <c r="A234" s="14" t="s">
        <v>2292</v>
      </c>
      <c r="B234" s="14" t="s">
        <v>2672</v>
      </c>
      <c r="C234" s="14" t="s">
        <v>2586</v>
      </c>
      <c r="D234" s="16">
        <v>46079</v>
      </c>
      <c r="E234" s="16"/>
      <c r="F234" s="14" t="s">
        <v>2673</v>
      </c>
      <c r="G234" s="14"/>
      <c r="H234" s="14" t="s">
        <v>2306</v>
      </c>
      <c r="I234" s="15">
        <v>133.18</v>
      </c>
      <c r="J234" s="77">
        <v>3</v>
      </c>
      <c r="K234" s="92"/>
    </row>
    <row r="235" spans="1:11" ht="24.6" customHeight="1" x14ac:dyDescent="0.25">
      <c r="A235" s="14" t="s">
        <v>2292</v>
      </c>
      <c r="B235" s="14" t="s">
        <v>2588</v>
      </c>
      <c r="C235" s="14" t="s">
        <v>2589</v>
      </c>
      <c r="D235" s="16">
        <v>46052</v>
      </c>
      <c r="E235" s="16"/>
      <c r="F235" s="14" t="s">
        <v>2590</v>
      </c>
      <c r="G235" s="14" t="s">
        <v>2591</v>
      </c>
      <c r="H235" s="14" t="s">
        <v>2592</v>
      </c>
      <c r="I235" s="15">
        <v>180</v>
      </c>
      <c r="J235" s="77">
        <v>3</v>
      </c>
      <c r="K235" s="92"/>
    </row>
    <row r="236" spans="1:11" ht="20.399999999999999" x14ac:dyDescent="0.25">
      <c r="A236" s="14" t="s">
        <v>2292</v>
      </c>
      <c r="B236" s="14" t="s">
        <v>2593</v>
      </c>
      <c r="C236" s="14" t="s">
        <v>2594</v>
      </c>
      <c r="D236" s="16">
        <v>46052</v>
      </c>
      <c r="E236" s="16"/>
      <c r="F236" s="14" t="s">
        <v>2595</v>
      </c>
      <c r="G236" s="14"/>
      <c r="H236" s="14" t="s">
        <v>2523</v>
      </c>
      <c r="I236" s="15">
        <v>350</v>
      </c>
      <c r="J236" s="77">
        <v>3</v>
      </c>
      <c r="K236" s="92"/>
    </row>
    <row r="237" spans="1:11" ht="31.8" customHeight="1" x14ac:dyDescent="0.25">
      <c r="A237" s="14" t="s">
        <v>2292</v>
      </c>
      <c r="B237" s="14" t="s">
        <v>2596</v>
      </c>
      <c r="C237" s="14" t="s">
        <v>2597</v>
      </c>
      <c r="D237" s="16">
        <v>46052</v>
      </c>
      <c r="E237" s="16"/>
      <c r="F237" s="14" t="s">
        <v>2598</v>
      </c>
      <c r="G237" s="14" t="s">
        <v>2293</v>
      </c>
      <c r="H237" s="14" t="s">
        <v>2294</v>
      </c>
      <c r="I237" s="15">
        <v>650</v>
      </c>
      <c r="J237" s="77">
        <v>4</v>
      </c>
      <c r="K237" s="92"/>
    </row>
    <row r="238" spans="1:11" ht="22.8" customHeight="1" x14ac:dyDescent="0.25">
      <c r="A238" s="14" t="s">
        <v>2292</v>
      </c>
      <c r="B238" s="14" t="s">
        <v>2599</v>
      </c>
      <c r="C238" s="14" t="s">
        <v>2600</v>
      </c>
      <c r="D238" s="16">
        <v>46052</v>
      </c>
      <c r="E238" s="16"/>
      <c r="F238" s="14" t="s">
        <v>2601</v>
      </c>
      <c r="G238" s="14" t="s">
        <v>2320</v>
      </c>
      <c r="H238" s="14" t="s">
        <v>2321</v>
      </c>
      <c r="I238" s="15">
        <v>708</v>
      </c>
      <c r="J238" s="77">
        <v>5</v>
      </c>
      <c r="K238" s="92"/>
    </row>
    <row r="239" spans="1:11" ht="112.2" customHeight="1" x14ac:dyDescent="0.25">
      <c r="A239" s="14" t="s">
        <v>2292</v>
      </c>
      <c r="B239" s="14" t="s">
        <v>2602</v>
      </c>
      <c r="C239" s="14"/>
      <c r="D239" s="16">
        <v>46052</v>
      </c>
      <c r="E239" s="16"/>
      <c r="F239" s="14" t="s">
        <v>2604</v>
      </c>
      <c r="G239" s="14"/>
      <c r="H239" s="14" t="s">
        <v>2603</v>
      </c>
      <c r="I239" s="15">
        <v>1121.04</v>
      </c>
      <c r="J239" s="77">
        <v>3</v>
      </c>
      <c r="K239" s="92"/>
    </row>
    <row r="240" spans="1:11" ht="13.2" x14ac:dyDescent="0.25">
      <c r="A240" s="14" t="s">
        <v>2292</v>
      </c>
      <c r="B240" s="14" t="s">
        <v>2605</v>
      </c>
      <c r="C240" s="14"/>
      <c r="D240" s="16">
        <v>46052</v>
      </c>
      <c r="E240" s="16"/>
      <c r="F240" s="14" t="s">
        <v>2299</v>
      </c>
      <c r="G240" s="14" t="s">
        <v>2297</v>
      </c>
      <c r="H240" s="14" t="s">
        <v>2298</v>
      </c>
      <c r="I240" s="15">
        <v>13</v>
      </c>
      <c r="J240" s="77">
        <v>4</v>
      </c>
      <c r="K240" s="92"/>
    </row>
    <row r="241" spans="1:11" ht="20.399999999999999" x14ac:dyDescent="0.25">
      <c r="A241" s="14" t="s">
        <v>2292</v>
      </c>
      <c r="B241" s="14" t="s">
        <v>2606</v>
      </c>
      <c r="C241" s="14" t="s">
        <v>2608</v>
      </c>
      <c r="D241" s="16">
        <v>46055</v>
      </c>
      <c r="E241" s="16"/>
      <c r="F241" s="14" t="s">
        <v>2607</v>
      </c>
      <c r="G241" s="14"/>
      <c r="H241" s="14" t="s">
        <v>2523</v>
      </c>
      <c r="I241" s="15">
        <v>350</v>
      </c>
      <c r="J241" s="77">
        <v>3</v>
      </c>
      <c r="K241" s="92"/>
    </row>
    <row r="242" spans="1:11" ht="20.399999999999999" x14ac:dyDescent="0.25">
      <c r="A242" s="14" t="s">
        <v>2292</v>
      </c>
      <c r="B242" s="14" t="s">
        <v>2609</v>
      </c>
      <c r="C242" s="14" t="s">
        <v>2610</v>
      </c>
      <c r="D242" s="16">
        <v>46055</v>
      </c>
      <c r="E242" s="16"/>
      <c r="F242" s="14" t="s">
        <v>2611</v>
      </c>
      <c r="G242" s="14"/>
      <c r="H242" s="14" t="s">
        <v>2523</v>
      </c>
      <c r="I242" s="15">
        <v>500</v>
      </c>
      <c r="J242" s="77">
        <v>3</v>
      </c>
      <c r="K242" s="92"/>
    </row>
    <row r="243" spans="1:11" ht="13.2" x14ac:dyDescent="0.25">
      <c r="A243" s="14" t="s">
        <v>2292</v>
      </c>
      <c r="B243" s="14" t="s">
        <v>2612</v>
      </c>
      <c r="C243" s="14"/>
      <c r="D243" s="16">
        <v>46056</v>
      </c>
      <c r="E243" s="16"/>
      <c r="F243" s="14" t="s">
        <v>2300</v>
      </c>
      <c r="G243" s="14" t="s">
        <v>2297</v>
      </c>
      <c r="H243" s="14" t="s">
        <v>2298</v>
      </c>
      <c r="I243" s="15">
        <v>4.3499999999999996</v>
      </c>
      <c r="J243" s="77">
        <v>4</v>
      </c>
      <c r="K243" s="92"/>
    </row>
    <row r="244" spans="1:11" ht="33" customHeight="1" x14ac:dyDescent="0.25">
      <c r="A244" s="14" t="s">
        <v>2292</v>
      </c>
      <c r="B244" s="14" t="s">
        <v>2613</v>
      </c>
      <c r="C244" s="14" t="s">
        <v>2614</v>
      </c>
      <c r="D244" s="16">
        <v>46062</v>
      </c>
      <c r="E244" s="16"/>
      <c r="F244" s="14" t="s">
        <v>2615</v>
      </c>
      <c r="G244" s="14" t="s">
        <v>2301</v>
      </c>
      <c r="H244" s="14" t="s">
        <v>2302</v>
      </c>
      <c r="I244" s="15">
        <v>147.32</v>
      </c>
      <c r="J244" s="77">
        <v>4</v>
      </c>
      <c r="K244" s="92"/>
    </row>
    <row r="245" spans="1:11" ht="31.2" customHeight="1" x14ac:dyDescent="0.25">
      <c r="A245" s="14" t="s">
        <v>2292</v>
      </c>
      <c r="B245" s="14" t="s">
        <v>2616</v>
      </c>
      <c r="C245" s="14" t="s">
        <v>2617</v>
      </c>
      <c r="D245" s="16">
        <v>46062</v>
      </c>
      <c r="E245" s="16"/>
      <c r="F245" s="14" t="s">
        <v>2618</v>
      </c>
      <c r="G245" s="14" t="s">
        <v>2303</v>
      </c>
      <c r="H245" s="14" t="s">
        <v>2304</v>
      </c>
      <c r="I245" s="15">
        <v>159.9</v>
      </c>
      <c r="J245" s="77">
        <v>4</v>
      </c>
      <c r="K245" s="92"/>
    </row>
    <row r="246" spans="1:11" ht="30.6" customHeight="1" x14ac:dyDescent="0.25">
      <c r="A246" s="14" t="s">
        <v>2292</v>
      </c>
      <c r="B246" s="14" t="s">
        <v>2619</v>
      </c>
      <c r="C246" s="14" t="s">
        <v>2620</v>
      </c>
      <c r="D246" s="16">
        <v>46062</v>
      </c>
      <c r="E246" s="16"/>
      <c r="F246" s="14" t="s">
        <v>2621</v>
      </c>
      <c r="G246" s="14" t="s">
        <v>2327</v>
      </c>
      <c r="H246" s="14" t="s">
        <v>2328</v>
      </c>
      <c r="I246" s="15">
        <v>300</v>
      </c>
      <c r="J246" s="77">
        <v>4</v>
      </c>
      <c r="K246" s="92"/>
    </row>
    <row r="247" spans="1:11" ht="31.8" customHeight="1" x14ac:dyDescent="0.25">
      <c r="A247" s="14" t="s">
        <v>2292</v>
      </c>
      <c r="B247" s="14" t="s">
        <v>2622</v>
      </c>
      <c r="C247" s="14" t="s">
        <v>2623</v>
      </c>
      <c r="D247" s="16">
        <v>46062</v>
      </c>
      <c r="E247" s="16"/>
      <c r="F247" s="14" t="s">
        <v>2624</v>
      </c>
      <c r="G247" s="14" t="s">
        <v>2301</v>
      </c>
      <c r="H247" s="14" t="s">
        <v>2302</v>
      </c>
      <c r="I247" s="15">
        <v>371.57</v>
      </c>
      <c r="J247" s="77">
        <v>4</v>
      </c>
      <c r="K247" s="92"/>
    </row>
    <row r="248" spans="1:11" ht="32.4" customHeight="1" x14ac:dyDescent="0.25">
      <c r="A248" s="14" t="s">
        <v>2292</v>
      </c>
      <c r="B248" s="14" t="s">
        <v>2625</v>
      </c>
      <c r="C248" s="14" t="s">
        <v>2626</v>
      </c>
      <c r="D248" s="16">
        <v>46062</v>
      </c>
      <c r="E248" s="16"/>
      <c r="F248" s="14" t="s">
        <v>2627</v>
      </c>
      <c r="G248" s="14" t="s">
        <v>2293</v>
      </c>
      <c r="H248" s="14" t="s">
        <v>2294</v>
      </c>
      <c r="I248" s="15">
        <v>390</v>
      </c>
      <c r="J248" s="77">
        <v>4</v>
      </c>
      <c r="K248" s="92"/>
    </row>
    <row r="249" spans="1:11" ht="40.799999999999997" x14ac:dyDescent="0.25">
      <c r="A249" s="14" t="s">
        <v>2292</v>
      </c>
      <c r="B249" s="14" t="s">
        <v>2628</v>
      </c>
      <c r="C249" s="14"/>
      <c r="D249" s="16"/>
      <c r="E249" s="16">
        <v>46062</v>
      </c>
      <c r="F249" s="14" t="s">
        <v>2633</v>
      </c>
      <c r="G249" s="14"/>
      <c r="H249" s="14"/>
      <c r="I249" s="15">
        <v>200</v>
      </c>
      <c r="J249" s="77">
        <v>1</v>
      </c>
      <c r="K249" s="92"/>
    </row>
    <row r="250" spans="1:11" ht="40.799999999999997" x14ac:dyDescent="0.25">
      <c r="A250" s="14" t="s">
        <v>2292</v>
      </c>
      <c r="B250" s="14" t="s">
        <v>2628</v>
      </c>
      <c r="C250" s="14" t="s">
        <v>2630</v>
      </c>
      <c r="D250" s="16"/>
      <c r="E250" s="16">
        <v>46062</v>
      </c>
      <c r="F250" s="14" t="s">
        <v>2634</v>
      </c>
      <c r="G250" s="14" t="s">
        <v>2631</v>
      </c>
      <c r="H250" s="14" t="s">
        <v>2632</v>
      </c>
      <c r="I250" s="15">
        <v>377</v>
      </c>
      <c r="J250" s="77">
        <v>1</v>
      </c>
      <c r="K250" s="92"/>
    </row>
    <row r="251" spans="1:11" ht="40.799999999999997" x14ac:dyDescent="0.25">
      <c r="A251" s="14" t="s">
        <v>2292</v>
      </c>
      <c r="B251" s="14" t="s">
        <v>2628</v>
      </c>
      <c r="C251" s="14" t="s">
        <v>2635</v>
      </c>
      <c r="D251" s="16"/>
      <c r="E251" s="16">
        <v>46062</v>
      </c>
      <c r="F251" s="14" t="s">
        <v>2636</v>
      </c>
      <c r="G251" s="14" t="s">
        <v>2637</v>
      </c>
      <c r="H251" s="14" t="s">
        <v>2638</v>
      </c>
      <c r="I251" s="15">
        <v>28</v>
      </c>
      <c r="J251" s="77">
        <v>1</v>
      </c>
      <c r="K251" s="92"/>
    </row>
    <row r="252" spans="1:11" ht="40.799999999999997" x14ac:dyDescent="0.25">
      <c r="A252" s="14" t="s">
        <v>2292</v>
      </c>
      <c r="B252" s="14" t="s">
        <v>2628</v>
      </c>
      <c r="C252" s="14"/>
      <c r="D252" s="16"/>
      <c r="E252" s="16">
        <v>46062</v>
      </c>
      <c r="F252" s="14" t="s">
        <v>2633</v>
      </c>
      <c r="G252" s="14"/>
      <c r="H252" s="14" t="s">
        <v>2639</v>
      </c>
      <c r="I252" s="15">
        <v>1107</v>
      </c>
      <c r="J252" s="77">
        <v>1</v>
      </c>
      <c r="K252" s="92"/>
    </row>
    <row r="253" spans="1:11" ht="51" x14ac:dyDescent="0.25">
      <c r="A253" s="14" t="s">
        <v>2292</v>
      </c>
      <c r="B253" s="14" t="s">
        <v>2628</v>
      </c>
      <c r="C253" s="14"/>
      <c r="D253" s="16"/>
      <c r="E253" s="16">
        <v>46062</v>
      </c>
      <c r="F253" s="14" t="s">
        <v>2629</v>
      </c>
      <c r="G253" s="14"/>
      <c r="H253" s="14" t="s">
        <v>2639</v>
      </c>
      <c r="I253" s="15">
        <v>612</v>
      </c>
      <c r="J253" s="77">
        <v>1</v>
      </c>
      <c r="K253" s="92"/>
    </row>
    <row r="254" spans="1:11" ht="51" x14ac:dyDescent="0.25">
      <c r="A254" s="14" t="s">
        <v>2292</v>
      </c>
      <c r="B254" s="14" t="s">
        <v>2628</v>
      </c>
      <c r="C254" s="14"/>
      <c r="D254" s="16"/>
      <c r="E254" s="16">
        <v>46062</v>
      </c>
      <c r="F254" s="14" t="s">
        <v>2629</v>
      </c>
      <c r="G254" s="14"/>
      <c r="H254" s="14" t="s">
        <v>2639</v>
      </c>
      <c r="I254" s="15">
        <v>125</v>
      </c>
      <c r="J254" s="77">
        <v>1</v>
      </c>
      <c r="K254" s="92"/>
    </row>
    <row r="255" spans="1:11" ht="23.4" customHeight="1" x14ac:dyDescent="0.25">
      <c r="A255" s="14" t="s">
        <v>2292</v>
      </c>
      <c r="B255" s="14" t="s">
        <v>2640</v>
      </c>
      <c r="C255" s="14" t="s">
        <v>2641</v>
      </c>
      <c r="D255" s="16">
        <v>46063</v>
      </c>
      <c r="E255" s="16"/>
      <c r="F255" s="14" t="s">
        <v>2642</v>
      </c>
      <c r="G255" s="14" t="s">
        <v>2643</v>
      </c>
      <c r="H255" s="14" t="s">
        <v>2644</v>
      </c>
      <c r="I255" s="15">
        <v>290</v>
      </c>
      <c r="J255" s="77">
        <v>2</v>
      </c>
      <c r="K255" s="92"/>
    </row>
    <row r="256" spans="1:11" ht="22.2" customHeight="1" x14ac:dyDescent="0.25">
      <c r="A256" s="14" t="s">
        <v>2292</v>
      </c>
      <c r="B256" s="14" t="s">
        <v>2645</v>
      </c>
      <c r="C256" s="14" t="s">
        <v>2646</v>
      </c>
      <c r="D256" s="16">
        <v>46076</v>
      </c>
      <c r="E256" s="16"/>
      <c r="F256" s="14" t="s">
        <v>2647</v>
      </c>
      <c r="G256" s="14" t="s">
        <v>2648</v>
      </c>
      <c r="H256" s="14" t="s">
        <v>2649</v>
      </c>
      <c r="I256" s="15">
        <v>16.5</v>
      </c>
      <c r="J256" s="77">
        <v>5</v>
      </c>
      <c r="K256" s="92"/>
    </row>
    <row r="257" spans="1:11" ht="25.2" customHeight="1" x14ac:dyDescent="0.25">
      <c r="A257" s="14" t="s">
        <v>2292</v>
      </c>
      <c r="B257" s="14" t="s">
        <v>2650</v>
      </c>
      <c r="C257" s="14" t="s">
        <v>2651</v>
      </c>
      <c r="D257" s="16">
        <v>46076</v>
      </c>
      <c r="E257" s="16"/>
      <c r="F257" s="14" t="s">
        <v>2652</v>
      </c>
      <c r="G257" s="14" t="s">
        <v>2301</v>
      </c>
      <c r="H257" s="14" t="s">
        <v>2302</v>
      </c>
      <c r="I257" s="15">
        <v>30.75</v>
      </c>
      <c r="J257" s="77">
        <v>4</v>
      </c>
      <c r="K257" s="92"/>
    </row>
    <row r="258" spans="1:11" ht="30" customHeight="1" x14ac:dyDescent="0.25">
      <c r="A258" s="14" t="s">
        <v>2292</v>
      </c>
      <c r="B258" s="14" t="s">
        <v>2653</v>
      </c>
      <c r="C258" s="14" t="s">
        <v>2654</v>
      </c>
      <c r="D258" s="16">
        <v>46076</v>
      </c>
      <c r="E258" s="16"/>
      <c r="F258" s="14" t="s">
        <v>2655</v>
      </c>
      <c r="G258" s="14" t="s">
        <v>2327</v>
      </c>
      <c r="H258" s="14" t="s">
        <v>2328</v>
      </c>
      <c r="I258" s="15">
        <v>300</v>
      </c>
      <c r="J258" s="77">
        <v>4</v>
      </c>
      <c r="K258" s="92"/>
    </row>
    <row r="259" spans="1:11" ht="20.399999999999999" customHeight="1" x14ac:dyDescent="0.25">
      <c r="A259" s="14" t="s">
        <v>2292</v>
      </c>
      <c r="B259" s="14" t="s">
        <v>2656</v>
      </c>
      <c r="C259" s="14" t="s">
        <v>2657</v>
      </c>
      <c r="D259" s="16">
        <v>46076</v>
      </c>
      <c r="E259" s="16"/>
      <c r="F259" s="14" t="s">
        <v>2658</v>
      </c>
      <c r="G259" s="14" t="s">
        <v>2320</v>
      </c>
      <c r="H259" s="14" t="s">
        <v>2321</v>
      </c>
      <c r="I259" s="15">
        <v>708</v>
      </c>
      <c r="J259" s="77">
        <v>5</v>
      </c>
      <c r="K259" s="92"/>
    </row>
    <row r="260" spans="1:11" ht="41.4" customHeight="1" x14ac:dyDescent="0.25">
      <c r="A260" s="14" t="s">
        <v>2292</v>
      </c>
      <c r="B260" s="14" t="s">
        <v>2660</v>
      </c>
      <c r="C260" s="14" t="s">
        <v>2659</v>
      </c>
      <c r="D260" s="16">
        <v>46076</v>
      </c>
      <c r="E260" s="16"/>
      <c r="F260" s="14" t="s">
        <v>2661</v>
      </c>
      <c r="G260" s="14" t="s">
        <v>2295</v>
      </c>
      <c r="H260" s="14" t="s">
        <v>2296</v>
      </c>
      <c r="I260" s="15">
        <v>3139.45</v>
      </c>
      <c r="J260" s="77">
        <v>2</v>
      </c>
      <c r="K260" s="92"/>
    </row>
    <row r="261" spans="1:11" ht="24" customHeight="1" x14ac:dyDescent="0.25">
      <c r="A261" s="14" t="s">
        <v>2292</v>
      </c>
      <c r="B261" s="14" t="s">
        <v>2674</v>
      </c>
      <c r="C261" s="14" t="s">
        <v>2675</v>
      </c>
      <c r="D261" s="16">
        <v>46079</v>
      </c>
      <c r="E261" s="16"/>
      <c r="F261" s="14" t="s">
        <v>2676</v>
      </c>
      <c r="G261" s="14" t="s">
        <v>2490</v>
      </c>
      <c r="H261" s="14" t="s">
        <v>2491</v>
      </c>
      <c r="I261" s="15">
        <v>75</v>
      </c>
      <c r="J261" s="77">
        <v>2</v>
      </c>
      <c r="K261" s="92"/>
    </row>
    <row r="262" spans="1:11" ht="21" customHeight="1" x14ac:dyDescent="0.25">
      <c r="A262" s="14" t="s">
        <v>2292</v>
      </c>
      <c r="B262" s="14" t="s">
        <v>2677</v>
      </c>
      <c r="C262" s="14" t="s">
        <v>2678</v>
      </c>
      <c r="D262" s="16">
        <v>46079</v>
      </c>
      <c r="E262" s="16"/>
      <c r="F262" s="14" t="s">
        <v>2679</v>
      </c>
      <c r="G262" s="14" t="s">
        <v>2680</v>
      </c>
      <c r="H262" s="14" t="s">
        <v>2681</v>
      </c>
      <c r="I262" s="15">
        <v>80</v>
      </c>
      <c r="J262" s="77">
        <v>2</v>
      </c>
      <c r="K262" s="92"/>
    </row>
    <row r="263" spans="1:11" ht="97.8" customHeight="1" x14ac:dyDescent="0.25">
      <c r="A263" s="14" t="s">
        <v>2292</v>
      </c>
      <c r="B263" s="14" t="s">
        <v>2698</v>
      </c>
      <c r="C263" s="14" t="s">
        <v>2699</v>
      </c>
      <c r="D263" s="16">
        <v>46079</v>
      </c>
      <c r="E263" s="16"/>
      <c r="F263" s="14" t="s">
        <v>2700</v>
      </c>
      <c r="G263" s="14"/>
      <c r="H263" s="14" t="s">
        <v>2701</v>
      </c>
      <c r="I263" s="15">
        <v>98.46</v>
      </c>
      <c r="J263" s="77">
        <v>5</v>
      </c>
      <c r="K263" s="92"/>
    </row>
    <row r="264" spans="1:11" ht="23.4" customHeight="1" x14ac:dyDescent="0.25">
      <c r="A264" s="14" t="s">
        <v>2292</v>
      </c>
      <c r="B264" s="14" t="s">
        <v>2682</v>
      </c>
      <c r="C264" s="14" t="s">
        <v>2683</v>
      </c>
      <c r="D264" s="16">
        <v>46079</v>
      </c>
      <c r="E264" s="16"/>
      <c r="F264" s="14" t="s">
        <v>2684</v>
      </c>
      <c r="G264" s="14"/>
      <c r="H264" s="14" t="s">
        <v>2685</v>
      </c>
      <c r="I264" s="15">
        <v>175</v>
      </c>
      <c r="J264" s="77">
        <v>5</v>
      </c>
      <c r="K264" s="92"/>
    </row>
    <row r="265" spans="1:11" ht="33" customHeight="1" x14ac:dyDescent="0.25">
      <c r="A265" s="14" t="s">
        <v>2292</v>
      </c>
      <c r="B265" s="14" t="s">
        <v>2686</v>
      </c>
      <c r="C265" s="14" t="s">
        <v>2687</v>
      </c>
      <c r="D265" s="16">
        <v>46079</v>
      </c>
      <c r="E265" s="16"/>
      <c r="F265" s="14" t="s">
        <v>2688</v>
      </c>
      <c r="G265" s="14" t="s">
        <v>2295</v>
      </c>
      <c r="H265" s="14" t="s">
        <v>2296</v>
      </c>
      <c r="I265" s="15">
        <v>1691.25</v>
      </c>
      <c r="J265" s="77">
        <v>5</v>
      </c>
      <c r="K265" s="92"/>
    </row>
    <row r="266" spans="1:11" ht="24" customHeight="1" x14ac:dyDescent="0.25">
      <c r="A266" s="14" t="s">
        <v>2292</v>
      </c>
      <c r="B266" s="14" t="s">
        <v>2689</v>
      </c>
      <c r="C266" s="14" t="s">
        <v>2690</v>
      </c>
      <c r="D266" s="16">
        <v>46079</v>
      </c>
      <c r="E266" s="16"/>
      <c r="F266" s="14" t="s">
        <v>2691</v>
      </c>
      <c r="G266" s="14"/>
      <c r="H266" s="14" t="s">
        <v>2685</v>
      </c>
      <c r="I266" s="15">
        <v>2000</v>
      </c>
      <c r="J266" s="77">
        <v>5</v>
      </c>
      <c r="K266" s="92"/>
    </row>
    <row r="267" spans="1:11" ht="32.4" customHeight="1" x14ac:dyDescent="0.25">
      <c r="A267" s="14" t="s">
        <v>2292</v>
      </c>
      <c r="B267" s="14" t="s">
        <v>2702</v>
      </c>
      <c r="C267" s="14" t="s">
        <v>2703</v>
      </c>
      <c r="D267" s="16">
        <v>46080</v>
      </c>
      <c r="E267" s="16"/>
      <c r="F267" s="14" t="s">
        <v>2704</v>
      </c>
      <c r="G267" s="14"/>
      <c r="H267" s="14" t="s">
        <v>2705</v>
      </c>
      <c r="I267" s="15">
        <v>500</v>
      </c>
      <c r="J267" s="77">
        <v>5</v>
      </c>
      <c r="K267" s="92"/>
    </row>
    <row r="268" spans="1:11" ht="32.4" customHeight="1" x14ac:dyDescent="0.25">
      <c r="A268" s="14" t="s">
        <v>2292</v>
      </c>
      <c r="B268" s="14" t="s">
        <v>2706</v>
      </c>
      <c r="C268" s="14" t="s">
        <v>2707</v>
      </c>
      <c r="D268" s="16">
        <v>46080</v>
      </c>
      <c r="E268" s="16"/>
      <c r="F268" s="14" t="s">
        <v>2704</v>
      </c>
      <c r="G268" s="14"/>
      <c r="H268" s="14" t="s">
        <v>2708</v>
      </c>
      <c r="I268" s="15">
        <v>500</v>
      </c>
      <c r="J268" s="77">
        <v>5</v>
      </c>
      <c r="K268" s="92"/>
    </row>
    <row r="269" spans="1:11" ht="32.4" customHeight="1" x14ac:dyDescent="0.25">
      <c r="A269" s="14" t="s">
        <v>2292</v>
      </c>
      <c r="B269" s="14" t="s">
        <v>2694</v>
      </c>
      <c r="C269" s="14" t="s">
        <v>2695</v>
      </c>
      <c r="D269" s="16">
        <v>46080</v>
      </c>
      <c r="E269" s="16"/>
      <c r="F269" s="14" t="s">
        <v>2696</v>
      </c>
      <c r="G269" s="14" t="s">
        <v>2380</v>
      </c>
      <c r="H269" s="14" t="s">
        <v>2697</v>
      </c>
      <c r="I269" s="15">
        <v>1046.94</v>
      </c>
      <c r="J269" s="77">
        <v>5</v>
      </c>
      <c r="K269" s="92"/>
    </row>
    <row r="270" spans="1:11" ht="17.399999999999999" customHeight="1" x14ac:dyDescent="0.25">
      <c r="A270" s="14" t="s">
        <v>2292</v>
      </c>
      <c r="B270" s="14" t="s">
        <v>2692</v>
      </c>
      <c r="C270" s="14"/>
      <c r="D270" s="16">
        <v>46080</v>
      </c>
      <c r="E270" s="16"/>
      <c r="F270" s="14" t="s">
        <v>2693</v>
      </c>
      <c r="G270" s="14" t="s">
        <v>2297</v>
      </c>
      <c r="H270" s="14" t="s">
        <v>2298</v>
      </c>
      <c r="I270" s="15">
        <v>10</v>
      </c>
      <c r="J270" s="77">
        <v>4</v>
      </c>
      <c r="K270" s="92"/>
    </row>
    <row r="271" spans="1:11" ht="13.2" x14ac:dyDescent="0.25">
      <c r="A271" s="14" t="s">
        <v>2292</v>
      </c>
      <c r="B271" s="14" t="s">
        <v>2662</v>
      </c>
      <c r="C271" s="14"/>
      <c r="D271" s="16">
        <v>46080</v>
      </c>
      <c r="E271" s="16"/>
      <c r="F271" s="14" t="s">
        <v>2299</v>
      </c>
      <c r="G271" s="14" t="s">
        <v>2297</v>
      </c>
      <c r="H271" s="14" t="s">
        <v>2298</v>
      </c>
      <c r="I271" s="15">
        <v>13</v>
      </c>
      <c r="J271" s="77">
        <v>4</v>
      </c>
      <c r="K271" s="92"/>
    </row>
    <row r="272" spans="1:11" ht="13.2" x14ac:dyDescent="0.25">
      <c r="A272" s="14" t="s">
        <v>2292</v>
      </c>
      <c r="B272" s="14" t="s">
        <v>2709</v>
      </c>
      <c r="C272" s="14"/>
      <c r="D272" s="16">
        <v>46084</v>
      </c>
      <c r="E272" s="16"/>
      <c r="F272" s="14" t="s">
        <v>2300</v>
      </c>
      <c r="G272" s="14" t="s">
        <v>2297</v>
      </c>
      <c r="H272" s="14" t="s">
        <v>2298</v>
      </c>
      <c r="I272" s="15">
        <v>3.9</v>
      </c>
      <c r="J272" s="77">
        <v>4</v>
      </c>
      <c r="K272" s="92"/>
    </row>
    <row r="273" spans="1:11" ht="40.799999999999997" customHeight="1" x14ac:dyDescent="0.25">
      <c r="A273" s="14" t="s">
        <v>2292</v>
      </c>
      <c r="B273" s="14" t="s">
        <v>2710</v>
      </c>
      <c r="C273" s="14" t="s">
        <v>2711</v>
      </c>
      <c r="D273" s="16">
        <v>46086</v>
      </c>
      <c r="E273" s="16"/>
      <c r="F273" s="14" t="s">
        <v>2712</v>
      </c>
      <c r="G273" s="14"/>
      <c r="H273" s="14" t="s">
        <v>2391</v>
      </c>
      <c r="I273" s="15">
        <v>1168.2</v>
      </c>
      <c r="J273" s="77">
        <v>3</v>
      </c>
      <c r="K273" s="92"/>
    </row>
    <row r="274" spans="1:11" ht="30.6" x14ac:dyDescent="0.25">
      <c r="A274" s="14" t="s">
        <v>2292</v>
      </c>
      <c r="B274" s="14" t="s">
        <v>2714</v>
      </c>
      <c r="C274" s="14" t="s">
        <v>2715</v>
      </c>
      <c r="D274" s="16">
        <v>46086</v>
      </c>
      <c r="E274" s="16"/>
      <c r="F274" s="14" t="s">
        <v>2713</v>
      </c>
      <c r="G274" s="14"/>
      <c r="H274" s="14" t="s">
        <v>2391</v>
      </c>
      <c r="I274" s="15">
        <v>0</v>
      </c>
      <c r="J274" s="77">
        <v>3</v>
      </c>
      <c r="K274" s="92"/>
    </row>
    <row r="275" spans="1:11" ht="41.4" customHeight="1" x14ac:dyDescent="0.25">
      <c r="A275" s="14" t="s">
        <v>2292</v>
      </c>
      <c r="B275" s="14" t="s">
        <v>2716</v>
      </c>
      <c r="C275" s="14" t="s">
        <v>2717</v>
      </c>
      <c r="D275" s="16">
        <v>46087</v>
      </c>
      <c r="E275" s="16"/>
      <c r="F275" s="14" t="s">
        <v>2718</v>
      </c>
      <c r="G275" s="14" t="s">
        <v>2719</v>
      </c>
      <c r="H275" s="14" t="s">
        <v>2720</v>
      </c>
      <c r="I275" s="15">
        <v>1002.18</v>
      </c>
      <c r="J275" s="77">
        <v>5</v>
      </c>
      <c r="K275" s="92"/>
    </row>
    <row r="276" spans="1:11" ht="61.2" x14ac:dyDescent="0.25">
      <c r="A276" s="14" t="s">
        <v>2292</v>
      </c>
      <c r="B276" s="14" t="s">
        <v>2721</v>
      </c>
      <c r="C276" s="14" t="s">
        <v>2722</v>
      </c>
      <c r="D276" s="16">
        <v>46090</v>
      </c>
      <c r="E276" s="16"/>
      <c r="F276" s="14" t="s">
        <v>2724</v>
      </c>
      <c r="G276" s="14"/>
      <c r="H276" s="14" t="s">
        <v>2723</v>
      </c>
      <c r="I276" s="15">
        <v>72.69</v>
      </c>
      <c r="J276" s="77">
        <v>5</v>
      </c>
      <c r="K276" s="92"/>
    </row>
    <row r="277" spans="1:11" ht="31.2" customHeight="1" x14ac:dyDescent="0.25">
      <c r="A277" s="14" t="s">
        <v>2292</v>
      </c>
      <c r="B277" s="14" t="s">
        <v>2772</v>
      </c>
      <c r="C277" s="14" t="s">
        <v>2773</v>
      </c>
      <c r="D277" s="16">
        <v>46086</v>
      </c>
      <c r="E277" s="16"/>
      <c r="F277" s="14" t="s">
        <v>2774</v>
      </c>
      <c r="G277" s="14" t="s">
        <v>2301</v>
      </c>
      <c r="H277" s="14" t="s">
        <v>2302</v>
      </c>
      <c r="I277" s="15">
        <v>371.57</v>
      </c>
      <c r="J277" s="77">
        <v>4</v>
      </c>
      <c r="K277" s="92"/>
    </row>
    <row r="278" spans="1:11" ht="30.6" x14ac:dyDescent="0.25">
      <c r="A278" s="14" t="s">
        <v>2292</v>
      </c>
      <c r="B278" s="14" t="s">
        <v>2775</v>
      </c>
      <c r="C278" s="14" t="s">
        <v>2776</v>
      </c>
      <c r="D278" s="16">
        <v>46086</v>
      </c>
      <c r="E278" s="16"/>
      <c r="F278" s="14" t="s">
        <v>2777</v>
      </c>
      <c r="G278" s="14" t="s">
        <v>2301</v>
      </c>
      <c r="H278" s="14" t="s">
        <v>2302</v>
      </c>
      <c r="I278" s="15">
        <v>147.32</v>
      </c>
      <c r="J278" s="77">
        <v>4</v>
      </c>
      <c r="K278" s="92"/>
    </row>
    <row r="279" spans="1:11" ht="33.6" customHeight="1" x14ac:dyDescent="0.25">
      <c r="A279" s="14" t="s">
        <v>2292</v>
      </c>
      <c r="B279" s="14" t="s">
        <v>2778</v>
      </c>
      <c r="C279" s="14" t="s">
        <v>2779</v>
      </c>
      <c r="D279" s="16">
        <v>46086</v>
      </c>
      <c r="E279" s="16"/>
      <c r="F279" s="14" t="s">
        <v>2780</v>
      </c>
      <c r="G279" s="14" t="s">
        <v>2303</v>
      </c>
      <c r="H279" s="14" t="s">
        <v>2304</v>
      </c>
      <c r="I279" s="15">
        <v>159.9</v>
      </c>
      <c r="J279" s="77">
        <v>4</v>
      </c>
      <c r="K279" s="92"/>
    </row>
    <row r="280" spans="1:11" ht="33" customHeight="1" x14ac:dyDescent="0.25">
      <c r="A280" s="14" t="s">
        <v>2292</v>
      </c>
      <c r="B280" s="14" t="s">
        <v>2781</v>
      </c>
      <c r="C280" s="14" t="s">
        <v>2782</v>
      </c>
      <c r="D280" s="16">
        <v>46086</v>
      </c>
      <c r="E280" s="16"/>
      <c r="F280" s="14" t="s">
        <v>2783</v>
      </c>
      <c r="G280" s="14" t="s">
        <v>2784</v>
      </c>
      <c r="H280" s="14" t="s">
        <v>2785</v>
      </c>
      <c r="I280" s="15">
        <v>900</v>
      </c>
      <c r="J280" s="77">
        <v>4</v>
      </c>
      <c r="K280" s="92"/>
    </row>
    <row r="281" spans="1:11" ht="30.6" x14ac:dyDescent="0.25">
      <c r="A281" s="14" t="s">
        <v>2292</v>
      </c>
      <c r="B281" s="14" t="s">
        <v>2787</v>
      </c>
      <c r="C281" s="14" t="s">
        <v>2788</v>
      </c>
      <c r="D281" s="16">
        <v>46090</v>
      </c>
      <c r="E281" s="16"/>
      <c r="F281" s="14" t="s">
        <v>2789</v>
      </c>
      <c r="G281" s="14" t="s">
        <v>2790</v>
      </c>
      <c r="H281" s="14" t="s">
        <v>2791</v>
      </c>
      <c r="I281" s="15">
        <v>176.6</v>
      </c>
      <c r="J281" s="77">
        <v>2</v>
      </c>
      <c r="K281" s="92"/>
    </row>
    <row r="282" spans="1:11" ht="40.799999999999997" x14ac:dyDescent="0.25">
      <c r="A282" s="14" t="s">
        <v>2292</v>
      </c>
      <c r="B282" s="14" t="s">
        <v>2792</v>
      </c>
      <c r="C282" s="14" t="s">
        <v>2793</v>
      </c>
      <c r="D282" s="16">
        <v>46090</v>
      </c>
      <c r="E282" s="16"/>
      <c r="F282" s="14" t="s">
        <v>2794</v>
      </c>
      <c r="G282" s="14" t="s">
        <v>2790</v>
      </c>
      <c r="H282" s="14" t="s">
        <v>2791</v>
      </c>
      <c r="I282" s="15">
        <v>0</v>
      </c>
      <c r="J282" s="77">
        <v>2</v>
      </c>
      <c r="K282" s="92"/>
    </row>
    <row r="283" spans="1:11" ht="20.399999999999999" x14ac:dyDescent="0.25">
      <c r="A283" s="14" t="s">
        <v>2292</v>
      </c>
      <c r="B283" s="14" t="s">
        <v>2795</v>
      </c>
      <c r="C283" s="14" t="s">
        <v>2796</v>
      </c>
      <c r="D283" s="16">
        <v>46093</v>
      </c>
      <c r="E283" s="16"/>
      <c r="F283" s="14" t="s">
        <v>2797</v>
      </c>
      <c r="G283" s="14" t="s">
        <v>2798</v>
      </c>
      <c r="H283" s="14" t="s">
        <v>2799</v>
      </c>
      <c r="I283" s="15">
        <v>101</v>
      </c>
      <c r="J283" s="77">
        <v>3</v>
      </c>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x14ac:dyDescent="0.2">
      <c r="A4469" s="14"/>
      <c r="B4469" s="14"/>
      <c r="C4469" s="14"/>
      <c r="D4469" s="16"/>
      <c r="E4469" s="16"/>
      <c r="F4469" s="14"/>
      <c r="G4469" s="14"/>
      <c r="H4469" s="14"/>
      <c r="I4469" s="15"/>
      <c r="J4469" s="77"/>
    </row>
    <row r="4470" spans="1:11" x14ac:dyDescent="0.2">
      <c r="A4470" s="14"/>
      <c r="B4470" s="14"/>
      <c r="C4470" s="14"/>
      <c r="D4470" s="16"/>
      <c r="E4470" s="16"/>
      <c r="F4470" s="14"/>
      <c r="G4470" s="14"/>
      <c r="H4470" s="14"/>
      <c r="I4470" s="15"/>
      <c r="J4470" s="77"/>
    </row>
    <row r="4471" spans="1:11" x14ac:dyDescent="0.2">
      <c r="A4471" s="14"/>
      <c r="B4471" s="14"/>
      <c r="C4471" s="14"/>
      <c r="D4471" s="16"/>
      <c r="E4471" s="16"/>
      <c r="F4471" s="14"/>
      <c r="G4471" s="14"/>
      <c r="H4471" s="14"/>
      <c r="I4471" s="15"/>
      <c r="J4471" s="77"/>
    </row>
    <row r="4472" spans="1:11" x14ac:dyDescent="0.2">
      <c r="A4472" s="14"/>
      <c r="B4472" s="14"/>
      <c r="C4472" s="14"/>
      <c r="D4472" s="16"/>
      <c r="E4472" s="16"/>
      <c r="F4472" s="14"/>
      <c r="G4472" s="14"/>
      <c r="H4472" s="14"/>
      <c r="I4472" s="15"/>
      <c r="J4472" s="77"/>
    </row>
    <row r="4473" spans="1:11" x14ac:dyDescent="0.2">
      <c r="A4473" s="14"/>
      <c r="B4473" s="14"/>
      <c r="C4473" s="14"/>
      <c r="D4473" s="16"/>
      <c r="E4473" s="16"/>
      <c r="F4473" s="14"/>
      <c r="G4473" s="14"/>
      <c r="H4473" s="14"/>
      <c r="I4473" s="15"/>
      <c r="J4473" s="77"/>
    </row>
    <row r="4474" spans="1:11" x14ac:dyDescent="0.2">
      <c r="A4474" s="14"/>
      <c r="B4474" s="14"/>
      <c r="C4474" s="14"/>
      <c r="D4474" s="16"/>
      <c r="E4474" s="16"/>
      <c r="F4474" s="14"/>
      <c r="G4474" s="14"/>
      <c r="H4474" s="14"/>
      <c r="I4474" s="15"/>
      <c r="J4474" s="77"/>
    </row>
    <row r="4475" spans="1:11" x14ac:dyDescent="0.2">
      <c r="A4475" s="14"/>
      <c r="B4475" s="14"/>
      <c r="C4475" s="14"/>
      <c r="D4475" s="16"/>
      <c r="E4475" s="16"/>
      <c r="F4475" s="14"/>
      <c r="G4475" s="14"/>
      <c r="H4475" s="14"/>
      <c r="I4475" s="15"/>
      <c r="J4475" s="77"/>
    </row>
    <row r="4476" spans="1:11" x14ac:dyDescent="0.2">
      <c r="A4476" s="14"/>
      <c r="B4476" s="14"/>
      <c r="C4476" s="14"/>
      <c r="D4476" s="16"/>
      <c r="E4476" s="16"/>
      <c r="F4476" s="14"/>
      <c r="G4476" s="14"/>
      <c r="H4476" s="14"/>
      <c r="I4476" s="15"/>
      <c r="J4476" s="77"/>
    </row>
    <row r="4477" spans="1:11" x14ac:dyDescent="0.2">
      <c r="A4477" s="14"/>
      <c r="B4477" s="14"/>
      <c r="C4477" s="14"/>
      <c r="D4477" s="16"/>
      <c r="E4477" s="16"/>
      <c r="F4477" s="14"/>
      <c r="G4477" s="14"/>
      <c r="H4477" s="14"/>
      <c r="I4477" s="15"/>
      <c r="J4477" s="77"/>
    </row>
    <row r="4478" spans="1:11" x14ac:dyDescent="0.2">
      <c r="A4478" s="14"/>
      <c r="B4478" s="14"/>
      <c r="C4478" s="14"/>
      <c r="D4478" s="16"/>
      <c r="E4478" s="16"/>
      <c r="F4478" s="14"/>
      <c r="G4478" s="14"/>
      <c r="H4478" s="14"/>
      <c r="I4478" s="15"/>
      <c r="J4478" s="77"/>
    </row>
    <row r="4479" spans="1:11" x14ac:dyDescent="0.2">
      <c r="A4479" s="14"/>
      <c r="B4479" s="14"/>
      <c r="C4479" s="14"/>
      <c r="D4479" s="16"/>
      <c r="E4479" s="16"/>
      <c r="F4479" s="14"/>
      <c r="G4479" s="14"/>
      <c r="H4479" s="14"/>
      <c r="I4479" s="15"/>
      <c r="J4479" s="77"/>
    </row>
    <row r="4480" spans="1:11" x14ac:dyDescent="0.2">
      <c r="A4480" s="14"/>
      <c r="B4480" s="14"/>
      <c r="C4480" s="14"/>
      <c r="D4480" s="16"/>
      <c r="E4480" s="16"/>
      <c r="F4480" s="14"/>
      <c r="G4480" s="14"/>
      <c r="H4480" s="14"/>
      <c r="I4480" s="15"/>
      <c r="J4480" s="77"/>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sheetData>
  <dataConsolidate/>
  <mergeCells count="5">
    <mergeCell ref="A100:H100"/>
    <mergeCell ref="I101:J101"/>
    <mergeCell ref="I100:J100"/>
    <mergeCell ref="A101:H101"/>
    <mergeCell ref="A105:J105"/>
  </mergeCells>
  <conditionalFormatting sqref="A107:J4990">
    <cfRule type="expression" dxfId="97" priority="1" stopIfTrue="1">
      <formula>$A107&lt;&gt;""</formula>
    </cfRule>
  </conditionalFormatting>
  <conditionalFormatting sqref="B151:B171">
    <cfRule type="expression" dxfId="96" priority="80" stopIfTrue="1">
      <formula>$A151&lt;&gt;""</formula>
    </cfRule>
  </conditionalFormatting>
  <conditionalFormatting sqref="B462:E467">
    <cfRule type="expression" dxfId="95" priority="257" stopIfTrue="1">
      <formula>$A462&lt;&gt;""</formula>
    </cfRule>
  </conditionalFormatting>
  <conditionalFormatting sqref="B474:E478">
    <cfRule type="expression" dxfId="94" priority="292" stopIfTrue="1">
      <formula>$A474&lt;&gt;""</formula>
    </cfRule>
  </conditionalFormatting>
  <conditionalFormatting sqref="B679:E679">
    <cfRule type="expression" dxfId="93" priority="184" stopIfTrue="1">
      <formula>$A679&lt;&gt;""</formula>
    </cfRule>
  </conditionalFormatting>
  <conditionalFormatting sqref="B681:E681 H681:I681 B682:I683 B684:E689 H684:I689">
    <cfRule type="expression" dxfId="92" priority="144" stopIfTrue="1">
      <formula>$A681&lt;&gt;""</formula>
    </cfRule>
  </conditionalFormatting>
  <conditionalFormatting sqref="B691:E691 H691:I691">
    <cfRule type="expression" dxfId="91" priority="135" stopIfTrue="1">
      <formula>$A691&lt;&gt;""</formula>
    </cfRule>
  </conditionalFormatting>
  <conditionalFormatting sqref="B809:E809">
    <cfRule type="expression" dxfId="90" priority="207" stopIfTrue="1">
      <formula>$A809&lt;&gt;""</formula>
    </cfRule>
  </conditionalFormatting>
  <conditionalFormatting sqref="B1100:E1100">
    <cfRule type="expression" dxfId="89" priority="253" stopIfTrue="1">
      <formula>$A1100&lt;&gt;""</formula>
    </cfRule>
  </conditionalFormatting>
  <conditionalFormatting sqref="B1104:E1104">
    <cfRule type="expression" dxfId="88" priority="309" stopIfTrue="1">
      <formula>$A1104&lt;&gt;""</formula>
    </cfRule>
  </conditionalFormatting>
  <conditionalFormatting sqref="B1121:E1126">
    <cfRule type="expression" dxfId="87" priority="299" stopIfTrue="1">
      <formula>$A1121&lt;&gt;""</formula>
    </cfRule>
  </conditionalFormatting>
  <conditionalFormatting sqref="B1128:E1138">
    <cfRule type="expression" dxfId="86" priority="167" stopIfTrue="1">
      <formula>$A1128&lt;&gt;""</formula>
    </cfRule>
  </conditionalFormatting>
  <conditionalFormatting sqref="B1142:E1142">
    <cfRule type="expression" dxfId="85" priority="193" stopIfTrue="1">
      <formula>$A1142&lt;&gt;""</formula>
    </cfRule>
  </conditionalFormatting>
  <conditionalFormatting sqref="B1243:E1250 I1243:J1260">
    <cfRule type="expression" dxfId="84" priority="243" stopIfTrue="1">
      <formula>$A1243&lt;&gt;""</formula>
    </cfRule>
  </conditionalFormatting>
  <conditionalFormatting sqref="B1283:E1291">
    <cfRule type="expression" dxfId="83" priority="278" stopIfTrue="1">
      <formula>$A1283&lt;&gt;""</formula>
    </cfRule>
  </conditionalFormatting>
  <conditionalFormatting sqref="B1293:E1316">
    <cfRule type="expression" dxfId="82" priority="157" stopIfTrue="1">
      <formula>$A1293&lt;&gt;""</formula>
    </cfRule>
  </conditionalFormatting>
  <conditionalFormatting sqref="B1350:E1353">
    <cfRule type="expression" dxfId="81" priority="174" stopIfTrue="1">
      <formula>$A1350&lt;&gt;""</formula>
    </cfRule>
  </conditionalFormatting>
  <conditionalFormatting sqref="B1355:E1357">
    <cfRule type="expression" dxfId="80" priority="379" stopIfTrue="1">
      <formula>$A1355&lt;&gt;""</formula>
    </cfRule>
  </conditionalFormatting>
  <conditionalFormatting sqref="B1359:E1369">
    <cfRule type="expression" dxfId="79" priority="198" stopIfTrue="1">
      <formula>$A1359&lt;&gt;""</formula>
    </cfRule>
  </conditionalFormatting>
  <conditionalFormatting sqref="B1383:E1394">
    <cfRule type="expression" dxfId="78" priority="236" stopIfTrue="1">
      <formula>$A1383&lt;&gt;""</formula>
    </cfRule>
  </conditionalFormatting>
  <conditionalFormatting sqref="B1402:E1440">
    <cfRule type="expression" dxfId="77" priority="273" stopIfTrue="1">
      <formula>$A1402&lt;&gt;""</formula>
    </cfRule>
  </conditionalFormatting>
  <conditionalFormatting sqref="B1443:E1448">
    <cfRule type="expression" dxfId="76" priority="343" stopIfTrue="1">
      <formula>$A1443&lt;&gt;""</formula>
    </cfRule>
  </conditionalFormatting>
  <conditionalFormatting sqref="B479:G479">
    <cfRule type="expression" dxfId="75" priority="293" stopIfTrue="1">
      <formula>$A479&lt;&gt;""</formula>
    </cfRule>
  </conditionalFormatting>
  <conditionalFormatting sqref="B468:H473">
    <cfRule type="expression" dxfId="74" priority="313" stopIfTrue="1">
      <formula>$A468&lt;&gt;""</formula>
    </cfRule>
  </conditionalFormatting>
  <conditionalFormatting sqref="B480:H486">
    <cfRule type="expression" dxfId="73" priority="269" stopIfTrue="1">
      <formula>$A480&lt;&gt;""</formula>
    </cfRule>
  </conditionalFormatting>
  <conditionalFormatting sqref="B1057:H1072">
    <cfRule type="expression" dxfId="72" priority="339" stopIfTrue="1">
      <formula>$A1057&lt;&gt;""</formula>
    </cfRule>
  </conditionalFormatting>
  <conditionalFormatting sqref="B1262:H1264 B1265:E1278 H1265:H1278">
    <cfRule type="expression" dxfId="71" priority="268" stopIfTrue="1">
      <formula>$A1262&lt;&gt;""</formula>
    </cfRule>
  </conditionalFormatting>
  <conditionalFormatting sqref="B1280:H1282">
    <cfRule type="expression" dxfId="70" priority="163" stopIfTrue="1">
      <formula>$A1280&lt;&gt;""</formula>
    </cfRule>
  </conditionalFormatting>
  <conditionalFormatting sqref="B1354:H1354">
    <cfRule type="expression" dxfId="69" priority="409" stopIfTrue="1">
      <formula>$A1354&lt;&gt;""</formula>
    </cfRule>
  </conditionalFormatting>
  <conditionalFormatting sqref="B1370:H1375">
    <cfRule type="expression" dxfId="68" priority="137" stopIfTrue="1">
      <formula>$A1370&lt;&gt;""</formula>
    </cfRule>
  </conditionalFormatting>
  <conditionalFormatting sqref="B1400:H1401">
    <cfRule type="expression" dxfId="67" priority="316" stopIfTrue="1">
      <formula>$A1400&lt;&gt;""</formula>
    </cfRule>
  </conditionalFormatting>
  <conditionalFormatting sqref="B162:I176">
    <cfRule type="expression" dxfId="66" priority="366" stopIfTrue="1">
      <formula>$A162&lt;&gt;""</formula>
    </cfRule>
  </conditionalFormatting>
  <conditionalFormatting sqref="B221:I221 B222:E255">
    <cfRule type="expression" dxfId="65" priority="380" stopIfTrue="1">
      <formula>$A221&lt;&gt;""</formula>
    </cfRule>
  </conditionalFormatting>
  <conditionalFormatting sqref="B487:I489">
    <cfRule type="expression" dxfId="64" priority="215" stopIfTrue="1">
      <formula>$A487&lt;&gt;""</formula>
    </cfRule>
  </conditionalFormatting>
  <conditionalFormatting sqref="B635:I678">
    <cfRule type="expression" dxfId="63" priority="376" stopIfTrue="1">
      <formula>$A635&lt;&gt;""</formula>
    </cfRule>
  </conditionalFormatting>
  <conditionalFormatting sqref="B680:I680">
    <cfRule type="expression" dxfId="62" priority="142" stopIfTrue="1">
      <formula>$A680&lt;&gt;""</formula>
    </cfRule>
  </conditionalFormatting>
  <conditionalFormatting sqref="B1127:I1127">
    <cfRule type="expression" dxfId="61" priority="267" stopIfTrue="1">
      <formula>$A1127&lt;&gt;""</formula>
    </cfRule>
  </conditionalFormatting>
  <conditionalFormatting sqref="B1139:I1141">
    <cfRule type="expression" dxfId="60" priority="136" stopIfTrue="1">
      <formula>$A1139&lt;&gt;""</formula>
    </cfRule>
  </conditionalFormatting>
  <conditionalFormatting sqref="B1143:I1147">
    <cfRule type="expression" dxfId="59" priority="138" stopIfTrue="1">
      <formula>$A1143&lt;&gt;""</formula>
    </cfRule>
  </conditionalFormatting>
  <conditionalFormatting sqref="B1261:I1261 I1262:I1278">
    <cfRule type="expression" dxfId="58" priority="271" stopIfTrue="1">
      <formula>$A1261&lt;&gt;""</formula>
    </cfRule>
  </conditionalFormatting>
  <conditionalFormatting sqref="B1358:I1358">
    <cfRule type="expression" dxfId="57" priority="266" stopIfTrue="1">
      <formula>$A1358&lt;&gt;""</formula>
    </cfRule>
  </conditionalFormatting>
  <conditionalFormatting sqref="B350:J410">
    <cfRule type="expression" dxfId="56" priority="381" stopIfTrue="1">
      <formula>$A350&lt;&gt;""</formula>
    </cfRule>
  </conditionalFormatting>
  <conditionalFormatting sqref="B447:J448">
    <cfRule type="expression" dxfId="55" priority="342" stopIfTrue="1">
      <formula>$A447&lt;&gt;""</formula>
    </cfRule>
  </conditionalFormatting>
  <conditionalFormatting sqref="B589:J615">
    <cfRule type="expression" dxfId="54" priority="122" stopIfTrue="1">
      <formula>$A589&lt;&gt;""</formula>
    </cfRule>
  </conditionalFormatting>
  <conditionalFormatting sqref="B1043:J1044">
    <cfRule type="expression" dxfId="53" priority="337" stopIfTrue="1">
      <formula>$A1043&lt;&gt;""</formula>
    </cfRule>
  </conditionalFormatting>
  <conditionalFormatting sqref="B1117:J1120">
    <cfRule type="expression" dxfId="52" priority="127" stopIfTrue="1">
      <formula>$A1117&lt;&gt;""</formula>
    </cfRule>
  </conditionalFormatting>
  <conditionalFormatting sqref="B1148:J1242">
    <cfRule type="expression" dxfId="51" priority="153" stopIfTrue="1">
      <formula>$A1148&lt;&gt;""</formula>
    </cfRule>
  </conditionalFormatting>
  <conditionalFormatting sqref="B1396:J1396">
    <cfRule type="expression" dxfId="50" priority="318" stopIfTrue="1">
      <formula>$A1396&lt;&gt;""</formula>
    </cfRule>
  </conditionalFormatting>
  <conditionalFormatting sqref="B1451:J4364">
    <cfRule type="expression" dxfId="49" priority="162" stopIfTrue="1">
      <formula>$A1451&lt;&gt;""</formula>
    </cfRule>
  </conditionalFormatting>
  <conditionalFormatting sqref="E151:E186">
    <cfRule type="expression" dxfId="48" priority="70" stopIfTrue="1">
      <formula>$A151&lt;&gt;""</formula>
    </cfRule>
  </conditionalFormatting>
  <conditionalFormatting sqref="F109">
    <cfRule type="expression" dxfId="47" priority="5" stopIfTrue="1">
      <formula>$A109&lt;&gt;""</formula>
    </cfRule>
  </conditionalFormatting>
  <conditionalFormatting sqref="F117">
    <cfRule type="expression" dxfId="46" priority="14" stopIfTrue="1">
      <formula>$A117&lt;&gt;""</formula>
    </cfRule>
  </conditionalFormatting>
  <conditionalFormatting sqref="F143:F171">
    <cfRule type="expression" dxfId="45" priority="45" stopIfTrue="1">
      <formula>$A143&lt;&gt;""</formula>
    </cfRule>
  </conditionalFormatting>
  <conditionalFormatting sqref="F177:F186">
    <cfRule type="expression" dxfId="44" priority="35" stopIfTrue="1">
      <formula>$A177&lt;&gt;""</formula>
    </cfRule>
  </conditionalFormatting>
  <conditionalFormatting sqref="F221:F232">
    <cfRule type="expression" dxfId="43" priority="25" stopIfTrue="1">
      <formula>$A221&lt;&gt;""</formula>
    </cfRule>
  </conditionalFormatting>
  <conditionalFormatting sqref="F263">
    <cfRule type="expression" dxfId="42" priority="20" stopIfTrue="1">
      <formula>$A263&lt;&gt;""</formula>
    </cfRule>
  </conditionalFormatting>
  <conditionalFormatting sqref="F267:F268">
    <cfRule type="expression" dxfId="41" priority="19" stopIfTrue="1">
      <formula>$A267&lt;&gt;""</formula>
    </cfRule>
  </conditionalFormatting>
  <conditionalFormatting sqref="F276">
    <cfRule type="expression" dxfId="40" priority="16" stopIfTrue="1">
      <formula>$A276&lt;&gt;""</formula>
    </cfRule>
  </conditionalFormatting>
  <conditionalFormatting sqref="F178:H182">
    <cfRule type="expression" dxfId="39" priority="244" stopIfTrue="1">
      <formula>$A178&lt;&gt;""</formula>
    </cfRule>
  </conditionalFormatting>
  <conditionalFormatting sqref="F185:H186">
    <cfRule type="expression" dxfId="38" priority="238" stopIfTrue="1">
      <formula>$A185&lt;&gt;""</formula>
    </cfRule>
  </conditionalFormatting>
  <conditionalFormatting sqref="F462:H463">
    <cfRule type="expression" dxfId="37" priority="259" stopIfTrue="1">
      <formula>$A462&lt;&gt;""</formula>
    </cfRule>
  </conditionalFormatting>
  <conditionalFormatting sqref="F466:H467">
    <cfRule type="expression" dxfId="36" priority="349" stopIfTrue="1">
      <formula>$A466&lt;&gt;""</formula>
    </cfRule>
  </conditionalFormatting>
  <conditionalFormatting sqref="F474:H476 H477:H479">
    <cfRule type="expression" dxfId="35" priority="291" stopIfTrue="1">
      <formula>$A474&lt;&gt;""</formula>
    </cfRule>
  </conditionalFormatting>
  <conditionalFormatting sqref="F1121:H1121">
    <cfRule type="expression" dxfId="34" priority="400" stopIfTrue="1">
      <formula>$A1121&lt;&gt;""</formula>
    </cfRule>
  </conditionalFormatting>
  <conditionalFormatting sqref="F1245:H1250">
    <cfRule type="expression" dxfId="33" priority="242" stopIfTrue="1">
      <formula>$A1245&lt;&gt;""</formula>
    </cfRule>
  </conditionalFormatting>
  <conditionalFormatting sqref="F157:I159">
    <cfRule type="expression" dxfId="32" priority="370" stopIfTrue="1">
      <formula>$A157&lt;&gt;""</formula>
    </cfRule>
  </conditionalFormatting>
  <conditionalFormatting sqref="F226:I226">
    <cfRule type="expression" dxfId="31" priority="270" stopIfTrue="1">
      <formula>$A226&lt;&gt;""</formula>
    </cfRule>
  </conditionalFormatting>
  <conditionalFormatting sqref="F151:J156 B151:E161 I208:J208 F228:I255 B460:I461 J460:J489 J635:J693 B690:I690 B692:I693 B801:E801 H801:J801 H809:J809 B816:E816 H816:J816 I1045:J1072 B1101:H1101 I1101:J1116 H1104:H1116 B1105:G1116 I1121:J1126 F1243:H1243 B1251:H1260 J1261:J1278 B1292:H1292 B1317:H1349 I1354:J1357 J1358:J1375 F1403:H1437 F1438:J1440 B1441:H1442">
    <cfRule type="expression" dxfId="30" priority="410" stopIfTrue="1">
      <formula>$A151&lt;&gt;""</formula>
    </cfRule>
  </conditionalFormatting>
  <conditionalFormatting sqref="G157:G160">
    <cfRule type="expression" dxfId="29" priority="66" stopIfTrue="1">
      <formula>$A157&lt;&gt;""</formula>
    </cfRule>
  </conditionalFormatting>
  <conditionalFormatting sqref="G270:H271">
    <cfRule type="expression" dxfId="28" priority="21" stopIfTrue="1">
      <formula>$A270&lt;&gt;""</formula>
    </cfRule>
  </conditionalFormatting>
  <conditionalFormatting sqref="H177">
    <cfRule type="expression" dxfId="27" priority="250" stopIfTrue="1">
      <formula>$A177&lt;&gt;""</formula>
    </cfRule>
  </conditionalFormatting>
  <conditionalFormatting sqref="H183:H184">
    <cfRule type="expression" dxfId="26" priority="239" stopIfTrue="1">
      <formula>$A183&lt;&gt;""</formula>
    </cfRule>
  </conditionalFormatting>
  <conditionalFormatting sqref="H464:H465">
    <cfRule type="expression" dxfId="25" priority="263" stopIfTrue="1">
      <formula>$A464&lt;&gt;""</formula>
    </cfRule>
  </conditionalFormatting>
  <conditionalFormatting sqref="H1122:H1126">
    <cfRule type="expression" dxfId="24" priority="301" stopIfTrue="1">
      <formula>$A1122&lt;&gt;""</formula>
    </cfRule>
  </conditionalFormatting>
  <conditionalFormatting sqref="H1244">
    <cfRule type="expression" dxfId="23" priority="312" stopIfTrue="1">
      <formula>$A1244&lt;&gt;""</formula>
    </cfRule>
  </conditionalFormatting>
  <conditionalFormatting sqref="H1283:H1291">
    <cfRule type="expression" dxfId="22" priority="280" stopIfTrue="1">
      <formula>$A1283&lt;&gt;""</formula>
    </cfRule>
  </conditionalFormatting>
  <conditionalFormatting sqref="H1293:H1316">
    <cfRule type="expression" dxfId="21" priority="159" stopIfTrue="1">
      <formula>$A1293&lt;&gt;""</formula>
    </cfRule>
  </conditionalFormatting>
  <conditionalFormatting sqref="H1355:H1357">
    <cfRule type="expression" dxfId="20" priority="378" stopIfTrue="1">
      <formula>$A1355&lt;&gt;""</formula>
    </cfRule>
  </conditionalFormatting>
  <conditionalFormatting sqref="H1359:H1369">
    <cfRule type="expression" dxfId="19" priority="139" stopIfTrue="1">
      <formula>$A1359&lt;&gt;""</formula>
    </cfRule>
  </conditionalFormatting>
  <conditionalFormatting sqref="H1402">
    <cfRule type="expression" dxfId="18" priority="275" stopIfTrue="1">
      <formula>$A1402&lt;&gt;""</formula>
    </cfRule>
  </conditionalFormatting>
  <conditionalFormatting sqref="H1443:H1448">
    <cfRule type="expression" dxfId="17" priority="345" stopIfTrue="1">
      <formula>$A1443&lt;&gt;""</formula>
    </cfRule>
  </conditionalFormatting>
  <conditionalFormatting sqref="H160:I161">
    <cfRule type="expression" dxfId="16" priority="367" stopIfTrue="1">
      <formula>$A160&lt;&gt;""</formula>
    </cfRule>
  </conditionalFormatting>
  <conditionalFormatting sqref="H222:I225">
    <cfRule type="expression" dxfId="15" priority="369" stopIfTrue="1">
      <formula>$A222&lt;&gt;""</formula>
    </cfRule>
  </conditionalFormatting>
  <conditionalFormatting sqref="H227:I227">
    <cfRule type="expression" dxfId="14" priority="245" stopIfTrue="1">
      <formula>$A227&lt;&gt;""</formula>
    </cfRule>
  </conditionalFormatting>
  <conditionalFormatting sqref="H679:I679">
    <cfRule type="expression" dxfId="13" priority="186" stopIfTrue="1">
      <formula>$A679&lt;&gt;""</formula>
    </cfRule>
  </conditionalFormatting>
  <conditionalFormatting sqref="H1128:I1138">
    <cfRule type="expression" dxfId="12" priority="170" stopIfTrue="1">
      <formula>$A1128&lt;&gt;""</formula>
    </cfRule>
  </conditionalFormatting>
  <conditionalFormatting sqref="H1142:I1142">
    <cfRule type="expression" dxfId="11" priority="196" stopIfTrue="1">
      <formula>$A1142&lt;&gt;""</formula>
    </cfRule>
  </conditionalFormatting>
  <conditionalFormatting sqref="H1100:J1100">
    <cfRule type="expression" dxfId="10" priority="252" stopIfTrue="1">
      <formula>$A1100&lt;&gt;""</formula>
    </cfRule>
  </conditionalFormatting>
  <conditionalFormatting sqref="H1350:J1353">
    <cfRule type="expression" dxfId="9" priority="175" stopIfTrue="1">
      <formula>$A1350&lt;&gt;""</formula>
    </cfRule>
  </conditionalFormatting>
  <conditionalFormatting sqref="H1383:J1394">
    <cfRule type="expression" dxfId="8" priority="134" stopIfTrue="1">
      <formula>$A1383&lt;&gt;""</formula>
    </cfRule>
  </conditionalFormatting>
  <conditionalFormatting sqref="I462:I486">
    <cfRule type="expression" dxfId="7" priority="260" stopIfTrue="1">
      <formula>$A462&lt;&gt;""</formula>
    </cfRule>
  </conditionalFormatting>
  <conditionalFormatting sqref="I1359:I1375">
    <cfRule type="expression" dxfId="6" priority="202" stopIfTrue="1">
      <formula>$A1359&lt;&gt;""</formula>
    </cfRule>
  </conditionalFormatting>
  <conditionalFormatting sqref="I1280:J1349">
    <cfRule type="expression" dxfId="5" priority="282" stopIfTrue="1">
      <formula>$A1280&lt;&gt;""</formula>
    </cfRule>
  </conditionalFormatting>
  <conditionalFormatting sqref="I1400:J1437">
    <cfRule type="expression" dxfId="4" priority="277" stopIfTrue="1">
      <formula>$A1400&lt;&gt;""</formula>
    </cfRule>
  </conditionalFormatting>
  <conditionalFormatting sqref="I1441:J1448">
    <cfRule type="expression" dxfId="3" priority="375" stopIfTrue="1">
      <formula>$A1441&lt;&gt;""</formula>
    </cfRule>
  </conditionalFormatting>
  <conditionalFormatting sqref="J151:J186">
    <cfRule type="expression" dxfId="2" priority="90" stopIfTrue="1">
      <formula>$A151&lt;&gt;""</formula>
    </cfRule>
  </conditionalFormatting>
  <conditionalFormatting sqref="J1127:J1147">
    <cfRule type="expression" dxfId="1" priority="402" stopIfTrue="1">
      <formula>$A1127&lt;&gt;""</formula>
    </cfRule>
  </conditionalFormatting>
  <conditionalFormatting sqref="K113:T113 K120:T120">
    <cfRule type="expression" dxfId="0" priority="412" stopIfTrue="1">
      <formula>$K113&lt;&gt;""</formula>
    </cfRule>
  </conditionalFormatting>
  <dataValidations count="5">
    <dataValidation type="date" allowBlank="1" showInputMessage="1" showErrorMessage="1" sqref="D102:E102 D4991:E65526 D106:E106" xr:uid="{F5059AEA-A0D8-4B20-9D3C-8B76D9C427E6}">
      <formula1>42370</formula1>
      <formula2>42735</formula2>
    </dataValidation>
    <dataValidation allowBlank="1" sqref="G132:G140 Q113 Q120 G107:G126 G187:G4990" xr:uid="{B36265DD-F5DD-4F0A-AD93-4A0388363C0B}"/>
    <dataValidation type="list" allowBlank="1" sqref="P113 P120 F107:F4990" xr:uid="{255B499D-B3E6-47A9-A857-DBFE56F071D9}">
      <formula1>$F$96:$F$99</formula1>
    </dataValidation>
    <dataValidation type="list" allowBlank="1" showInputMessage="1" showErrorMessage="1" sqref="K113 K120 A107:A4990" xr:uid="{540C0DA9-E9CD-4805-B659-E67C1C32B21C}">
      <formula1>OFFSET($A$1,0,0,$B$3,1)</formula1>
    </dataValidation>
    <dataValidation type="list" allowBlank="1" showInputMessage="1" showErrorMessage="1" errorTitle="Chyba !" error="zadajte (vyberte zo zoznamu) platný analytický kód podľa nápovedy k bunke I104" sqref="T113 T120 J107:J999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64" fitToHeight="0" orientation="portrait"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2271</v>
      </c>
      <c r="N1" s="274" t="s">
        <v>2272</v>
      </c>
      <c r="O1" s="274" t="s">
        <v>420</v>
      </c>
      <c r="P1" s="274" t="s">
        <v>421</v>
      </c>
    </row>
    <row r="2" spans="1:18" s="213" customFormat="1" x14ac:dyDescent="0.2">
      <c r="A2" s="198" t="s">
        <v>1690</v>
      </c>
      <c r="B2" s="199" t="s">
        <v>1691</v>
      </c>
      <c r="C2" s="200" t="s">
        <v>422</v>
      </c>
      <c r="D2" s="199" t="s">
        <v>1692</v>
      </c>
      <c r="E2" s="199" t="s">
        <v>599</v>
      </c>
      <c r="F2" s="199" t="s">
        <v>600</v>
      </c>
      <c r="G2" s="265" t="s">
        <v>1693</v>
      </c>
      <c r="H2" s="265" t="s">
        <v>1694</v>
      </c>
      <c r="I2" s="275" t="s">
        <v>1695</v>
      </c>
      <c r="J2" s="199" t="s">
        <v>1696</v>
      </c>
      <c r="K2" s="275" t="s">
        <v>1697</v>
      </c>
      <c r="L2" s="201">
        <v>421903471398</v>
      </c>
      <c r="M2" s="199" t="s">
        <v>1698</v>
      </c>
      <c r="N2" s="199"/>
      <c r="O2" s="199"/>
      <c r="P2" s="199"/>
      <c r="R2" s="276" t="str">
        <f>A2</f>
        <v>37894021</v>
      </c>
    </row>
    <row r="3" spans="1:18" s="213" customFormat="1" x14ac:dyDescent="0.2">
      <c r="A3" s="198" t="s">
        <v>1699</v>
      </c>
      <c r="B3" s="199" t="s">
        <v>1700</v>
      </c>
      <c r="C3" s="200" t="s">
        <v>422</v>
      </c>
      <c r="D3" s="199" t="s">
        <v>1701</v>
      </c>
      <c r="E3" s="199" t="s">
        <v>429</v>
      </c>
      <c r="F3" s="199" t="s">
        <v>982</v>
      </c>
      <c r="G3" s="265" t="s">
        <v>1702</v>
      </c>
      <c r="H3" s="265" t="s">
        <v>1703</v>
      </c>
      <c r="I3" s="275" t="s">
        <v>1704</v>
      </c>
      <c r="J3" s="199" t="s">
        <v>1705</v>
      </c>
      <c r="K3" s="275" t="s">
        <v>1706</v>
      </c>
      <c r="L3" s="201">
        <v>421910953832</v>
      </c>
      <c r="M3" s="199" t="s">
        <v>1707</v>
      </c>
      <c r="N3" s="199"/>
      <c r="O3" s="199"/>
      <c r="P3" s="199"/>
      <c r="R3" s="276" t="str">
        <f t="shared" ref="R3:R44" si="0">A3</f>
        <v>00678457</v>
      </c>
    </row>
    <row r="4" spans="1:18" s="213" customFormat="1" x14ac:dyDescent="0.2">
      <c r="A4" s="198" t="s">
        <v>1708</v>
      </c>
      <c r="B4" s="199" t="s">
        <v>1709</v>
      </c>
      <c r="C4" s="200" t="s">
        <v>422</v>
      </c>
      <c r="D4" s="199" t="s">
        <v>473</v>
      </c>
      <c r="E4" s="199" t="s">
        <v>429</v>
      </c>
      <c r="F4" s="199" t="s">
        <v>474</v>
      </c>
      <c r="G4" s="265" t="s">
        <v>1710</v>
      </c>
      <c r="H4" s="265" t="s">
        <v>1711</v>
      </c>
      <c r="I4" s="275" t="s">
        <v>1712</v>
      </c>
      <c r="J4" s="199" t="s">
        <v>424</v>
      </c>
      <c r="K4" s="275" t="s">
        <v>1712</v>
      </c>
      <c r="L4" s="201">
        <v>421911244266</v>
      </c>
      <c r="M4" s="199" t="s">
        <v>1713</v>
      </c>
      <c r="N4" s="199"/>
      <c r="O4" s="199"/>
      <c r="P4" s="199"/>
      <c r="R4" s="276" t="str">
        <f t="shared" si="0"/>
        <v>00681482</v>
      </c>
    </row>
    <row r="5" spans="1:18" s="213" customFormat="1" x14ac:dyDescent="0.2">
      <c r="A5" s="198" t="s">
        <v>1385</v>
      </c>
      <c r="B5" s="199" t="s">
        <v>1386</v>
      </c>
      <c r="C5" s="200" t="s">
        <v>422</v>
      </c>
      <c r="D5" s="199" t="s">
        <v>1387</v>
      </c>
      <c r="E5" s="199" t="s">
        <v>429</v>
      </c>
      <c r="F5" s="199" t="s">
        <v>425</v>
      </c>
      <c r="G5" s="265" t="s">
        <v>1388</v>
      </c>
      <c r="H5" s="265" t="s">
        <v>1389</v>
      </c>
      <c r="I5" s="275" t="s">
        <v>1390</v>
      </c>
      <c r="J5" s="199" t="s">
        <v>426</v>
      </c>
      <c r="K5" s="275" t="s">
        <v>1391</v>
      </c>
      <c r="L5" s="201">
        <v>421911370554</v>
      </c>
      <c r="M5" s="199" t="s">
        <v>1392</v>
      </c>
      <c r="N5" s="199"/>
      <c r="O5" s="199"/>
      <c r="P5" s="199"/>
      <c r="R5" s="276" t="str">
        <f t="shared" si="0"/>
        <v>42254388</v>
      </c>
    </row>
    <row r="6" spans="1:18" s="213" customFormat="1" x14ac:dyDescent="0.2">
      <c r="A6" s="198" t="s">
        <v>1714</v>
      </c>
      <c r="B6" s="199" t="s">
        <v>1715</v>
      </c>
      <c r="C6" s="200" t="s">
        <v>1716</v>
      </c>
      <c r="D6" s="199" t="s">
        <v>1717</v>
      </c>
      <c r="E6" s="199" t="s">
        <v>1718</v>
      </c>
      <c r="F6" s="199" t="s">
        <v>1719</v>
      </c>
      <c r="G6" s="265" t="s">
        <v>1720</v>
      </c>
      <c r="H6" s="265" t="s">
        <v>1721</v>
      </c>
      <c r="I6" s="275" t="s">
        <v>1722</v>
      </c>
      <c r="J6" s="199" t="s">
        <v>1723</v>
      </c>
      <c r="K6" s="275" t="s">
        <v>1722</v>
      </c>
      <c r="L6" s="201">
        <v>421904760660</v>
      </c>
      <c r="M6" s="199"/>
      <c r="N6" s="199"/>
      <c r="O6" s="200"/>
      <c r="P6" s="199"/>
      <c r="R6" s="276" t="str">
        <f t="shared" si="0"/>
        <v>53939042</v>
      </c>
    </row>
    <row r="7" spans="1:18" s="213" customFormat="1" x14ac:dyDescent="0.2">
      <c r="A7" s="198" t="s">
        <v>1724</v>
      </c>
      <c r="B7" s="199" t="s">
        <v>1725</v>
      </c>
      <c r="C7" s="200" t="s">
        <v>422</v>
      </c>
      <c r="D7" s="199" t="s">
        <v>1726</v>
      </c>
      <c r="E7" s="199" t="s">
        <v>1727</v>
      </c>
      <c r="F7" s="199" t="s">
        <v>1728</v>
      </c>
      <c r="G7" s="265" t="s">
        <v>1729</v>
      </c>
      <c r="H7" s="265" t="s">
        <v>1730</v>
      </c>
      <c r="I7" s="275" t="s">
        <v>1731</v>
      </c>
      <c r="J7" s="199" t="s">
        <v>424</v>
      </c>
      <c r="K7" s="275" t="s">
        <v>1731</v>
      </c>
      <c r="L7" s="201">
        <v>421905103966</v>
      </c>
      <c r="M7" s="199" t="s">
        <v>1732</v>
      </c>
      <c r="N7" s="199"/>
      <c r="O7" s="199"/>
      <c r="P7" s="199"/>
      <c r="R7" s="276" t="str">
        <f t="shared" si="0"/>
        <v>52489159</v>
      </c>
    </row>
    <row r="8" spans="1:18" s="213" customFormat="1" x14ac:dyDescent="0.2">
      <c r="A8" s="198" t="s">
        <v>1733</v>
      </c>
      <c r="B8" s="199" t="s">
        <v>1734</v>
      </c>
      <c r="C8" s="200" t="s">
        <v>1735</v>
      </c>
      <c r="D8" s="199" t="s">
        <v>1736</v>
      </c>
      <c r="E8" s="199" t="s">
        <v>429</v>
      </c>
      <c r="F8" s="199" t="s">
        <v>1737</v>
      </c>
      <c r="G8" s="265" t="s">
        <v>1738</v>
      </c>
      <c r="H8" s="265" t="s">
        <v>1739</v>
      </c>
      <c r="I8" s="275" t="s">
        <v>1740</v>
      </c>
      <c r="J8" s="199" t="s">
        <v>1741</v>
      </c>
      <c r="K8" s="275"/>
      <c r="L8" s="201"/>
      <c r="M8" s="199" t="s">
        <v>1742</v>
      </c>
      <c r="N8" s="199"/>
      <c r="O8" s="199"/>
      <c r="P8" s="199"/>
      <c r="R8" s="276" t="str">
        <f t="shared" si="0"/>
        <v>00603481</v>
      </c>
    </row>
    <row r="9" spans="1:18" s="213" customFormat="1" x14ac:dyDescent="0.2">
      <c r="A9" s="198" t="s">
        <v>1743</v>
      </c>
      <c r="B9" s="199" t="s">
        <v>1744</v>
      </c>
      <c r="C9" s="200" t="s">
        <v>422</v>
      </c>
      <c r="D9" s="199" t="s">
        <v>1745</v>
      </c>
      <c r="E9" s="199" t="s">
        <v>423</v>
      </c>
      <c r="F9" s="199" t="s">
        <v>822</v>
      </c>
      <c r="G9" s="265" t="s">
        <v>1746</v>
      </c>
      <c r="H9" s="265" t="s">
        <v>1747</v>
      </c>
      <c r="I9" s="275" t="s">
        <v>1748</v>
      </c>
      <c r="J9" s="199" t="s">
        <v>426</v>
      </c>
      <c r="K9" s="275"/>
      <c r="L9" s="201"/>
      <c r="M9" s="199" t="s">
        <v>1749</v>
      </c>
      <c r="N9" s="199"/>
      <c r="O9" s="199"/>
      <c r="P9" s="199"/>
      <c r="R9" s="276" t="str">
        <f t="shared" si="0"/>
        <v>50879391</v>
      </c>
    </row>
    <row r="10" spans="1:18" s="213" customFormat="1" x14ac:dyDescent="0.2">
      <c r="A10" s="198" t="s">
        <v>1750</v>
      </c>
      <c r="B10" s="199" t="s">
        <v>1751</v>
      </c>
      <c r="C10" s="200" t="s">
        <v>422</v>
      </c>
      <c r="D10" s="199" t="s">
        <v>1752</v>
      </c>
      <c r="E10" s="199" t="s">
        <v>427</v>
      </c>
      <c r="F10" s="199" t="s">
        <v>428</v>
      </c>
      <c r="G10" s="265" t="s">
        <v>1753</v>
      </c>
      <c r="H10" s="265" t="s">
        <v>1754</v>
      </c>
      <c r="I10" s="275" t="s">
        <v>1755</v>
      </c>
      <c r="J10" s="199" t="s">
        <v>1756</v>
      </c>
      <c r="K10" s="275" t="s">
        <v>1755</v>
      </c>
      <c r="L10" s="201">
        <v>421905819613</v>
      </c>
      <c r="M10" s="199" t="s">
        <v>1757</v>
      </c>
      <c r="N10" s="199"/>
      <c r="O10" s="199"/>
      <c r="P10" s="199"/>
      <c r="R10" s="276" t="str">
        <f t="shared" si="0"/>
        <v>50642804</v>
      </c>
    </row>
    <row r="11" spans="1:18" s="213" customFormat="1" x14ac:dyDescent="0.2">
      <c r="A11" s="198" t="s">
        <v>1758</v>
      </c>
      <c r="B11" s="199" t="s">
        <v>1759</v>
      </c>
      <c r="C11" s="200" t="s">
        <v>422</v>
      </c>
      <c r="D11" s="199" t="s">
        <v>1760</v>
      </c>
      <c r="E11" s="199" t="s">
        <v>433</v>
      </c>
      <c r="F11" s="199" t="s">
        <v>434</v>
      </c>
      <c r="G11" s="265" t="s">
        <v>1761</v>
      </c>
      <c r="H11" s="265" t="s">
        <v>1762</v>
      </c>
      <c r="I11" s="275" t="s">
        <v>1763</v>
      </c>
      <c r="J11" s="199" t="s">
        <v>1764</v>
      </c>
      <c r="K11" s="275" t="s">
        <v>1763</v>
      </c>
      <c r="L11" s="201">
        <v>421903655253</v>
      </c>
      <c r="M11" s="199" t="s">
        <v>1765</v>
      </c>
      <c r="N11" s="199"/>
      <c r="O11" s="200"/>
      <c r="P11" s="199"/>
      <c r="R11" s="276" t="str">
        <f t="shared" si="0"/>
        <v>51285193</v>
      </c>
    </row>
    <row r="12" spans="1:18" s="213" customFormat="1" x14ac:dyDescent="0.2">
      <c r="A12" s="198" t="s">
        <v>1766</v>
      </c>
      <c r="B12" s="199" t="s">
        <v>1767</v>
      </c>
      <c r="C12" s="200" t="s">
        <v>422</v>
      </c>
      <c r="D12" s="199" t="s">
        <v>1768</v>
      </c>
      <c r="E12" s="199" t="s">
        <v>1769</v>
      </c>
      <c r="F12" s="199" t="s">
        <v>1770</v>
      </c>
      <c r="G12" s="265" t="s">
        <v>1771</v>
      </c>
      <c r="H12" s="265" t="s">
        <v>1772</v>
      </c>
      <c r="I12" s="275" t="s">
        <v>1773</v>
      </c>
      <c r="J12" s="199" t="s">
        <v>1774</v>
      </c>
      <c r="K12" s="275" t="s">
        <v>1773</v>
      </c>
      <c r="L12" s="201">
        <v>421905262047</v>
      </c>
      <c r="M12" s="199" t="s">
        <v>1775</v>
      </c>
      <c r="N12" s="199"/>
      <c r="O12" s="200"/>
      <c r="P12" s="199"/>
      <c r="R12" s="276" t="str">
        <f t="shared" si="0"/>
        <v>42234425</v>
      </c>
    </row>
    <row r="13" spans="1:18" s="213" customFormat="1" x14ac:dyDescent="0.2">
      <c r="A13" s="198" t="s">
        <v>1776</v>
      </c>
      <c r="B13" s="199" t="s">
        <v>1777</v>
      </c>
      <c r="C13" s="200" t="s">
        <v>422</v>
      </c>
      <c r="D13" s="199" t="s">
        <v>1778</v>
      </c>
      <c r="E13" s="199" t="s">
        <v>1779</v>
      </c>
      <c r="F13" s="199" t="s">
        <v>1780</v>
      </c>
      <c r="G13" s="265" t="s">
        <v>1781</v>
      </c>
      <c r="H13" s="265" t="s">
        <v>1782</v>
      </c>
      <c r="I13" s="275" t="s">
        <v>1783</v>
      </c>
      <c r="J13" s="199" t="s">
        <v>424</v>
      </c>
      <c r="K13" s="275" t="s">
        <v>1783</v>
      </c>
      <c r="L13" s="201">
        <v>421915178155</v>
      </c>
      <c r="M13" s="199" t="s">
        <v>1784</v>
      </c>
      <c r="N13" s="199"/>
      <c r="O13" s="200"/>
      <c r="P13" s="199"/>
      <c r="R13" s="276" t="str">
        <f t="shared" si="0"/>
        <v>00609153</v>
      </c>
    </row>
    <row r="14" spans="1:18" x14ac:dyDescent="0.2">
      <c r="A14" s="198" t="s">
        <v>1785</v>
      </c>
      <c r="B14" s="199" t="s">
        <v>1786</v>
      </c>
      <c r="C14" s="200" t="s">
        <v>422</v>
      </c>
      <c r="D14" s="199" t="s">
        <v>1787</v>
      </c>
      <c r="E14" s="199" t="s">
        <v>1788</v>
      </c>
      <c r="F14" s="199" t="s">
        <v>1789</v>
      </c>
      <c r="G14" s="265" t="s">
        <v>1790</v>
      </c>
      <c r="H14" s="265" t="s">
        <v>1791</v>
      </c>
      <c r="I14" s="275" t="s">
        <v>1792</v>
      </c>
      <c r="J14" s="199" t="s">
        <v>424</v>
      </c>
      <c r="K14" s="275" t="s">
        <v>1793</v>
      </c>
      <c r="L14" s="201">
        <v>421905811054</v>
      </c>
      <c r="M14" s="199" t="s">
        <v>1794</v>
      </c>
      <c r="N14" s="199"/>
      <c r="O14" s="200"/>
      <c r="P14" s="199"/>
      <c r="Q14" s="213"/>
      <c r="R14" s="276" t="str">
        <f t="shared" si="0"/>
        <v>45011893</v>
      </c>
    </row>
    <row r="15" spans="1:18" x14ac:dyDescent="0.2">
      <c r="A15" s="198" t="s">
        <v>1795</v>
      </c>
      <c r="B15" s="199" t="s">
        <v>1796</v>
      </c>
      <c r="C15" s="200" t="s">
        <v>422</v>
      </c>
      <c r="D15" s="199" t="s">
        <v>1760</v>
      </c>
      <c r="E15" s="199" t="s">
        <v>433</v>
      </c>
      <c r="F15" s="199" t="s">
        <v>434</v>
      </c>
      <c r="G15" s="265" t="s">
        <v>1797</v>
      </c>
      <c r="H15" s="265" t="s">
        <v>1798</v>
      </c>
      <c r="I15" s="275" t="s">
        <v>1799</v>
      </c>
      <c r="J15" s="199" t="s">
        <v>424</v>
      </c>
      <c r="K15" s="275" t="s">
        <v>1799</v>
      </c>
      <c r="L15" s="201">
        <v>421915872938</v>
      </c>
      <c r="M15" s="199" t="s">
        <v>1800</v>
      </c>
      <c r="N15" s="199"/>
      <c r="O15" s="199"/>
      <c r="P15" s="199"/>
      <c r="Q15" s="213"/>
      <c r="R15" s="276" t="str">
        <f t="shared" si="0"/>
        <v>51565153</v>
      </c>
    </row>
    <row r="16" spans="1:18" x14ac:dyDescent="0.2">
      <c r="A16" s="198" t="s">
        <v>1801</v>
      </c>
      <c r="B16" s="199" t="s">
        <v>1802</v>
      </c>
      <c r="C16" s="200" t="s">
        <v>422</v>
      </c>
      <c r="D16" s="199" t="s">
        <v>1803</v>
      </c>
      <c r="E16" s="199" t="s">
        <v>430</v>
      </c>
      <c r="F16" s="199" t="s">
        <v>1804</v>
      </c>
      <c r="G16" s="265" t="s">
        <v>1805</v>
      </c>
      <c r="H16" s="265" t="s">
        <v>1806</v>
      </c>
      <c r="I16" s="275" t="s">
        <v>1807</v>
      </c>
      <c r="J16" s="199" t="s">
        <v>424</v>
      </c>
      <c r="K16" s="275" t="s">
        <v>1807</v>
      </c>
      <c r="L16" s="201">
        <v>421904457419</v>
      </c>
      <c r="M16" s="199" t="s">
        <v>1808</v>
      </c>
      <c r="N16" s="199"/>
      <c r="O16" s="200"/>
      <c r="P16" s="199"/>
      <c r="Q16" s="213"/>
      <c r="R16" s="276" t="str">
        <f t="shared" si="0"/>
        <v>31940803</v>
      </c>
    </row>
    <row r="17" spans="1:18" x14ac:dyDescent="0.2">
      <c r="A17" s="198" t="s">
        <v>1809</v>
      </c>
      <c r="B17" s="199" t="s">
        <v>1810</v>
      </c>
      <c r="C17" s="200" t="s">
        <v>422</v>
      </c>
      <c r="D17" s="199" t="s">
        <v>1811</v>
      </c>
      <c r="E17" s="199" t="s">
        <v>1788</v>
      </c>
      <c r="F17" s="199" t="s">
        <v>1812</v>
      </c>
      <c r="G17" s="265" t="s">
        <v>1813</v>
      </c>
      <c r="H17" s="265" t="s">
        <v>1814</v>
      </c>
      <c r="I17" s="275" t="s">
        <v>1815</v>
      </c>
      <c r="J17" s="199" t="s">
        <v>424</v>
      </c>
      <c r="K17" s="275" t="s">
        <v>1815</v>
      </c>
      <c r="L17" s="201">
        <v>421908119697</v>
      </c>
      <c r="M17" s="199" t="s">
        <v>1816</v>
      </c>
      <c r="N17" s="199"/>
      <c r="O17" s="200"/>
      <c r="P17" s="199"/>
      <c r="Q17" s="213"/>
      <c r="R17" s="276" t="str">
        <f t="shared" si="0"/>
        <v>36082538</v>
      </c>
    </row>
    <row r="18" spans="1:18" x14ac:dyDescent="0.2">
      <c r="A18" s="198" t="s">
        <v>1393</v>
      </c>
      <c r="B18" s="199" t="s">
        <v>1394</v>
      </c>
      <c r="C18" s="200" t="s">
        <v>422</v>
      </c>
      <c r="D18" s="199" t="s">
        <v>1395</v>
      </c>
      <c r="E18" s="199" t="s">
        <v>429</v>
      </c>
      <c r="F18" s="199" t="s">
        <v>431</v>
      </c>
      <c r="G18" s="265" t="s">
        <v>1396</v>
      </c>
      <c r="H18" s="265" t="s">
        <v>1397</v>
      </c>
      <c r="I18" s="275" t="s">
        <v>1398</v>
      </c>
      <c r="J18" s="199" t="s">
        <v>424</v>
      </c>
      <c r="K18" s="275" t="s">
        <v>1399</v>
      </c>
      <c r="L18" s="201">
        <v>421903705119</v>
      </c>
      <c r="M18" s="199" t="s">
        <v>1400</v>
      </c>
      <c r="N18" s="200"/>
      <c r="O18" s="200"/>
      <c r="P18" s="200"/>
      <c r="Q18" s="213"/>
      <c r="R18" s="276" t="str">
        <f t="shared" si="0"/>
        <v>00688312</v>
      </c>
    </row>
    <row r="19" spans="1:18" x14ac:dyDescent="0.2">
      <c r="A19" s="198" t="s">
        <v>1817</v>
      </c>
      <c r="B19" s="199" t="s">
        <v>1818</v>
      </c>
      <c r="C19" s="200" t="s">
        <v>422</v>
      </c>
      <c r="D19" s="199" t="s">
        <v>1819</v>
      </c>
      <c r="E19" s="199" t="s">
        <v>429</v>
      </c>
      <c r="F19" s="199" t="s">
        <v>1820</v>
      </c>
      <c r="G19" s="265" t="s">
        <v>1821</v>
      </c>
      <c r="H19" s="265" t="s">
        <v>1822</v>
      </c>
      <c r="I19" s="275" t="s">
        <v>1823</v>
      </c>
      <c r="J19" s="199" t="s">
        <v>426</v>
      </c>
      <c r="K19" s="275" t="s">
        <v>1824</v>
      </c>
      <c r="L19" s="201">
        <v>421903555547</v>
      </c>
      <c r="M19" s="199" t="s">
        <v>1825</v>
      </c>
      <c r="N19" s="199"/>
      <c r="O19" s="200"/>
      <c r="P19" s="199"/>
      <c r="Q19" s="213"/>
      <c r="R19" s="276" t="str">
        <f t="shared" si="0"/>
        <v>42269423</v>
      </c>
    </row>
    <row r="20" spans="1:18" x14ac:dyDescent="0.2">
      <c r="A20" s="198" t="s">
        <v>1826</v>
      </c>
      <c r="B20" s="199" t="s">
        <v>1827</v>
      </c>
      <c r="C20" s="200" t="s">
        <v>422</v>
      </c>
      <c r="D20" s="199" t="s">
        <v>1828</v>
      </c>
      <c r="E20" s="199" t="s">
        <v>1829</v>
      </c>
      <c r="F20" s="199" t="s">
        <v>1830</v>
      </c>
      <c r="G20" s="265" t="s">
        <v>1831</v>
      </c>
      <c r="H20" s="265" t="s">
        <v>1832</v>
      </c>
      <c r="I20" s="275" t="s">
        <v>1833</v>
      </c>
      <c r="J20" s="199" t="s">
        <v>424</v>
      </c>
      <c r="K20" s="275" t="s">
        <v>1833</v>
      </c>
      <c r="L20" s="201">
        <v>421903175665</v>
      </c>
      <c r="M20" s="199" t="s">
        <v>1834</v>
      </c>
      <c r="N20" s="199"/>
      <c r="O20" s="199"/>
      <c r="P20" s="199"/>
      <c r="Q20" s="213"/>
      <c r="R20" s="276" t="str">
        <f t="shared" si="0"/>
        <v>00630616</v>
      </c>
    </row>
    <row r="21" spans="1:18" x14ac:dyDescent="0.2">
      <c r="A21" s="198" t="s">
        <v>1401</v>
      </c>
      <c r="B21" s="199" t="s">
        <v>1402</v>
      </c>
      <c r="C21" s="200" t="s">
        <v>422</v>
      </c>
      <c r="D21" s="199" t="s">
        <v>1403</v>
      </c>
      <c r="E21" s="199" t="s">
        <v>433</v>
      </c>
      <c r="F21" s="199" t="s">
        <v>434</v>
      </c>
      <c r="G21" s="265" t="s">
        <v>1404</v>
      </c>
      <c r="H21" s="265" t="s">
        <v>1405</v>
      </c>
      <c r="I21" s="275" t="s">
        <v>1835</v>
      </c>
      <c r="J21" s="199" t="s">
        <v>426</v>
      </c>
      <c r="K21" s="275" t="s">
        <v>1836</v>
      </c>
      <c r="L21" s="201">
        <v>421918626994</v>
      </c>
      <c r="M21" s="199" t="s">
        <v>1406</v>
      </c>
      <c r="N21" s="199"/>
      <c r="O21" s="199"/>
      <c r="P21" s="199"/>
      <c r="Q21" s="213"/>
      <c r="R21" s="276" t="str">
        <f t="shared" si="0"/>
        <v>00595209</v>
      </c>
    </row>
    <row r="22" spans="1:18" x14ac:dyDescent="0.2">
      <c r="A22" s="198" t="s">
        <v>1837</v>
      </c>
      <c r="B22" s="199" t="s">
        <v>1838</v>
      </c>
      <c r="C22" s="200" t="s">
        <v>422</v>
      </c>
      <c r="D22" s="199" t="s">
        <v>1839</v>
      </c>
      <c r="E22" s="199" t="s">
        <v>435</v>
      </c>
      <c r="F22" s="199" t="s">
        <v>493</v>
      </c>
      <c r="G22" s="265" t="s">
        <v>1840</v>
      </c>
      <c r="H22" s="265" t="s">
        <v>1841</v>
      </c>
      <c r="I22" s="275" t="s">
        <v>1842</v>
      </c>
      <c r="J22" s="199" t="s">
        <v>1843</v>
      </c>
      <c r="K22" s="275" t="s">
        <v>1844</v>
      </c>
      <c r="L22" s="201">
        <v>421917659092</v>
      </c>
      <c r="M22" s="199" t="s">
        <v>1845</v>
      </c>
      <c r="N22" s="199"/>
      <c r="O22" s="199"/>
      <c r="P22" s="199"/>
      <c r="Q22" s="213"/>
      <c r="R22" s="276" t="str">
        <f t="shared" si="0"/>
        <v>35994134</v>
      </c>
    </row>
    <row r="23" spans="1:18" x14ac:dyDescent="0.2">
      <c r="A23" s="198" t="s">
        <v>1846</v>
      </c>
      <c r="B23" s="199" t="s">
        <v>1847</v>
      </c>
      <c r="C23" s="200" t="s">
        <v>422</v>
      </c>
      <c r="D23" s="199" t="s">
        <v>1848</v>
      </c>
      <c r="E23" s="199" t="s">
        <v>501</v>
      </c>
      <c r="F23" s="199" t="s">
        <v>502</v>
      </c>
      <c r="G23" s="265" t="s">
        <v>1849</v>
      </c>
      <c r="H23" s="265" t="s">
        <v>1850</v>
      </c>
      <c r="I23" s="275" t="s">
        <v>1851</v>
      </c>
      <c r="J23" s="199" t="s">
        <v>424</v>
      </c>
      <c r="K23" s="275" t="s">
        <v>1852</v>
      </c>
      <c r="L23" s="201">
        <v>421905897072</v>
      </c>
      <c r="M23" s="199" t="s">
        <v>1853</v>
      </c>
      <c r="N23" s="199"/>
      <c r="O23" s="200"/>
      <c r="P23" s="200"/>
      <c r="Q23" s="213"/>
      <c r="R23" s="276" t="str">
        <f t="shared" si="0"/>
        <v>36102181</v>
      </c>
    </row>
    <row r="24" spans="1:18" ht="30.6" x14ac:dyDescent="0.2">
      <c r="A24" s="198" t="s">
        <v>1854</v>
      </c>
      <c r="B24" s="199" t="s">
        <v>1855</v>
      </c>
      <c r="C24" s="200" t="s">
        <v>422</v>
      </c>
      <c r="D24" s="199" t="s">
        <v>1856</v>
      </c>
      <c r="E24" s="199" t="s">
        <v>429</v>
      </c>
      <c r="F24" s="199" t="s">
        <v>1857</v>
      </c>
      <c r="G24" s="265" t="s">
        <v>1858</v>
      </c>
      <c r="H24" s="265" t="s">
        <v>1859</v>
      </c>
      <c r="I24" s="275" t="s">
        <v>1860</v>
      </c>
      <c r="J24" s="199"/>
      <c r="K24" s="275" t="s">
        <v>1861</v>
      </c>
      <c r="L24" s="201">
        <v>421918817207</v>
      </c>
      <c r="M24" s="199" t="s">
        <v>1862</v>
      </c>
      <c r="N24" s="199"/>
      <c r="O24" s="199"/>
      <c r="P24" s="199"/>
      <c r="Q24" s="213"/>
      <c r="R24" s="276" t="str">
        <f t="shared" si="0"/>
        <v>50607332</v>
      </c>
    </row>
    <row r="25" spans="1:18" x14ac:dyDescent="0.2">
      <c r="A25" s="198" t="s">
        <v>1863</v>
      </c>
      <c r="B25" s="199" t="s">
        <v>1864</v>
      </c>
      <c r="C25" s="200" t="s">
        <v>422</v>
      </c>
      <c r="D25" s="199" t="s">
        <v>1865</v>
      </c>
      <c r="E25" s="199" t="s">
        <v>501</v>
      </c>
      <c r="F25" s="199" t="s">
        <v>1866</v>
      </c>
      <c r="G25" s="265" t="s">
        <v>1867</v>
      </c>
      <c r="H25" s="265" t="s">
        <v>1868</v>
      </c>
      <c r="I25" s="275" t="s">
        <v>1869</v>
      </c>
      <c r="J25" s="199" t="s">
        <v>424</v>
      </c>
      <c r="K25" s="275" t="s">
        <v>1869</v>
      </c>
      <c r="L25" s="201">
        <v>421908842839</v>
      </c>
      <c r="M25" s="199"/>
      <c r="N25" s="199"/>
      <c r="O25" s="200"/>
      <c r="P25" s="199"/>
      <c r="Q25" s="213"/>
      <c r="R25" s="276" t="str">
        <f t="shared" si="0"/>
        <v>51068125</v>
      </c>
    </row>
    <row r="26" spans="1:18" x14ac:dyDescent="0.2">
      <c r="A26" s="198" t="s">
        <v>1870</v>
      </c>
      <c r="B26" s="199" t="s">
        <v>1871</v>
      </c>
      <c r="C26" s="200" t="s">
        <v>422</v>
      </c>
      <c r="D26" s="199" t="s">
        <v>1872</v>
      </c>
      <c r="E26" s="199" t="s">
        <v>1873</v>
      </c>
      <c r="F26" s="199" t="s">
        <v>1874</v>
      </c>
      <c r="G26" s="265" t="s">
        <v>1875</v>
      </c>
      <c r="H26" s="265" t="s">
        <v>1876</v>
      </c>
      <c r="I26" s="275" t="s">
        <v>1877</v>
      </c>
      <c r="J26" s="199" t="s">
        <v>1878</v>
      </c>
      <c r="K26" s="275" t="s">
        <v>1877</v>
      </c>
      <c r="L26" s="201">
        <v>421910388699</v>
      </c>
      <c r="M26" s="199" t="s">
        <v>1879</v>
      </c>
      <c r="N26" s="200"/>
      <c r="O26" s="200"/>
      <c r="P26" s="200"/>
      <c r="Q26" s="213"/>
      <c r="R26" s="276" t="str">
        <f t="shared" si="0"/>
        <v>36108472</v>
      </c>
    </row>
    <row r="27" spans="1:18" x14ac:dyDescent="0.2">
      <c r="A27" s="198" t="s">
        <v>1880</v>
      </c>
      <c r="B27" s="199" t="s">
        <v>1881</v>
      </c>
      <c r="C27" s="200" t="s">
        <v>422</v>
      </c>
      <c r="D27" s="199" t="s">
        <v>1882</v>
      </c>
      <c r="E27" s="199" t="s">
        <v>429</v>
      </c>
      <c r="F27" s="199" t="s">
        <v>831</v>
      </c>
      <c r="G27" s="265" t="s">
        <v>1883</v>
      </c>
      <c r="H27" s="265" t="s">
        <v>1884</v>
      </c>
      <c r="I27" s="275" t="s">
        <v>1885</v>
      </c>
      <c r="J27" s="199" t="s">
        <v>424</v>
      </c>
      <c r="K27" s="275" t="s">
        <v>1885</v>
      </c>
      <c r="L27" s="201">
        <v>421905659005</v>
      </c>
      <c r="M27" s="199" t="s">
        <v>1886</v>
      </c>
      <c r="N27" s="199"/>
      <c r="O27" s="199"/>
      <c r="P27" s="199"/>
      <c r="Q27" s="213"/>
      <c r="R27" s="276" t="str">
        <f t="shared" si="0"/>
        <v>50629158</v>
      </c>
    </row>
    <row r="28" spans="1:18" x14ac:dyDescent="0.2">
      <c r="A28" s="198" t="s">
        <v>1887</v>
      </c>
      <c r="B28" s="199" t="s">
        <v>1888</v>
      </c>
      <c r="C28" s="200" t="s">
        <v>422</v>
      </c>
      <c r="D28" s="199" t="s">
        <v>1889</v>
      </c>
      <c r="E28" s="199" t="s">
        <v>433</v>
      </c>
      <c r="F28" s="199" t="s">
        <v>434</v>
      </c>
      <c r="G28" s="265" t="s">
        <v>1890</v>
      </c>
      <c r="H28" s="265" t="s">
        <v>1891</v>
      </c>
      <c r="I28" s="275" t="s">
        <v>1892</v>
      </c>
      <c r="J28" s="199" t="s">
        <v>1893</v>
      </c>
      <c r="K28" s="275" t="s">
        <v>1894</v>
      </c>
      <c r="L28" s="201">
        <v>421903528610</v>
      </c>
      <c r="M28" s="199" t="s">
        <v>1895</v>
      </c>
      <c r="N28" s="199"/>
      <c r="O28" s="199"/>
      <c r="P28" s="199"/>
      <c r="Q28" s="213"/>
      <c r="R28" s="276" t="str">
        <f t="shared" si="0"/>
        <v>35546913</v>
      </c>
    </row>
    <row r="29" spans="1:18" x14ac:dyDescent="0.2">
      <c r="A29" s="198" t="s">
        <v>438</v>
      </c>
      <c r="B29" s="199" t="s">
        <v>1896</v>
      </c>
      <c r="C29" s="200" t="s">
        <v>422</v>
      </c>
      <c r="D29" s="199" t="s">
        <v>439</v>
      </c>
      <c r="E29" s="199" t="s">
        <v>429</v>
      </c>
      <c r="F29" s="199" t="s">
        <v>440</v>
      </c>
      <c r="G29" s="265" t="s">
        <v>441</v>
      </c>
      <c r="H29" s="265" t="s">
        <v>442</v>
      </c>
      <c r="I29" s="275" t="s">
        <v>443</v>
      </c>
      <c r="J29" s="199" t="s">
        <v>426</v>
      </c>
      <c r="K29" s="275" t="s">
        <v>443</v>
      </c>
      <c r="L29" s="201">
        <v>421908868248</v>
      </c>
      <c r="M29" s="199" t="s">
        <v>444</v>
      </c>
      <c r="N29" s="199"/>
      <c r="O29" s="199"/>
      <c r="P29" s="199"/>
      <c r="Q29" s="213"/>
      <c r="R29" s="276" t="str">
        <f t="shared" si="0"/>
        <v>30787009</v>
      </c>
    </row>
    <row r="30" spans="1:18" ht="20.399999999999999" x14ac:dyDescent="0.2">
      <c r="A30" s="198" t="s">
        <v>445</v>
      </c>
      <c r="B30" s="199" t="s">
        <v>446</v>
      </c>
      <c r="C30" s="200" t="s">
        <v>422</v>
      </c>
      <c r="D30" s="199" t="s">
        <v>447</v>
      </c>
      <c r="E30" s="199" t="s">
        <v>448</v>
      </c>
      <c r="F30" s="199" t="s">
        <v>449</v>
      </c>
      <c r="G30" s="265" t="s">
        <v>450</v>
      </c>
      <c r="H30" s="265" t="s">
        <v>451</v>
      </c>
      <c r="I30" s="275" t="s">
        <v>452</v>
      </c>
      <c r="J30" s="199" t="s">
        <v>453</v>
      </c>
      <c r="K30" s="275" t="s">
        <v>454</v>
      </c>
      <c r="L30" s="201">
        <v>421919188236</v>
      </c>
      <c r="M30" s="199" t="s">
        <v>455</v>
      </c>
      <c r="N30" s="199"/>
      <c r="O30" s="200"/>
      <c r="P30" s="199"/>
      <c r="Q30" s="213"/>
      <c r="R30" s="276" t="str">
        <f t="shared" si="0"/>
        <v>00631655</v>
      </c>
    </row>
    <row r="31" spans="1:18" x14ac:dyDescent="0.2">
      <c r="A31" s="198" t="s">
        <v>456</v>
      </c>
      <c r="B31" s="199" t="s">
        <v>457</v>
      </c>
      <c r="C31" s="200" t="s">
        <v>422</v>
      </c>
      <c r="D31" s="199" t="s">
        <v>458</v>
      </c>
      <c r="E31" s="199" t="s">
        <v>429</v>
      </c>
      <c r="F31" s="199" t="s">
        <v>459</v>
      </c>
      <c r="G31" s="265" t="s">
        <v>460</v>
      </c>
      <c r="H31" s="265" t="s">
        <v>461</v>
      </c>
      <c r="I31" s="275" t="s">
        <v>462</v>
      </c>
      <c r="J31" s="199" t="s">
        <v>426</v>
      </c>
      <c r="K31" s="275" t="s">
        <v>462</v>
      </c>
      <c r="L31" s="201">
        <v>421905948422</v>
      </c>
      <c r="M31" s="199" t="s">
        <v>463</v>
      </c>
      <c r="N31" s="199"/>
      <c r="O31" s="199"/>
      <c r="P31" s="199"/>
      <c r="Q31" s="213"/>
      <c r="R31" s="276" t="str">
        <f t="shared" si="0"/>
        <v>42019541</v>
      </c>
    </row>
    <row r="32" spans="1:18" x14ac:dyDescent="0.2">
      <c r="A32" s="198" t="s">
        <v>464</v>
      </c>
      <c r="B32" s="199" t="s">
        <v>465</v>
      </c>
      <c r="C32" s="200" t="s">
        <v>422</v>
      </c>
      <c r="D32" s="199" t="s">
        <v>466</v>
      </c>
      <c r="E32" s="199" t="s">
        <v>433</v>
      </c>
      <c r="F32" s="199" t="s">
        <v>434</v>
      </c>
      <c r="G32" s="265" t="s">
        <v>467</v>
      </c>
      <c r="H32" s="265" t="s">
        <v>468</v>
      </c>
      <c r="I32" s="275" t="s">
        <v>469</v>
      </c>
      <c r="J32" s="199" t="s">
        <v>426</v>
      </c>
      <c r="K32" s="275" t="s">
        <v>469</v>
      </c>
      <c r="L32" s="201">
        <v>421915184709</v>
      </c>
      <c r="M32" s="199" t="s">
        <v>470</v>
      </c>
      <c r="N32" s="199"/>
      <c r="O32" s="199"/>
      <c r="P32" s="199"/>
      <c r="Q32" s="213"/>
      <c r="R32" s="276" t="str">
        <f t="shared" si="0"/>
        <v>30810108</v>
      </c>
    </row>
    <row r="33" spans="1:18" x14ac:dyDescent="0.2">
      <c r="A33" s="198" t="s">
        <v>471</v>
      </c>
      <c r="B33" s="199" t="s">
        <v>472</v>
      </c>
      <c r="C33" s="200" t="s">
        <v>422</v>
      </c>
      <c r="D33" s="199" t="s">
        <v>473</v>
      </c>
      <c r="E33" s="199" t="s">
        <v>429</v>
      </c>
      <c r="F33" s="199" t="s">
        <v>474</v>
      </c>
      <c r="G33" s="265" t="s">
        <v>475</v>
      </c>
      <c r="H33" s="265" t="s">
        <v>476</v>
      </c>
      <c r="I33" s="275" t="s">
        <v>477</v>
      </c>
      <c r="J33" s="199" t="s">
        <v>426</v>
      </c>
      <c r="K33" s="275" t="s">
        <v>1407</v>
      </c>
      <c r="L33" s="201">
        <v>421908965156</v>
      </c>
      <c r="M33" s="199" t="s">
        <v>478</v>
      </c>
      <c r="N33" s="200"/>
      <c r="O33" s="200"/>
      <c r="P33" s="200"/>
      <c r="Q33" s="213"/>
      <c r="R33" s="276" t="str">
        <f t="shared" si="0"/>
        <v>30842069</v>
      </c>
    </row>
    <row r="34" spans="1:18" x14ac:dyDescent="0.2">
      <c r="A34" s="178" t="s">
        <v>479</v>
      </c>
      <c r="B34" s="199" t="s">
        <v>480</v>
      </c>
      <c r="C34" s="279" t="s">
        <v>422</v>
      </c>
      <c r="D34" s="199" t="s">
        <v>1376</v>
      </c>
      <c r="E34" s="199" t="s">
        <v>1377</v>
      </c>
      <c r="F34" s="199" t="s">
        <v>1378</v>
      </c>
      <c r="G34" s="265" t="s">
        <v>481</v>
      </c>
      <c r="H34" s="265" t="s">
        <v>482</v>
      </c>
      <c r="I34" s="275" t="s">
        <v>1897</v>
      </c>
      <c r="J34" s="199" t="s">
        <v>424</v>
      </c>
      <c r="K34" s="275" t="s">
        <v>483</v>
      </c>
      <c r="L34" s="201">
        <v>421905998953</v>
      </c>
      <c r="M34" s="199" t="s">
        <v>484</v>
      </c>
      <c r="N34" s="279"/>
      <c r="O34" s="279"/>
      <c r="P34" s="279"/>
      <c r="Q34" s="213"/>
      <c r="R34" s="276" t="str">
        <f t="shared" si="0"/>
        <v>31749852</v>
      </c>
    </row>
    <row r="35" spans="1:18" x14ac:dyDescent="0.2">
      <c r="A35" s="198" t="s">
        <v>485</v>
      </c>
      <c r="B35" s="199" t="s">
        <v>486</v>
      </c>
      <c r="C35" s="200" t="s">
        <v>422</v>
      </c>
      <c r="D35" s="199" t="s">
        <v>473</v>
      </c>
      <c r="E35" s="199" t="s">
        <v>429</v>
      </c>
      <c r="F35" s="199" t="s">
        <v>474</v>
      </c>
      <c r="G35" s="265" t="s">
        <v>487</v>
      </c>
      <c r="H35" s="265" t="s">
        <v>488</v>
      </c>
      <c r="I35" s="275" t="s">
        <v>489</v>
      </c>
      <c r="J35" s="199" t="s">
        <v>426</v>
      </c>
      <c r="K35" s="275" t="s">
        <v>1408</v>
      </c>
      <c r="L35" s="201" t="s">
        <v>1409</v>
      </c>
      <c r="M35" s="199" t="s">
        <v>490</v>
      </c>
      <c r="N35" s="199"/>
      <c r="O35" s="199"/>
      <c r="P35" s="199"/>
      <c r="Q35" s="213"/>
      <c r="R35" s="276" t="str">
        <f t="shared" si="0"/>
        <v>30844711</v>
      </c>
    </row>
    <row r="36" spans="1:18" x14ac:dyDescent="0.2">
      <c r="A36" s="198" t="s">
        <v>491</v>
      </c>
      <c r="B36" s="199" t="s">
        <v>492</v>
      </c>
      <c r="C36" s="200" t="s">
        <v>422</v>
      </c>
      <c r="D36" s="199" t="s">
        <v>1898</v>
      </c>
      <c r="E36" s="199" t="s">
        <v>435</v>
      </c>
      <c r="F36" s="199" t="s">
        <v>493</v>
      </c>
      <c r="G36" s="265" t="s">
        <v>494</v>
      </c>
      <c r="H36" s="265" t="s">
        <v>495</v>
      </c>
      <c r="I36" s="275" t="s">
        <v>496</v>
      </c>
      <c r="J36" s="199" t="s">
        <v>426</v>
      </c>
      <c r="K36" s="275" t="s">
        <v>496</v>
      </c>
      <c r="L36" s="201">
        <v>421911361044</v>
      </c>
      <c r="M36" s="199" t="s">
        <v>497</v>
      </c>
      <c r="N36" s="199"/>
      <c r="O36" s="199"/>
      <c r="P36" s="199"/>
      <c r="Q36" s="213"/>
      <c r="R36" s="276" t="str">
        <f t="shared" si="0"/>
        <v>31940668</v>
      </c>
    </row>
    <row r="37" spans="1:18" x14ac:dyDescent="0.2">
      <c r="A37" s="198" t="s">
        <v>498</v>
      </c>
      <c r="B37" s="199" t="s">
        <v>499</v>
      </c>
      <c r="C37" s="200" t="s">
        <v>422</v>
      </c>
      <c r="D37" s="199" t="s">
        <v>500</v>
      </c>
      <c r="E37" s="199" t="s">
        <v>501</v>
      </c>
      <c r="F37" s="199" t="s">
        <v>502</v>
      </c>
      <c r="G37" s="265" t="s">
        <v>503</v>
      </c>
      <c r="H37" s="265" t="s">
        <v>504</v>
      </c>
      <c r="I37" s="275" t="s">
        <v>505</v>
      </c>
      <c r="J37" s="199" t="s">
        <v>426</v>
      </c>
      <c r="K37" s="275" t="s">
        <v>506</v>
      </c>
      <c r="L37" s="201">
        <v>421903403105</v>
      </c>
      <c r="M37" s="199" t="s">
        <v>507</v>
      </c>
      <c r="N37" s="199"/>
      <c r="O37" s="200"/>
      <c r="P37" s="199"/>
      <c r="Q37" s="213"/>
      <c r="R37" s="276" t="str">
        <f t="shared" si="0"/>
        <v>31824021</v>
      </c>
    </row>
    <row r="38" spans="1:18" x14ac:dyDescent="0.2">
      <c r="A38" s="198" t="s">
        <v>1899</v>
      </c>
      <c r="B38" s="199" t="s">
        <v>1900</v>
      </c>
      <c r="C38" s="200" t="s">
        <v>422</v>
      </c>
      <c r="D38" s="199" t="s">
        <v>1901</v>
      </c>
      <c r="E38" s="199" t="s">
        <v>1902</v>
      </c>
      <c r="F38" s="199" t="s">
        <v>1903</v>
      </c>
      <c r="G38" s="265" t="s">
        <v>1904</v>
      </c>
      <c r="H38" s="265" t="s">
        <v>1905</v>
      </c>
      <c r="I38" s="275" t="s">
        <v>1906</v>
      </c>
      <c r="J38" s="199" t="s">
        <v>426</v>
      </c>
      <c r="K38" s="275" t="s">
        <v>1906</v>
      </c>
      <c r="L38" s="201">
        <v>421917812810</v>
      </c>
      <c r="M38" s="199" t="s">
        <v>1907</v>
      </c>
      <c r="N38" s="199"/>
      <c r="O38" s="200"/>
      <c r="P38" s="199"/>
      <c r="Q38" s="213"/>
      <c r="R38" s="276" t="str">
        <f t="shared" si="0"/>
        <v>45009660</v>
      </c>
    </row>
    <row r="39" spans="1:18" x14ac:dyDescent="0.2">
      <c r="A39" s="198" t="s">
        <v>509</v>
      </c>
      <c r="B39" s="199" t="s">
        <v>510</v>
      </c>
      <c r="C39" s="200" t="s">
        <v>422</v>
      </c>
      <c r="D39" s="199" t="s">
        <v>511</v>
      </c>
      <c r="E39" s="199" t="s">
        <v>512</v>
      </c>
      <c r="F39" s="199" t="s">
        <v>513</v>
      </c>
      <c r="G39" s="265" t="s">
        <v>514</v>
      </c>
      <c r="H39" s="265" t="s">
        <v>515</v>
      </c>
      <c r="I39" s="275" t="s">
        <v>1908</v>
      </c>
      <c r="J39" s="199" t="s">
        <v>426</v>
      </c>
      <c r="K39" s="275" t="s">
        <v>516</v>
      </c>
      <c r="L39" s="201">
        <v>421905162424</v>
      </c>
      <c r="M39" s="199" t="s">
        <v>517</v>
      </c>
      <c r="N39" s="199"/>
      <c r="O39" s="200"/>
      <c r="P39" s="199"/>
      <c r="Q39" s="213"/>
      <c r="R39" s="276" t="str">
        <f t="shared" si="0"/>
        <v>30811686</v>
      </c>
    </row>
    <row r="40" spans="1:18" ht="20.399999999999999" x14ac:dyDescent="0.2">
      <c r="A40" s="198" t="s">
        <v>518</v>
      </c>
      <c r="B40" s="199" t="s">
        <v>1909</v>
      </c>
      <c r="C40" s="200" t="s">
        <v>422</v>
      </c>
      <c r="D40" s="199" t="s">
        <v>1379</v>
      </c>
      <c r="E40" s="199" t="s">
        <v>433</v>
      </c>
      <c r="F40" s="199" t="s">
        <v>434</v>
      </c>
      <c r="G40" s="265" t="s">
        <v>519</v>
      </c>
      <c r="H40" s="265" t="s">
        <v>520</v>
      </c>
      <c r="I40" s="275" t="s">
        <v>521</v>
      </c>
      <c r="J40" s="199" t="s">
        <v>426</v>
      </c>
      <c r="K40" s="275" t="s">
        <v>1410</v>
      </c>
      <c r="L40" s="201" t="s">
        <v>1411</v>
      </c>
      <c r="M40" s="199" t="s">
        <v>522</v>
      </c>
      <c r="N40" s="200"/>
      <c r="O40" s="200"/>
      <c r="P40" s="199"/>
      <c r="Q40" s="213"/>
      <c r="R40" s="276" t="str">
        <f t="shared" si="0"/>
        <v>30814910</v>
      </c>
    </row>
    <row r="41" spans="1:18" x14ac:dyDescent="0.2">
      <c r="A41" s="198" t="s">
        <v>1412</v>
      </c>
      <c r="B41" s="199" t="s">
        <v>1413</v>
      </c>
      <c r="C41" s="200" t="s">
        <v>422</v>
      </c>
      <c r="D41" s="199" t="s">
        <v>523</v>
      </c>
      <c r="E41" s="199" t="s">
        <v>429</v>
      </c>
      <c r="F41" s="199" t="s">
        <v>524</v>
      </c>
      <c r="G41" s="265" t="s">
        <v>1414</v>
      </c>
      <c r="H41" s="265" t="s">
        <v>1415</v>
      </c>
      <c r="I41" s="275" t="s">
        <v>1416</v>
      </c>
      <c r="J41" s="199" t="s">
        <v>426</v>
      </c>
      <c r="K41" s="275" t="s">
        <v>1417</v>
      </c>
      <c r="L41" s="201">
        <v>421907696186</v>
      </c>
      <c r="M41" s="199" t="s">
        <v>1418</v>
      </c>
      <c r="N41" s="199"/>
      <c r="O41" s="199"/>
      <c r="P41" s="199"/>
      <c r="Q41" s="213"/>
      <c r="R41" s="276" t="str">
        <f t="shared" si="0"/>
        <v>17316731</v>
      </c>
    </row>
    <row r="42" spans="1:18" x14ac:dyDescent="0.2">
      <c r="A42" s="198" t="s">
        <v>1910</v>
      </c>
      <c r="B42" s="199" t="s">
        <v>1911</v>
      </c>
      <c r="C42" s="200" t="s">
        <v>422</v>
      </c>
      <c r="D42" s="199" t="s">
        <v>1912</v>
      </c>
      <c r="E42" s="199" t="s">
        <v>435</v>
      </c>
      <c r="F42" s="199" t="s">
        <v>493</v>
      </c>
      <c r="G42" s="265" t="s">
        <v>1913</v>
      </c>
      <c r="H42" s="265" t="s">
        <v>1914</v>
      </c>
      <c r="I42" s="275" t="s">
        <v>1915</v>
      </c>
      <c r="J42" s="199" t="s">
        <v>426</v>
      </c>
      <c r="K42" s="275" t="s">
        <v>1915</v>
      </c>
      <c r="L42" s="201">
        <v>421918478290</v>
      </c>
      <c r="M42" s="199" t="s">
        <v>1916</v>
      </c>
      <c r="N42" s="199"/>
      <c r="O42" s="199"/>
      <c r="P42" s="199"/>
      <c r="Q42" s="213"/>
      <c r="R42" s="276" t="str">
        <f t="shared" si="0"/>
        <v>31929931</v>
      </c>
    </row>
    <row r="43" spans="1:18" x14ac:dyDescent="0.2">
      <c r="A43" s="198" t="s">
        <v>1419</v>
      </c>
      <c r="B43" s="199" t="s">
        <v>1420</v>
      </c>
      <c r="C43" s="200" t="s">
        <v>422</v>
      </c>
      <c r="D43" s="199" t="s">
        <v>1917</v>
      </c>
      <c r="E43" s="199" t="s">
        <v>1918</v>
      </c>
      <c r="F43" s="199" t="s">
        <v>1919</v>
      </c>
      <c r="G43" s="265" t="s">
        <v>1421</v>
      </c>
      <c r="H43" s="265" t="s">
        <v>1422</v>
      </c>
      <c r="I43" s="275" t="s">
        <v>1920</v>
      </c>
      <c r="J43" s="199" t="s">
        <v>424</v>
      </c>
      <c r="K43" s="275" t="s">
        <v>1920</v>
      </c>
      <c r="L43" s="201">
        <v>421907448837</v>
      </c>
      <c r="M43" s="199" t="s">
        <v>1423</v>
      </c>
      <c r="N43" s="280"/>
      <c r="O43" s="199"/>
      <c r="P43" s="199"/>
      <c r="Q43" s="213"/>
      <c r="R43" s="276" t="str">
        <f t="shared" si="0"/>
        <v>30841798</v>
      </c>
    </row>
    <row r="44" spans="1:18" x14ac:dyDescent="0.2">
      <c r="A44" s="198" t="s">
        <v>525</v>
      </c>
      <c r="B44" s="199" t="s">
        <v>526</v>
      </c>
      <c r="C44" s="200" t="s">
        <v>422</v>
      </c>
      <c r="D44" s="199" t="s">
        <v>473</v>
      </c>
      <c r="E44" s="199" t="s">
        <v>429</v>
      </c>
      <c r="F44" s="199" t="s">
        <v>524</v>
      </c>
      <c r="G44" s="265" t="s">
        <v>527</v>
      </c>
      <c r="H44" s="265" t="s">
        <v>528</v>
      </c>
      <c r="I44" s="275" t="s">
        <v>529</v>
      </c>
      <c r="J44" s="199" t="s">
        <v>426</v>
      </c>
      <c r="K44" s="275" t="s">
        <v>530</v>
      </c>
      <c r="L44" s="201">
        <v>421905294239</v>
      </c>
      <c r="M44" s="199" t="s">
        <v>531</v>
      </c>
      <c r="N44" s="199"/>
      <c r="O44" s="199"/>
      <c r="P44" s="199"/>
      <c r="Q44" s="213"/>
      <c r="R44" s="276" t="str">
        <f t="shared" si="0"/>
        <v>30844568</v>
      </c>
    </row>
    <row r="45" spans="1:18" x14ac:dyDescent="0.2">
      <c r="A45" s="198" t="s">
        <v>532</v>
      </c>
      <c r="B45" s="199" t="s">
        <v>533</v>
      </c>
      <c r="C45" s="200" t="s">
        <v>422</v>
      </c>
      <c r="D45" s="199" t="s">
        <v>523</v>
      </c>
      <c r="E45" s="199" t="s">
        <v>429</v>
      </c>
      <c r="F45" s="199" t="s">
        <v>524</v>
      </c>
      <c r="G45" s="265" t="s">
        <v>534</v>
      </c>
      <c r="H45" s="265" t="s">
        <v>535</v>
      </c>
      <c r="I45" s="275" t="s">
        <v>536</v>
      </c>
      <c r="J45" s="199" t="s">
        <v>426</v>
      </c>
      <c r="K45" s="275" t="s">
        <v>537</v>
      </c>
      <c r="L45" s="201">
        <v>421905504810</v>
      </c>
      <c r="M45" s="199" t="s">
        <v>538</v>
      </c>
      <c r="N45" s="199"/>
      <c r="O45" s="199"/>
      <c r="P45" s="199"/>
      <c r="Q45" s="213"/>
      <c r="R45" s="276" t="str">
        <f t="shared" ref="R45:R70" si="1">A45</f>
        <v>17315166</v>
      </c>
    </row>
    <row r="46" spans="1:18" x14ac:dyDescent="0.2">
      <c r="A46" s="198" t="s">
        <v>539</v>
      </c>
      <c r="B46" s="199" t="s">
        <v>540</v>
      </c>
      <c r="C46" s="200" t="s">
        <v>422</v>
      </c>
      <c r="D46" s="199" t="s">
        <v>541</v>
      </c>
      <c r="E46" s="199" t="s">
        <v>429</v>
      </c>
      <c r="F46" s="199" t="s">
        <v>542</v>
      </c>
      <c r="G46" s="265" t="s">
        <v>543</v>
      </c>
      <c r="H46" s="265" t="s">
        <v>544</v>
      </c>
      <c r="I46" s="275" t="s">
        <v>545</v>
      </c>
      <c r="J46" s="199" t="s">
        <v>426</v>
      </c>
      <c r="K46" s="275" t="s">
        <v>546</v>
      </c>
      <c r="L46" s="201">
        <v>421949246786</v>
      </c>
      <c r="M46" s="199" t="s">
        <v>547</v>
      </c>
      <c r="N46" s="199"/>
      <c r="O46" s="199" t="s">
        <v>1424</v>
      </c>
      <c r="P46" s="312"/>
      <c r="Q46" s="213"/>
      <c r="R46" s="276" t="str">
        <f t="shared" si="1"/>
        <v>31744621</v>
      </c>
    </row>
    <row r="47" spans="1:18" x14ac:dyDescent="0.2">
      <c r="A47" s="198" t="s">
        <v>1921</v>
      </c>
      <c r="B47" s="199" t="s">
        <v>1922</v>
      </c>
      <c r="C47" s="200" t="s">
        <v>422</v>
      </c>
      <c r="D47" s="199" t="s">
        <v>1923</v>
      </c>
      <c r="E47" s="199" t="s">
        <v>1924</v>
      </c>
      <c r="F47" s="199" t="s">
        <v>1925</v>
      </c>
      <c r="G47" s="265" t="s">
        <v>1926</v>
      </c>
      <c r="H47" s="265" t="s">
        <v>1927</v>
      </c>
      <c r="I47" s="275" t="s">
        <v>1928</v>
      </c>
      <c r="J47" s="199" t="s">
        <v>426</v>
      </c>
      <c r="K47" s="275" t="s">
        <v>1928</v>
      </c>
      <c r="L47" s="201">
        <v>421905607646</v>
      </c>
      <c r="M47" s="199" t="s">
        <v>1929</v>
      </c>
      <c r="N47" s="199"/>
      <c r="O47" s="199"/>
      <c r="P47" s="199"/>
      <c r="Q47" s="213"/>
      <c r="R47" s="276" t="str">
        <f t="shared" si="1"/>
        <v>34056939</v>
      </c>
    </row>
    <row r="48" spans="1:18" x14ac:dyDescent="0.2">
      <c r="A48" s="198" t="s">
        <v>1930</v>
      </c>
      <c r="B48" s="199" t="s">
        <v>1931</v>
      </c>
      <c r="C48" s="200" t="s">
        <v>422</v>
      </c>
      <c r="D48" s="199" t="s">
        <v>1932</v>
      </c>
      <c r="E48" s="199" t="s">
        <v>1933</v>
      </c>
      <c r="F48" s="199" t="s">
        <v>1934</v>
      </c>
      <c r="G48" s="265" t="s">
        <v>1935</v>
      </c>
      <c r="H48" s="265" t="s">
        <v>1936</v>
      </c>
      <c r="I48" s="275" t="s">
        <v>1937</v>
      </c>
      <c r="J48" s="199" t="s">
        <v>424</v>
      </c>
      <c r="K48" s="275" t="s">
        <v>1938</v>
      </c>
      <c r="L48" s="201">
        <v>421907344996</v>
      </c>
      <c r="M48" s="199" t="s">
        <v>1939</v>
      </c>
      <c r="N48" s="199"/>
      <c r="O48" s="199"/>
      <c r="P48" s="199"/>
      <c r="Q48" s="213"/>
      <c r="R48" s="276" t="str">
        <f t="shared" si="1"/>
        <v>37824465</v>
      </c>
    </row>
    <row r="49" spans="1:18" x14ac:dyDescent="0.2">
      <c r="A49" s="198" t="s">
        <v>1940</v>
      </c>
      <c r="B49" s="199" t="s">
        <v>1941</v>
      </c>
      <c r="C49" s="200" t="s">
        <v>422</v>
      </c>
      <c r="D49" s="199" t="s">
        <v>1942</v>
      </c>
      <c r="E49" s="199" t="s">
        <v>429</v>
      </c>
      <c r="F49" s="199" t="s">
        <v>436</v>
      </c>
      <c r="G49" s="265" t="s">
        <v>1943</v>
      </c>
      <c r="H49" s="265" t="s">
        <v>1944</v>
      </c>
      <c r="I49" s="275" t="s">
        <v>1945</v>
      </c>
      <c r="J49" s="199" t="s">
        <v>426</v>
      </c>
      <c r="K49" s="275" t="s">
        <v>1945</v>
      </c>
      <c r="L49" s="201">
        <v>421903919943</v>
      </c>
      <c r="M49" s="199" t="s">
        <v>1946</v>
      </c>
      <c r="N49" s="199"/>
      <c r="O49" s="199"/>
      <c r="P49" s="199"/>
      <c r="Q49" s="213"/>
      <c r="R49" s="276" t="str">
        <f t="shared" si="1"/>
        <v>34003975</v>
      </c>
    </row>
    <row r="50" spans="1:18" x14ac:dyDescent="0.2">
      <c r="A50" s="198" t="s">
        <v>548</v>
      </c>
      <c r="B50" s="199" t="s">
        <v>549</v>
      </c>
      <c r="C50" s="200" t="s">
        <v>422</v>
      </c>
      <c r="D50" s="199" t="s">
        <v>550</v>
      </c>
      <c r="E50" s="199" t="s">
        <v>429</v>
      </c>
      <c r="F50" s="199" t="s">
        <v>551</v>
      </c>
      <c r="G50" s="265" t="s">
        <v>552</v>
      </c>
      <c r="H50" s="265" t="s">
        <v>553</v>
      </c>
      <c r="I50" s="275" t="s">
        <v>554</v>
      </c>
      <c r="J50" s="199" t="s">
        <v>426</v>
      </c>
      <c r="K50" s="275" t="s">
        <v>554</v>
      </c>
      <c r="L50" s="201">
        <v>421903421644</v>
      </c>
      <c r="M50" s="199" t="s">
        <v>555</v>
      </c>
      <c r="N50" s="199"/>
      <c r="O50" s="199"/>
      <c r="P50" s="199"/>
      <c r="Q50" s="213"/>
      <c r="R50" s="276" t="str">
        <f t="shared" si="1"/>
        <v>36064742</v>
      </c>
    </row>
    <row r="51" spans="1:18" x14ac:dyDescent="0.2">
      <c r="A51" s="198" t="s">
        <v>1947</v>
      </c>
      <c r="B51" s="199" t="s">
        <v>1948</v>
      </c>
      <c r="C51" s="200" t="s">
        <v>422</v>
      </c>
      <c r="D51" s="199" t="s">
        <v>1949</v>
      </c>
      <c r="E51" s="199" t="s">
        <v>429</v>
      </c>
      <c r="F51" s="199" t="s">
        <v>1950</v>
      </c>
      <c r="G51" s="265" t="s">
        <v>1951</v>
      </c>
      <c r="H51" s="265" t="s">
        <v>1952</v>
      </c>
      <c r="I51" s="275" t="s">
        <v>1953</v>
      </c>
      <c r="J51" s="199" t="s">
        <v>426</v>
      </c>
      <c r="K51" s="275" t="s">
        <v>1954</v>
      </c>
      <c r="L51" s="201">
        <v>421903204367</v>
      </c>
      <c r="M51" s="199" t="s">
        <v>1955</v>
      </c>
      <c r="N51" s="199"/>
      <c r="O51" s="199"/>
      <c r="P51" s="199"/>
      <c r="Q51" s="213"/>
      <c r="R51" s="276" t="str">
        <f t="shared" si="1"/>
        <v>42361885</v>
      </c>
    </row>
    <row r="52" spans="1:18" x14ac:dyDescent="0.2">
      <c r="A52" s="198" t="s">
        <v>556</v>
      </c>
      <c r="B52" s="199" t="s">
        <v>557</v>
      </c>
      <c r="C52" s="200" t="s">
        <v>422</v>
      </c>
      <c r="D52" s="199" t="s">
        <v>558</v>
      </c>
      <c r="E52" s="199" t="s">
        <v>429</v>
      </c>
      <c r="F52" s="199" t="s">
        <v>559</v>
      </c>
      <c r="G52" s="265" t="s">
        <v>560</v>
      </c>
      <c r="H52" s="265" t="s">
        <v>561</v>
      </c>
      <c r="I52" s="275" t="s">
        <v>1956</v>
      </c>
      <c r="J52" s="199" t="s">
        <v>562</v>
      </c>
      <c r="K52" s="275" t="s">
        <v>1957</v>
      </c>
      <c r="L52" s="201">
        <v>421911865045</v>
      </c>
      <c r="M52" s="199" t="s">
        <v>563</v>
      </c>
      <c r="N52" s="199"/>
      <c r="O52" s="199"/>
      <c r="P52" s="199" t="s">
        <v>1425</v>
      </c>
      <c r="Q52" s="213"/>
      <c r="R52" s="276" t="str">
        <f t="shared" si="1"/>
        <v>50284363</v>
      </c>
    </row>
    <row r="53" spans="1:18" x14ac:dyDescent="0.2">
      <c r="A53" s="198" t="s">
        <v>564</v>
      </c>
      <c r="B53" s="199" t="s">
        <v>565</v>
      </c>
      <c r="C53" s="200" t="s">
        <v>422</v>
      </c>
      <c r="D53" s="199" t="s">
        <v>473</v>
      </c>
      <c r="E53" s="199" t="s">
        <v>429</v>
      </c>
      <c r="F53" s="199" t="s">
        <v>524</v>
      </c>
      <c r="G53" s="265" t="s">
        <v>566</v>
      </c>
      <c r="H53" s="265" t="s">
        <v>567</v>
      </c>
      <c r="I53" s="275" t="s">
        <v>1380</v>
      </c>
      <c r="J53" s="199" t="s">
        <v>843</v>
      </c>
      <c r="K53" s="275" t="s">
        <v>568</v>
      </c>
      <c r="L53" s="201">
        <v>421915177492</v>
      </c>
      <c r="M53" s="199" t="s">
        <v>569</v>
      </c>
      <c r="N53" s="199"/>
      <c r="O53" s="199"/>
      <c r="P53" s="199"/>
      <c r="Q53" s="213"/>
      <c r="R53" s="276" t="str">
        <f t="shared" si="1"/>
        <v>00688321</v>
      </c>
    </row>
    <row r="54" spans="1:18" x14ac:dyDescent="0.2">
      <c r="A54" s="198" t="s">
        <v>1958</v>
      </c>
      <c r="B54" s="199" t="s">
        <v>1959</v>
      </c>
      <c r="C54" s="200" t="s">
        <v>422</v>
      </c>
      <c r="D54" s="199" t="s">
        <v>473</v>
      </c>
      <c r="E54" s="199" t="s">
        <v>429</v>
      </c>
      <c r="F54" s="199" t="s">
        <v>524</v>
      </c>
      <c r="G54" s="265" t="s">
        <v>1960</v>
      </c>
      <c r="H54" s="265" t="s">
        <v>1961</v>
      </c>
      <c r="I54" s="275" t="s">
        <v>1962</v>
      </c>
      <c r="J54" s="199" t="s">
        <v>426</v>
      </c>
      <c r="K54" s="275" t="s">
        <v>1962</v>
      </c>
      <c r="L54" s="201">
        <v>421908145184</v>
      </c>
      <c r="M54" s="199" t="s">
        <v>1963</v>
      </c>
      <c r="N54" s="199"/>
      <c r="O54" s="199"/>
      <c r="P54" s="199"/>
      <c r="Q54" s="213"/>
      <c r="R54" s="276" t="str">
        <f t="shared" si="1"/>
        <v>00603091</v>
      </c>
    </row>
    <row r="55" spans="1:18" x14ac:dyDescent="0.2">
      <c r="A55" s="198" t="s">
        <v>570</v>
      </c>
      <c r="B55" s="199" t="s">
        <v>571</v>
      </c>
      <c r="C55" s="200" t="s">
        <v>422</v>
      </c>
      <c r="D55" s="199" t="s">
        <v>572</v>
      </c>
      <c r="E55" s="199" t="s">
        <v>427</v>
      </c>
      <c r="F55" s="199" t="s">
        <v>428</v>
      </c>
      <c r="G55" s="265" t="s">
        <v>573</v>
      </c>
      <c r="H55" s="265" t="s">
        <v>1426</v>
      </c>
      <c r="I55" s="275" t="s">
        <v>574</v>
      </c>
      <c r="J55" s="199" t="s">
        <v>508</v>
      </c>
      <c r="K55" s="275" t="s">
        <v>574</v>
      </c>
      <c r="L55" s="201">
        <v>421905380634</v>
      </c>
      <c r="M55" s="199" t="s">
        <v>575</v>
      </c>
      <c r="N55" s="199"/>
      <c r="O55" s="199"/>
      <c r="P55" s="199" t="s">
        <v>1427</v>
      </c>
      <c r="Q55" s="213"/>
      <c r="R55" s="276" t="str">
        <f t="shared" si="1"/>
        <v>54041368</v>
      </c>
    </row>
    <row r="56" spans="1:18" x14ac:dyDescent="0.2">
      <c r="A56" s="198" t="s">
        <v>576</v>
      </c>
      <c r="B56" s="199" t="s">
        <v>577</v>
      </c>
      <c r="C56" s="200" t="s">
        <v>422</v>
      </c>
      <c r="D56" s="199" t="s">
        <v>473</v>
      </c>
      <c r="E56" s="199" t="s">
        <v>429</v>
      </c>
      <c r="F56" s="199" t="s">
        <v>474</v>
      </c>
      <c r="G56" s="265" t="s">
        <v>578</v>
      </c>
      <c r="H56" s="265" t="s">
        <v>579</v>
      </c>
      <c r="I56" s="275" t="s">
        <v>580</v>
      </c>
      <c r="J56" s="199" t="s">
        <v>424</v>
      </c>
      <c r="K56" s="275" t="s">
        <v>581</v>
      </c>
      <c r="L56" s="201">
        <v>421907100191</v>
      </c>
      <c r="M56" s="199" t="s">
        <v>582</v>
      </c>
      <c r="N56" s="200"/>
      <c r="O56" s="200"/>
      <c r="P56" s="200"/>
      <c r="R56" s="276" t="str">
        <f t="shared" si="1"/>
        <v>31787801</v>
      </c>
    </row>
    <row r="57" spans="1:18" x14ac:dyDescent="0.2">
      <c r="A57" s="198" t="s">
        <v>583</v>
      </c>
      <c r="B57" s="199" t="s">
        <v>584</v>
      </c>
      <c r="C57" s="200" t="s">
        <v>422</v>
      </c>
      <c r="D57" s="199" t="s">
        <v>473</v>
      </c>
      <c r="E57" s="199" t="s">
        <v>429</v>
      </c>
      <c r="F57" s="199" t="s">
        <v>524</v>
      </c>
      <c r="G57" s="265" t="s">
        <v>585</v>
      </c>
      <c r="H57" s="265" t="s">
        <v>1964</v>
      </c>
      <c r="I57" s="275" t="s">
        <v>1965</v>
      </c>
      <c r="J57" s="199" t="s">
        <v>426</v>
      </c>
      <c r="K57" s="275" t="s">
        <v>586</v>
      </c>
      <c r="L57" s="201">
        <v>421905659739</v>
      </c>
      <c r="M57" s="199" t="s">
        <v>587</v>
      </c>
      <c r="N57" s="199"/>
      <c r="O57" s="199"/>
      <c r="P57" s="199"/>
      <c r="R57" s="276" t="str">
        <f t="shared" si="1"/>
        <v>50434101</v>
      </c>
    </row>
    <row r="58" spans="1:18" x14ac:dyDescent="0.2">
      <c r="A58" s="198" t="s">
        <v>588</v>
      </c>
      <c r="B58" s="199" t="s">
        <v>589</v>
      </c>
      <c r="C58" s="200" t="s">
        <v>422</v>
      </c>
      <c r="D58" s="199" t="s">
        <v>590</v>
      </c>
      <c r="E58" s="199" t="s">
        <v>429</v>
      </c>
      <c r="F58" s="199" t="s">
        <v>591</v>
      </c>
      <c r="G58" s="265" t="s">
        <v>592</v>
      </c>
      <c r="H58" s="265" t="s">
        <v>593</v>
      </c>
      <c r="I58" s="275" t="s">
        <v>594</v>
      </c>
      <c r="J58" s="199" t="s">
        <v>426</v>
      </c>
      <c r="K58" s="275" t="s">
        <v>594</v>
      </c>
      <c r="L58" s="201">
        <v>421905620961</v>
      </c>
      <c r="M58" s="199" t="s">
        <v>595</v>
      </c>
      <c r="N58" s="199"/>
      <c r="O58" s="199"/>
      <c r="P58" s="199"/>
      <c r="R58" s="276" t="str">
        <f t="shared" si="1"/>
        <v>30853427</v>
      </c>
    </row>
    <row r="59" spans="1:18" x14ac:dyDescent="0.2">
      <c r="A59" s="198" t="s">
        <v>1966</v>
      </c>
      <c r="B59" s="199" t="s">
        <v>1967</v>
      </c>
      <c r="C59" s="200" t="s">
        <v>422</v>
      </c>
      <c r="D59" s="199" t="s">
        <v>1968</v>
      </c>
      <c r="E59" s="199" t="s">
        <v>1969</v>
      </c>
      <c r="F59" s="199" t="s">
        <v>1970</v>
      </c>
      <c r="G59" s="265" t="s">
        <v>1971</v>
      </c>
      <c r="H59" s="265" t="s">
        <v>1972</v>
      </c>
      <c r="I59" s="275" t="s">
        <v>1973</v>
      </c>
      <c r="J59" s="199" t="s">
        <v>424</v>
      </c>
      <c r="K59" s="275" t="s">
        <v>1973</v>
      </c>
      <c r="L59" s="201">
        <v>421908737634</v>
      </c>
      <c r="M59" s="199" t="s">
        <v>1974</v>
      </c>
      <c r="N59" s="199"/>
      <c r="O59" s="199"/>
      <c r="P59" s="199"/>
      <c r="R59" s="276" t="str">
        <f t="shared" si="1"/>
        <v>36075809</v>
      </c>
    </row>
    <row r="60" spans="1:18" x14ac:dyDescent="0.2">
      <c r="A60" s="198" t="s">
        <v>596</v>
      </c>
      <c r="B60" s="199" t="s">
        <v>597</v>
      </c>
      <c r="C60" s="200" t="s">
        <v>422</v>
      </c>
      <c r="D60" s="199" t="s">
        <v>598</v>
      </c>
      <c r="E60" s="199" t="s">
        <v>599</v>
      </c>
      <c r="F60" s="199" t="s">
        <v>600</v>
      </c>
      <c r="G60" s="265" t="s">
        <v>601</v>
      </c>
      <c r="H60" s="265" t="s">
        <v>602</v>
      </c>
      <c r="I60" s="275" t="s">
        <v>603</v>
      </c>
      <c r="J60" s="199" t="s">
        <v>426</v>
      </c>
      <c r="K60" s="275" t="s">
        <v>604</v>
      </c>
      <c r="L60" s="201">
        <v>421905601243</v>
      </c>
      <c r="M60" s="199" t="s">
        <v>605</v>
      </c>
      <c r="N60" s="200"/>
      <c r="O60" s="200"/>
      <c r="P60" s="200"/>
      <c r="R60" s="276" t="str">
        <f t="shared" si="1"/>
        <v>30813883</v>
      </c>
    </row>
    <row r="61" spans="1:18" x14ac:dyDescent="0.2">
      <c r="A61" s="198" t="s">
        <v>606</v>
      </c>
      <c r="B61" s="199" t="s">
        <v>607</v>
      </c>
      <c r="C61" s="200" t="s">
        <v>422</v>
      </c>
      <c r="D61" s="199" t="s">
        <v>608</v>
      </c>
      <c r="E61" s="199" t="s">
        <v>429</v>
      </c>
      <c r="F61" s="199" t="s">
        <v>425</v>
      </c>
      <c r="G61" s="265" t="s">
        <v>609</v>
      </c>
      <c r="H61" s="265" t="s">
        <v>610</v>
      </c>
      <c r="I61" s="275" t="s">
        <v>611</v>
      </c>
      <c r="J61" s="199" t="s">
        <v>426</v>
      </c>
      <c r="K61" s="275" t="s">
        <v>611</v>
      </c>
      <c r="L61" s="201">
        <v>421903584555</v>
      </c>
      <c r="M61" s="199" t="s">
        <v>612</v>
      </c>
      <c r="N61" s="199"/>
      <c r="O61" s="199"/>
      <c r="P61" s="199"/>
      <c r="R61" s="276" t="str">
        <f t="shared" si="1"/>
        <v>34057587</v>
      </c>
    </row>
    <row r="62" spans="1:18" x14ac:dyDescent="0.2">
      <c r="A62" s="198" t="s">
        <v>1428</v>
      </c>
      <c r="B62" s="199" t="s">
        <v>1429</v>
      </c>
      <c r="C62" s="200" t="s">
        <v>422</v>
      </c>
      <c r="D62" s="199" t="s">
        <v>473</v>
      </c>
      <c r="E62" s="199" t="s">
        <v>429</v>
      </c>
      <c r="F62" s="199" t="s">
        <v>524</v>
      </c>
      <c r="G62" s="265" t="s">
        <v>1430</v>
      </c>
      <c r="H62" s="265" t="s">
        <v>1431</v>
      </c>
      <c r="I62" s="275" t="s">
        <v>1432</v>
      </c>
      <c r="J62" s="199" t="s">
        <v>426</v>
      </c>
      <c r="K62" s="275" t="s">
        <v>1432</v>
      </c>
      <c r="L62" s="201">
        <v>421917800004</v>
      </c>
      <c r="M62" s="199" t="s">
        <v>1433</v>
      </c>
      <c r="N62" s="200"/>
      <c r="O62" s="200"/>
      <c r="P62" s="200"/>
      <c r="R62" s="276" t="str">
        <f t="shared" si="1"/>
        <v>30806887</v>
      </c>
    </row>
    <row r="63" spans="1:18" x14ac:dyDescent="0.2">
      <c r="A63" s="198" t="s">
        <v>1975</v>
      </c>
      <c r="B63" s="199" t="s">
        <v>1976</v>
      </c>
      <c r="C63" s="200" t="s">
        <v>422</v>
      </c>
      <c r="D63" s="199" t="s">
        <v>1977</v>
      </c>
      <c r="E63" s="199" t="s">
        <v>429</v>
      </c>
      <c r="F63" s="199" t="s">
        <v>1978</v>
      </c>
      <c r="G63" s="265" t="s">
        <v>1979</v>
      </c>
      <c r="H63" s="265" t="s">
        <v>1980</v>
      </c>
      <c r="I63" s="275" t="s">
        <v>1981</v>
      </c>
      <c r="J63" s="199" t="s">
        <v>426</v>
      </c>
      <c r="K63" s="275" t="s">
        <v>1981</v>
      </c>
      <c r="L63" s="201">
        <v>421918796233</v>
      </c>
      <c r="M63" s="199" t="s">
        <v>1982</v>
      </c>
      <c r="N63" s="199"/>
      <c r="O63" s="200"/>
      <c r="P63" s="199"/>
      <c r="R63" s="276" t="str">
        <f t="shared" si="1"/>
        <v>51852179</v>
      </c>
    </row>
    <row r="64" spans="1:18" x14ac:dyDescent="0.2">
      <c r="A64" s="198" t="s">
        <v>613</v>
      </c>
      <c r="B64" s="199" t="s">
        <v>614</v>
      </c>
      <c r="C64" s="200" t="s">
        <v>422</v>
      </c>
      <c r="D64" s="199" t="s">
        <v>615</v>
      </c>
      <c r="E64" s="199" t="s">
        <v>429</v>
      </c>
      <c r="F64" s="199" t="s">
        <v>431</v>
      </c>
      <c r="G64" s="265" t="s">
        <v>616</v>
      </c>
      <c r="H64" s="265" t="s">
        <v>617</v>
      </c>
      <c r="I64" s="275" t="s">
        <v>618</v>
      </c>
      <c r="J64" s="199" t="s">
        <v>426</v>
      </c>
      <c r="K64" s="275" t="s">
        <v>618</v>
      </c>
      <c r="L64" s="201">
        <v>421905297832</v>
      </c>
      <c r="M64" s="199" t="s">
        <v>619</v>
      </c>
      <c r="N64" s="199"/>
      <c r="O64" s="278"/>
      <c r="P64" s="199"/>
      <c r="R64" s="276" t="str">
        <f t="shared" si="1"/>
        <v>36068764</v>
      </c>
    </row>
    <row r="65" spans="1:18" x14ac:dyDescent="0.2">
      <c r="A65" s="178" t="s">
        <v>620</v>
      </c>
      <c r="B65" s="199" t="s">
        <v>621</v>
      </c>
      <c r="C65" s="200" t="s">
        <v>422</v>
      </c>
      <c r="D65" s="199" t="s">
        <v>622</v>
      </c>
      <c r="E65" s="199" t="s">
        <v>429</v>
      </c>
      <c r="F65" s="199" t="s">
        <v>623</v>
      </c>
      <c r="G65" s="265" t="s">
        <v>1381</v>
      </c>
      <c r="H65" s="265" t="s">
        <v>1382</v>
      </c>
      <c r="I65" s="275" t="s">
        <v>624</v>
      </c>
      <c r="J65" s="199" t="s">
        <v>426</v>
      </c>
      <c r="K65" s="275" t="s">
        <v>625</v>
      </c>
      <c r="L65" s="201">
        <v>421911977728</v>
      </c>
      <c r="M65" s="199" t="s">
        <v>626</v>
      </c>
      <c r="N65" s="279"/>
      <c r="O65" s="277"/>
      <c r="P65" s="279"/>
      <c r="R65" s="276" t="str">
        <f t="shared" si="1"/>
        <v>30851459</v>
      </c>
    </row>
    <row r="66" spans="1:18" x14ac:dyDescent="0.2">
      <c r="A66" s="178" t="s">
        <v>627</v>
      </c>
      <c r="B66" s="199" t="s">
        <v>628</v>
      </c>
      <c r="C66" s="200" t="s">
        <v>422</v>
      </c>
      <c r="D66" s="199" t="s">
        <v>629</v>
      </c>
      <c r="E66" s="199" t="s">
        <v>630</v>
      </c>
      <c r="F66" s="199" t="s">
        <v>631</v>
      </c>
      <c r="G66" s="265" t="s">
        <v>632</v>
      </c>
      <c r="H66" s="265" t="s">
        <v>633</v>
      </c>
      <c r="I66" s="275" t="s">
        <v>634</v>
      </c>
      <c r="J66" s="199" t="s">
        <v>437</v>
      </c>
      <c r="K66" s="275" t="s">
        <v>634</v>
      </c>
      <c r="L66" s="201">
        <v>421915156717</v>
      </c>
      <c r="M66" s="199" t="s">
        <v>635</v>
      </c>
      <c r="N66" s="279"/>
      <c r="O66" s="280"/>
      <c r="P66" s="279"/>
      <c r="R66" s="276" t="str">
        <f t="shared" si="1"/>
        <v>37998919</v>
      </c>
    </row>
    <row r="67" spans="1:18" x14ac:dyDescent="0.2">
      <c r="A67" s="198" t="s">
        <v>636</v>
      </c>
      <c r="B67" s="199" t="s">
        <v>637</v>
      </c>
      <c r="C67" s="200" t="s">
        <v>422</v>
      </c>
      <c r="D67" s="199" t="s">
        <v>473</v>
      </c>
      <c r="E67" s="199" t="s">
        <v>429</v>
      </c>
      <c r="F67" s="199" t="s">
        <v>524</v>
      </c>
      <c r="G67" s="265" t="s">
        <v>638</v>
      </c>
      <c r="H67" s="265" t="s">
        <v>639</v>
      </c>
      <c r="I67" s="275" t="s">
        <v>640</v>
      </c>
      <c r="J67" s="199" t="s">
        <v>426</v>
      </c>
      <c r="K67" s="275" t="s">
        <v>530</v>
      </c>
      <c r="L67" s="201">
        <v>421905294239</v>
      </c>
      <c r="M67" s="199" t="s">
        <v>641</v>
      </c>
      <c r="N67" s="199"/>
      <c r="O67" s="200"/>
      <c r="P67" s="199"/>
      <c r="R67" s="276" t="str">
        <f t="shared" si="1"/>
        <v>17316723</v>
      </c>
    </row>
    <row r="68" spans="1:18" x14ac:dyDescent="0.2">
      <c r="A68" s="198" t="s">
        <v>642</v>
      </c>
      <c r="B68" s="199" t="s">
        <v>643</v>
      </c>
      <c r="C68" s="200" t="s">
        <v>422</v>
      </c>
      <c r="D68" s="199" t="s">
        <v>473</v>
      </c>
      <c r="E68" s="199" t="s">
        <v>429</v>
      </c>
      <c r="F68" s="199" t="s">
        <v>524</v>
      </c>
      <c r="G68" s="265" t="s">
        <v>644</v>
      </c>
      <c r="H68" s="265" t="s">
        <v>645</v>
      </c>
      <c r="I68" s="275" t="s">
        <v>646</v>
      </c>
      <c r="J68" s="199" t="s">
        <v>647</v>
      </c>
      <c r="K68" s="275" t="s">
        <v>646</v>
      </c>
      <c r="L68" s="201">
        <v>421908447934</v>
      </c>
      <c r="M68" s="199" t="s">
        <v>648</v>
      </c>
      <c r="N68" s="199"/>
      <c r="O68" s="199"/>
      <c r="P68" s="199"/>
      <c r="R68" s="276" t="str">
        <f t="shared" si="1"/>
        <v>30807018</v>
      </c>
    </row>
    <row r="69" spans="1:18" x14ac:dyDescent="0.2">
      <c r="A69" s="198" t="s">
        <v>649</v>
      </c>
      <c r="B69" s="199" t="s">
        <v>650</v>
      </c>
      <c r="C69" s="200" t="s">
        <v>422</v>
      </c>
      <c r="D69" s="199" t="s">
        <v>473</v>
      </c>
      <c r="E69" s="199" t="s">
        <v>429</v>
      </c>
      <c r="F69" s="199" t="s">
        <v>524</v>
      </c>
      <c r="G69" s="265" t="s">
        <v>651</v>
      </c>
      <c r="H69" s="265" t="s">
        <v>652</v>
      </c>
      <c r="I69" s="275" t="s">
        <v>653</v>
      </c>
      <c r="J69" s="199" t="s">
        <v>426</v>
      </c>
      <c r="K69" s="275" t="s">
        <v>654</v>
      </c>
      <c r="L69" s="201">
        <v>421918234840</v>
      </c>
      <c r="M69" s="199" t="s">
        <v>655</v>
      </c>
      <c r="N69" s="199"/>
      <c r="O69" s="199"/>
      <c r="P69" s="199"/>
      <c r="R69" s="276" t="str">
        <f t="shared" si="1"/>
        <v>31745466</v>
      </c>
    </row>
    <row r="70" spans="1:18" x14ac:dyDescent="0.2">
      <c r="A70" s="198" t="s">
        <v>656</v>
      </c>
      <c r="B70" s="199" t="s">
        <v>657</v>
      </c>
      <c r="C70" s="200" t="s">
        <v>422</v>
      </c>
      <c r="D70" s="199" t="s">
        <v>658</v>
      </c>
      <c r="E70" s="199" t="s">
        <v>429</v>
      </c>
      <c r="F70" s="199" t="s">
        <v>524</v>
      </c>
      <c r="G70" s="265" t="s">
        <v>659</v>
      </c>
      <c r="H70" s="265" t="s">
        <v>660</v>
      </c>
      <c r="I70" s="275" t="s">
        <v>661</v>
      </c>
      <c r="J70" s="199" t="s">
        <v>426</v>
      </c>
      <c r="K70" s="275" t="s">
        <v>662</v>
      </c>
      <c r="L70" s="201">
        <v>421911427222</v>
      </c>
      <c r="M70" s="199" t="s">
        <v>663</v>
      </c>
      <c r="N70" s="199"/>
      <c r="O70" s="199"/>
      <c r="P70" s="199"/>
      <c r="R70" s="276" t="str">
        <f t="shared" si="1"/>
        <v>00688819</v>
      </c>
    </row>
    <row r="71" spans="1:18" x14ac:dyDescent="0.2">
      <c r="A71" s="203" t="s">
        <v>664</v>
      </c>
      <c r="B71" s="199" t="s">
        <v>665</v>
      </c>
      <c r="C71" s="287" t="s">
        <v>422</v>
      </c>
      <c r="D71" s="199" t="s">
        <v>473</v>
      </c>
      <c r="E71" s="199" t="s">
        <v>429</v>
      </c>
      <c r="F71" s="199" t="s">
        <v>524</v>
      </c>
      <c r="G71" s="265" t="s">
        <v>666</v>
      </c>
      <c r="H71" s="265" t="s">
        <v>667</v>
      </c>
      <c r="I71" s="275" t="s">
        <v>668</v>
      </c>
      <c r="J71" s="199" t="s">
        <v>669</v>
      </c>
      <c r="K71" s="275" t="s">
        <v>670</v>
      </c>
      <c r="L71" s="201">
        <v>421905278836</v>
      </c>
      <c r="M71" s="199" t="s">
        <v>671</v>
      </c>
      <c r="N71" s="287" t="s">
        <v>671</v>
      </c>
      <c r="O71" s="287" t="s">
        <v>1434</v>
      </c>
      <c r="P71" s="287" t="s">
        <v>1435</v>
      </c>
      <c r="R71" s="276" t="str">
        <f t="shared" ref="R71:R93" si="2">A71</f>
        <v>36063835</v>
      </c>
    </row>
    <row r="72" spans="1:18" x14ac:dyDescent="0.2">
      <c r="A72" s="203" t="s">
        <v>1983</v>
      </c>
      <c r="B72" s="287" t="s">
        <v>1984</v>
      </c>
      <c r="C72" s="287" t="s">
        <v>422</v>
      </c>
      <c r="D72" s="287" t="s">
        <v>473</v>
      </c>
      <c r="E72" s="287" t="s">
        <v>429</v>
      </c>
      <c r="F72" s="287" t="s">
        <v>474</v>
      </c>
      <c r="G72" s="287" t="s">
        <v>1985</v>
      </c>
      <c r="H72" s="287" t="s">
        <v>1986</v>
      </c>
      <c r="I72" s="287" t="s">
        <v>1987</v>
      </c>
      <c r="J72" s="287" t="s">
        <v>424</v>
      </c>
      <c r="K72" s="287" t="s">
        <v>1988</v>
      </c>
      <c r="L72" s="288">
        <v>421904260194</v>
      </c>
      <c r="M72" s="287" t="s">
        <v>1989</v>
      </c>
      <c r="N72" s="287"/>
      <c r="O72" s="287"/>
      <c r="P72" s="287"/>
      <c r="R72" s="276" t="str">
        <f t="shared" si="2"/>
        <v>30845688</v>
      </c>
    </row>
    <row r="73" spans="1:18" x14ac:dyDescent="0.2">
      <c r="A73" s="203" t="s">
        <v>672</v>
      </c>
      <c r="B73" s="287" t="s">
        <v>673</v>
      </c>
      <c r="C73" s="287" t="s">
        <v>422</v>
      </c>
      <c r="D73" s="287" t="s">
        <v>473</v>
      </c>
      <c r="E73" s="287" t="s">
        <v>429</v>
      </c>
      <c r="F73" s="287" t="s">
        <v>524</v>
      </c>
      <c r="G73" s="287" t="s">
        <v>674</v>
      </c>
      <c r="H73" s="287" t="s">
        <v>1436</v>
      </c>
      <c r="I73" s="287" t="s">
        <v>1437</v>
      </c>
      <c r="J73" s="287" t="s">
        <v>424</v>
      </c>
      <c r="K73" s="287" t="s">
        <v>1437</v>
      </c>
      <c r="L73" s="288">
        <v>421907194669</v>
      </c>
      <c r="M73" s="287" t="s">
        <v>675</v>
      </c>
      <c r="N73" s="287"/>
      <c r="O73" s="287"/>
      <c r="P73" s="287"/>
      <c r="R73" s="276" t="str">
        <f t="shared" si="2"/>
        <v>31753825</v>
      </c>
    </row>
    <row r="74" spans="1:18" x14ac:dyDescent="0.2">
      <c r="A74" s="203" t="s">
        <v>676</v>
      </c>
      <c r="B74" s="287" t="s">
        <v>677</v>
      </c>
      <c r="C74" s="287" t="s">
        <v>422</v>
      </c>
      <c r="D74" s="287" t="s">
        <v>678</v>
      </c>
      <c r="E74" s="287" t="s">
        <v>433</v>
      </c>
      <c r="F74" s="287" t="s">
        <v>432</v>
      </c>
      <c r="G74" s="287" t="s">
        <v>679</v>
      </c>
      <c r="H74" s="287" t="s">
        <v>680</v>
      </c>
      <c r="I74" s="287" t="s">
        <v>681</v>
      </c>
      <c r="J74" s="287" t="s">
        <v>426</v>
      </c>
      <c r="K74" s="287" t="s">
        <v>681</v>
      </c>
      <c r="L74" s="288">
        <v>421903712927</v>
      </c>
      <c r="M74" s="287" t="s">
        <v>682</v>
      </c>
      <c r="N74" s="287"/>
      <c r="O74" s="287"/>
      <c r="P74" s="287"/>
      <c r="R74" s="276" t="str">
        <f t="shared" si="2"/>
        <v>36128147</v>
      </c>
    </row>
    <row r="75" spans="1:18" x14ac:dyDescent="0.2">
      <c r="A75" s="203" t="s">
        <v>683</v>
      </c>
      <c r="B75" s="287" t="s">
        <v>684</v>
      </c>
      <c r="C75" s="287" t="s">
        <v>422</v>
      </c>
      <c r="D75" s="287" t="s">
        <v>1990</v>
      </c>
      <c r="E75" s="287" t="s">
        <v>1991</v>
      </c>
      <c r="F75" s="287" t="s">
        <v>1992</v>
      </c>
      <c r="G75" s="287" t="s">
        <v>685</v>
      </c>
      <c r="H75" s="287" t="s">
        <v>686</v>
      </c>
      <c r="I75" s="287" t="s">
        <v>1993</v>
      </c>
      <c r="J75" s="287" t="s">
        <v>426</v>
      </c>
      <c r="K75" s="287" t="s">
        <v>687</v>
      </c>
      <c r="L75" s="288">
        <v>421908672270</v>
      </c>
      <c r="M75" s="287" t="s">
        <v>688</v>
      </c>
      <c r="N75" s="287"/>
      <c r="O75" s="287"/>
      <c r="P75" s="287"/>
      <c r="R75" s="276" t="str">
        <f t="shared" si="2"/>
        <v>31770908</v>
      </c>
    </row>
    <row r="76" spans="1:18" x14ac:dyDescent="0.2">
      <c r="A76" s="203" t="s">
        <v>689</v>
      </c>
      <c r="B76" s="287" t="s">
        <v>690</v>
      </c>
      <c r="C76" s="287" t="s">
        <v>422</v>
      </c>
      <c r="D76" s="287" t="s">
        <v>691</v>
      </c>
      <c r="E76" s="287" t="s">
        <v>429</v>
      </c>
      <c r="F76" s="287" t="s">
        <v>692</v>
      </c>
      <c r="G76" s="287" t="s">
        <v>693</v>
      </c>
      <c r="H76" s="287" t="s">
        <v>694</v>
      </c>
      <c r="I76" s="287" t="s">
        <v>695</v>
      </c>
      <c r="J76" s="287" t="s">
        <v>424</v>
      </c>
      <c r="K76" s="287" t="s">
        <v>696</v>
      </c>
      <c r="L76" s="288">
        <v>421918824449</v>
      </c>
      <c r="M76" s="287" t="s">
        <v>697</v>
      </c>
      <c r="N76" s="287"/>
      <c r="O76" s="287"/>
      <c r="P76" s="287"/>
      <c r="R76" s="276" t="str">
        <f t="shared" si="2"/>
        <v>37841866</v>
      </c>
    </row>
    <row r="77" spans="1:18" x14ac:dyDescent="0.2">
      <c r="A77" s="203" t="s">
        <v>1438</v>
      </c>
      <c r="B77" s="287" t="s">
        <v>1439</v>
      </c>
      <c r="C77" s="287" t="s">
        <v>422</v>
      </c>
      <c r="D77" s="287" t="s">
        <v>1440</v>
      </c>
      <c r="E77" s="287" t="s">
        <v>1441</v>
      </c>
      <c r="F77" s="287" t="s">
        <v>1442</v>
      </c>
      <c r="G77" s="287" t="s">
        <v>1443</v>
      </c>
      <c r="H77" s="287" t="s">
        <v>1444</v>
      </c>
      <c r="I77" s="287" t="s">
        <v>1445</v>
      </c>
      <c r="J77" s="287" t="s">
        <v>424</v>
      </c>
      <c r="K77" s="287" t="s">
        <v>1445</v>
      </c>
      <c r="L77" s="288">
        <v>421903996977</v>
      </c>
      <c r="M77" s="287" t="s">
        <v>1446</v>
      </c>
      <c r="N77" s="287"/>
      <c r="O77" s="287"/>
      <c r="P77" s="287"/>
      <c r="R77" s="276" t="str">
        <f t="shared" si="2"/>
        <v>34009388</v>
      </c>
    </row>
    <row r="78" spans="1:18" x14ac:dyDescent="0.2">
      <c r="A78" s="203" t="s">
        <v>698</v>
      </c>
      <c r="B78" s="287" t="s">
        <v>699</v>
      </c>
      <c r="C78" s="287" t="s">
        <v>422</v>
      </c>
      <c r="D78" s="287" t="s">
        <v>700</v>
      </c>
      <c r="E78" s="287" t="s">
        <v>429</v>
      </c>
      <c r="F78" s="287" t="s">
        <v>440</v>
      </c>
      <c r="G78" s="287" t="s">
        <v>701</v>
      </c>
      <c r="H78" s="287" t="s">
        <v>702</v>
      </c>
      <c r="I78" s="287" t="s">
        <v>703</v>
      </c>
      <c r="J78" s="287" t="s">
        <v>426</v>
      </c>
      <c r="K78" s="287" t="s">
        <v>704</v>
      </c>
      <c r="L78" s="288">
        <v>421907984638</v>
      </c>
      <c r="M78" s="287" t="s">
        <v>705</v>
      </c>
      <c r="N78" s="287"/>
      <c r="O78" s="287"/>
      <c r="P78" s="287"/>
      <c r="R78" s="276" t="str">
        <f t="shared" si="2"/>
        <v>00687308</v>
      </c>
    </row>
    <row r="79" spans="1:18" x14ac:dyDescent="0.2">
      <c r="A79" s="203" t="s">
        <v>706</v>
      </c>
      <c r="B79" s="287" t="s">
        <v>707</v>
      </c>
      <c r="C79" s="287" t="s">
        <v>422</v>
      </c>
      <c r="D79" s="287" t="s">
        <v>473</v>
      </c>
      <c r="E79" s="287" t="s">
        <v>429</v>
      </c>
      <c r="F79" s="287" t="s">
        <v>524</v>
      </c>
      <c r="G79" s="287" t="s">
        <v>708</v>
      </c>
      <c r="H79" s="287" t="s">
        <v>709</v>
      </c>
      <c r="I79" s="287" t="s">
        <v>710</v>
      </c>
      <c r="J79" s="287" t="s">
        <v>424</v>
      </c>
      <c r="K79" s="287" t="s">
        <v>710</v>
      </c>
      <c r="L79" s="288">
        <v>421911597705</v>
      </c>
      <c r="M79" s="287" t="s">
        <v>711</v>
      </c>
      <c r="N79" s="287"/>
      <c r="O79" s="287" t="s">
        <v>1447</v>
      </c>
      <c r="P79" s="287"/>
      <c r="R79" s="276" t="str">
        <f t="shared" si="2"/>
        <v>00586455</v>
      </c>
    </row>
    <row r="80" spans="1:18" x14ac:dyDescent="0.2">
      <c r="A80" s="203" t="s">
        <v>1994</v>
      </c>
      <c r="B80" s="287" t="s">
        <v>1995</v>
      </c>
      <c r="C80" s="287" t="s">
        <v>422</v>
      </c>
      <c r="D80" s="287" t="s">
        <v>1996</v>
      </c>
      <c r="E80" s="287" t="s">
        <v>1441</v>
      </c>
      <c r="F80" s="287" t="s">
        <v>1442</v>
      </c>
      <c r="G80" s="287" t="s">
        <v>1997</v>
      </c>
      <c r="H80" s="287" t="s">
        <v>1998</v>
      </c>
      <c r="I80" s="287" t="s">
        <v>1999</v>
      </c>
      <c r="J80" s="287" t="s">
        <v>426</v>
      </c>
      <c r="K80" s="287" t="s">
        <v>2000</v>
      </c>
      <c r="L80" s="288">
        <v>421905762340</v>
      </c>
      <c r="M80" s="287" t="s">
        <v>2001</v>
      </c>
      <c r="N80" s="287"/>
      <c r="O80" s="287"/>
      <c r="P80" s="287"/>
      <c r="R80" s="276" t="str">
        <f t="shared" si="2"/>
        <v>31771688</v>
      </c>
    </row>
    <row r="81" spans="1:18" x14ac:dyDescent="0.2">
      <c r="A81" s="203" t="s">
        <v>712</v>
      </c>
      <c r="B81" s="287" t="s">
        <v>713</v>
      </c>
      <c r="C81" s="287" t="s">
        <v>422</v>
      </c>
      <c r="D81" s="287" t="s">
        <v>714</v>
      </c>
      <c r="E81" s="287" t="s">
        <v>429</v>
      </c>
      <c r="F81" s="287" t="s">
        <v>436</v>
      </c>
      <c r="G81" s="287" t="s">
        <v>715</v>
      </c>
      <c r="H81" s="287" t="s">
        <v>716</v>
      </c>
      <c r="I81" s="287" t="s">
        <v>717</v>
      </c>
      <c r="J81" s="287" t="s">
        <v>424</v>
      </c>
      <c r="K81" s="287" t="s">
        <v>718</v>
      </c>
      <c r="L81" s="288">
        <v>421905504040</v>
      </c>
      <c r="M81" s="287" t="s">
        <v>719</v>
      </c>
      <c r="N81" s="287"/>
      <c r="O81" s="287"/>
      <c r="P81" s="287"/>
      <c r="R81" s="276" t="str">
        <f t="shared" si="2"/>
        <v>31805540</v>
      </c>
    </row>
    <row r="82" spans="1:18" x14ac:dyDescent="0.2">
      <c r="A82" s="203" t="s">
        <v>720</v>
      </c>
      <c r="B82" s="287" t="s">
        <v>721</v>
      </c>
      <c r="C82" s="287" t="s">
        <v>422</v>
      </c>
      <c r="D82" s="287" t="s">
        <v>473</v>
      </c>
      <c r="E82" s="287" t="s">
        <v>429</v>
      </c>
      <c r="F82" s="287" t="s">
        <v>524</v>
      </c>
      <c r="G82" s="287" t="s">
        <v>722</v>
      </c>
      <c r="H82" s="287" t="s">
        <v>723</v>
      </c>
      <c r="I82" s="287" t="s">
        <v>724</v>
      </c>
      <c r="J82" s="287" t="s">
        <v>424</v>
      </c>
      <c r="K82" s="287" t="s">
        <v>724</v>
      </c>
      <c r="L82" s="288">
        <v>421903202270</v>
      </c>
      <c r="M82" s="287" t="s">
        <v>725</v>
      </c>
      <c r="N82" s="287"/>
      <c r="O82" s="287"/>
      <c r="P82" s="287"/>
      <c r="R82" s="276" t="str">
        <f t="shared" si="2"/>
        <v>30793009</v>
      </c>
    </row>
    <row r="83" spans="1:18" x14ac:dyDescent="0.2">
      <c r="A83" s="203" t="s">
        <v>726</v>
      </c>
      <c r="B83" s="287" t="s">
        <v>727</v>
      </c>
      <c r="C83" s="287" t="s">
        <v>422</v>
      </c>
      <c r="D83" s="287" t="s">
        <v>728</v>
      </c>
      <c r="E83" s="287" t="s">
        <v>430</v>
      </c>
      <c r="F83" s="287" t="s">
        <v>729</v>
      </c>
      <c r="G83" s="287" t="s">
        <v>730</v>
      </c>
      <c r="H83" s="287" t="s">
        <v>731</v>
      </c>
      <c r="I83" s="287" t="s">
        <v>732</v>
      </c>
      <c r="J83" s="287" t="s">
        <v>426</v>
      </c>
      <c r="K83" s="287" t="s">
        <v>733</v>
      </c>
      <c r="L83" s="288">
        <v>421911928826</v>
      </c>
      <c r="M83" s="287" t="s">
        <v>734</v>
      </c>
      <c r="N83" s="287"/>
      <c r="O83" s="287"/>
      <c r="P83" s="287"/>
      <c r="R83" s="276" t="str">
        <f t="shared" si="2"/>
        <v>00677604</v>
      </c>
    </row>
    <row r="84" spans="1:18" x14ac:dyDescent="0.2">
      <c r="A84" s="203" t="s">
        <v>735</v>
      </c>
      <c r="B84" s="287" t="s">
        <v>736</v>
      </c>
      <c r="C84" s="287" t="s">
        <v>422</v>
      </c>
      <c r="D84" s="287" t="s">
        <v>473</v>
      </c>
      <c r="E84" s="287" t="s">
        <v>429</v>
      </c>
      <c r="F84" s="287" t="s">
        <v>524</v>
      </c>
      <c r="G84" s="287" t="s">
        <v>737</v>
      </c>
      <c r="H84" s="287" t="s">
        <v>738</v>
      </c>
      <c r="I84" s="287" t="s">
        <v>739</v>
      </c>
      <c r="J84" s="287" t="s">
        <v>426</v>
      </c>
      <c r="K84" s="287" t="s">
        <v>740</v>
      </c>
      <c r="L84" s="288" t="s">
        <v>741</v>
      </c>
      <c r="M84" s="287" t="s">
        <v>742</v>
      </c>
      <c r="N84" s="287" t="s">
        <v>2002</v>
      </c>
      <c r="O84" s="287"/>
      <c r="P84" s="287"/>
      <c r="R84" s="276" t="str">
        <f t="shared" si="2"/>
        <v>30811082</v>
      </c>
    </row>
    <row r="85" spans="1:18" x14ac:dyDescent="0.2">
      <c r="A85" s="203" t="s">
        <v>1448</v>
      </c>
      <c r="B85" s="287" t="s">
        <v>1449</v>
      </c>
      <c r="C85" s="287" t="s">
        <v>422</v>
      </c>
      <c r="D85" s="287" t="s">
        <v>1450</v>
      </c>
      <c r="E85" s="287" t="s">
        <v>429</v>
      </c>
      <c r="F85" s="287" t="s">
        <v>425</v>
      </c>
      <c r="G85" s="287" t="s">
        <v>1451</v>
      </c>
      <c r="H85" s="287" t="s">
        <v>1452</v>
      </c>
      <c r="I85" s="287" t="s">
        <v>1453</v>
      </c>
      <c r="J85" s="287" t="s">
        <v>424</v>
      </c>
      <c r="K85" s="287" t="s">
        <v>1454</v>
      </c>
      <c r="L85" s="288" t="s">
        <v>1455</v>
      </c>
      <c r="M85" s="287" t="s">
        <v>1456</v>
      </c>
      <c r="N85" s="287"/>
      <c r="O85" s="287"/>
      <c r="P85" s="287"/>
      <c r="R85" s="276" t="str">
        <f t="shared" si="2"/>
        <v>31745661</v>
      </c>
    </row>
    <row r="86" spans="1:18" x14ac:dyDescent="0.2">
      <c r="A86" s="203" t="s">
        <v>743</v>
      </c>
      <c r="B86" s="287" t="s">
        <v>744</v>
      </c>
      <c r="C86" s="287" t="s">
        <v>422</v>
      </c>
      <c r="D86" s="287" t="s">
        <v>1383</v>
      </c>
      <c r="E86" s="287" t="s">
        <v>429</v>
      </c>
      <c r="F86" s="287" t="s">
        <v>900</v>
      </c>
      <c r="G86" s="287" t="s">
        <v>745</v>
      </c>
      <c r="H86" s="287" t="s">
        <v>746</v>
      </c>
      <c r="I86" s="287" t="s">
        <v>747</v>
      </c>
      <c r="J86" s="287" t="s">
        <v>424</v>
      </c>
      <c r="K86" s="287" t="s">
        <v>748</v>
      </c>
      <c r="L86" s="288">
        <v>421903601379</v>
      </c>
      <c r="M86" s="287" t="s">
        <v>749</v>
      </c>
      <c r="N86" s="287"/>
      <c r="O86" s="287"/>
      <c r="P86" s="287"/>
      <c r="R86" s="276" t="str">
        <f t="shared" si="2"/>
        <v>30688060</v>
      </c>
    </row>
    <row r="87" spans="1:18" x14ac:dyDescent="0.2">
      <c r="A87" s="203" t="s">
        <v>750</v>
      </c>
      <c r="B87" s="287" t="s">
        <v>751</v>
      </c>
      <c r="C87" s="287" t="s">
        <v>422</v>
      </c>
      <c r="D87" s="287" t="s">
        <v>752</v>
      </c>
      <c r="E87" s="287" t="s">
        <v>429</v>
      </c>
      <c r="F87" s="287" t="s">
        <v>753</v>
      </c>
      <c r="G87" s="287" t="s">
        <v>754</v>
      </c>
      <c r="H87" s="287" t="s">
        <v>755</v>
      </c>
      <c r="I87" s="287" t="s">
        <v>756</v>
      </c>
      <c r="J87" s="287" t="s">
        <v>424</v>
      </c>
      <c r="K87" s="287" t="s">
        <v>757</v>
      </c>
      <c r="L87" s="288">
        <v>421903370792</v>
      </c>
      <c r="M87" s="287" t="s">
        <v>758</v>
      </c>
      <c r="N87" s="287"/>
      <c r="O87" s="287"/>
      <c r="P87" s="287" t="s">
        <v>1457</v>
      </c>
      <c r="R87" s="276" t="str">
        <f t="shared" si="2"/>
        <v>30806836</v>
      </c>
    </row>
    <row r="88" spans="1:18" x14ac:dyDescent="0.2">
      <c r="A88" s="203" t="s">
        <v>759</v>
      </c>
      <c r="B88" s="287" t="s">
        <v>760</v>
      </c>
      <c r="C88" s="287" t="s">
        <v>422</v>
      </c>
      <c r="D88" s="287" t="s">
        <v>761</v>
      </c>
      <c r="E88" s="287" t="s">
        <v>429</v>
      </c>
      <c r="F88" s="287" t="s">
        <v>762</v>
      </c>
      <c r="G88" s="287" t="s">
        <v>763</v>
      </c>
      <c r="H88" s="287" t="s">
        <v>764</v>
      </c>
      <c r="I88" s="287" t="s">
        <v>765</v>
      </c>
      <c r="J88" s="287" t="s">
        <v>426</v>
      </c>
      <c r="K88" s="287" t="s">
        <v>766</v>
      </c>
      <c r="L88" s="288">
        <v>421905795511</v>
      </c>
      <c r="M88" s="287" t="s">
        <v>767</v>
      </c>
      <c r="N88" s="287"/>
      <c r="O88" s="287"/>
      <c r="P88" s="287"/>
      <c r="R88" s="276" t="str">
        <f t="shared" si="2"/>
        <v>00603341</v>
      </c>
    </row>
    <row r="89" spans="1:18" x14ac:dyDescent="0.2">
      <c r="A89" s="203" t="s">
        <v>768</v>
      </c>
      <c r="B89" s="287" t="s">
        <v>769</v>
      </c>
      <c r="C89" s="287" t="s">
        <v>422</v>
      </c>
      <c r="D89" s="287" t="s">
        <v>770</v>
      </c>
      <c r="E89" s="287" t="s">
        <v>771</v>
      </c>
      <c r="F89" s="287" t="s">
        <v>772</v>
      </c>
      <c r="G89" s="287" t="s">
        <v>773</v>
      </c>
      <c r="H89" s="287" t="s">
        <v>774</v>
      </c>
      <c r="I89" s="287" t="s">
        <v>775</v>
      </c>
      <c r="J89" s="287" t="s">
        <v>426</v>
      </c>
      <c r="K89" s="287" t="s">
        <v>776</v>
      </c>
      <c r="L89" s="288">
        <v>421903363993</v>
      </c>
      <c r="M89" s="287" t="s">
        <v>777</v>
      </c>
      <c r="N89" s="287"/>
      <c r="O89" s="287"/>
      <c r="P89" s="287"/>
      <c r="R89" s="276" t="str">
        <f t="shared" si="2"/>
        <v>17310571</v>
      </c>
    </row>
    <row r="90" spans="1:18" x14ac:dyDescent="0.2">
      <c r="A90" s="203" t="s">
        <v>778</v>
      </c>
      <c r="B90" s="287" t="s">
        <v>779</v>
      </c>
      <c r="C90" s="287" t="s">
        <v>422</v>
      </c>
      <c r="D90" s="287" t="s">
        <v>780</v>
      </c>
      <c r="E90" s="287" t="s">
        <v>429</v>
      </c>
      <c r="F90" s="287" t="s">
        <v>524</v>
      </c>
      <c r="G90" s="287" t="s">
        <v>781</v>
      </c>
      <c r="H90" s="287" t="s">
        <v>782</v>
      </c>
      <c r="I90" s="287" t="s">
        <v>783</v>
      </c>
      <c r="J90" s="287" t="s">
        <v>426</v>
      </c>
      <c r="K90" s="287" t="s">
        <v>784</v>
      </c>
      <c r="L90" s="288">
        <v>421903740961</v>
      </c>
      <c r="M90" s="287" t="s">
        <v>785</v>
      </c>
      <c r="N90" s="287"/>
      <c r="O90" s="287"/>
      <c r="P90" s="287"/>
      <c r="R90" s="276" t="str">
        <f t="shared" si="2"/>
        <v>30806437</v>
      </c>
    </row>
    <row r="91" spans="1:18" x14ac:dyDescent="0.2">
      <c r="A91" s="203" t="s">
        <v>786</v>
      </c>
      <c r="B91" s="287" t="s">
        <v>787</v>
      </c>
      <c r="C91" s="287" t="s">
        <v>422</v>
      </c>
      <c r="D91" s="287" t="s">
        <v>788</v>
      </c>
      <c r="E91" s="287" t="s">
        <v>429</v>
      </c>
      <c r="F91" s="287" t="s">
        <v>431</v>
      </c>
      <c r="G91" s="287" t="s">
        <v>789</v>
      </c>
      <c r="H91" s="287" t="s">
        <v>790</v>
      </c>
      <c r="I91" s="287" t="s">
        <v>791</v>
      </c>
      <c r="J91" s="287" t="s">
        <v>426</v>
      </c>
      <c r="K91" s="287" t="s">
        <v>792</v>
      </c>
      <c r="L91" s="288">
        <v>421903714918</v>
      </c>
      <c r="M91" s="287" t="s">
        <v>793</v>
      </c>
      <c r="N91" s="287"/>
      <c r="O91" s="287"/>
      <c r="P91" s="287"/>
      <c r="R91" s="276" t="str">
        <f t="shared" si="2"/>
        <v>30811384</v>
      </c>
    </row>
    <row r="92" spans="1:18" x14ac:dyDescent="0.2">
      <c r="A92" s="203" t="s">
        <v>794</v>
      </c>
      <c r="B92" s="287" t="s">
        <v>795</v>
      </c>
      <c r="C92" s="287" t="s">
        <v>422</v>
      </c>
      <c r="D92" s="287" t="s">
        <v>796</v>
      </c>
      <c r="E92" s="287" t="s">
        <v>429</v>
      </c>
      <c r="F92" s="287" t="s">
        <v>797</v>
      </c>
      <c r="G92" s="287" t="s">
        <v>798</v>
      </c>
      <c r="H92" s="287" t="s">
        <v>799</v>
      </c>
      <c r="I92" s="287" t="s">
        <v>800</v>
      </c>
      <c r="J92" s="287" t="s">
        <v>424</v>
      </c>
      <c r="K92" s="287" t="s">
        <v>801</v>
      </c>
      <c r="L92" s="288">
        <v>421918882990</v>
      </c>
      <c r="M92" s="287" t="s">
        <v>802</v>
      </c>
      <c r="N92" s="287"/>
      <c r="O92" s="287"/>
      <c r="P92" s="287"/>
      <c r="R92" s="276" t="str">
        <f t="shared" si="2"/>
        <v>00688304</v>
      </c>
    </row>
    <row r="93" spans="1:18" x14ac:dyDescent="0.2">
      <c r="A93" s="203" t="s">
        <v>803</v>
      </c>
      <c r="B93" s="287" t="s">
        <v>804</v>
      </c>
      <c r="C93" s="287" t="s">
        <v>422</v>
      </c>
      <c r="D93" s="287" t="s">
        <v>473</v>
      </c>
      <c r="E93" s="287" t="s">
        <v>429</v>
      </c>
      <c r="F93" s="287" t="s">
        <v>524</v>
      </c>
      <c r="G93" s="287" t="s">
        <v>805</v>
      </c>
      <c r="H93" s="287" t="s">
        <v>806</v>
      </c>
      <c r="I93" s="287" t="s">
        <v>807</v>
      </c>
      <c r="J93" s="287" t="s">
        <v>808</v>
      </c>
      <c r="K93" s="287" t="s">
        <v>807</v>
      </c>
      <c r="L93" s="288">
        <v>421917476268</v>
      </c>
      <c r="M93" s="287" t="s">
        <v>809</v>
      </c>
      <c r="N93" s="287"/>
      <c r="O93" s="287"/>
      <c r="P93" s="287"/>
      <c r="R93" s="276" t="str">
        <f t="shared" si="2"/>
        <v>31791981</v>
      </c>
    </row>
    <row r="94" spans="1:18" x14ac:dyDescent="0.2">
      <c r="A94" s="203" t="s">
        <v>810</v>
      </c>
      <c r="B94" s="287" t="s">
        <v>811</v>
      </c>
      <c r="C94" s="287" t="s">
        <v>422</v>
      </c>
      <c r="D94" s="287" t="s">
        <v>812</v>
      </c>
      <c r="E94" s="287" t="s">
        <v>813</v>
      </c>
      <c r="F94" s="287" t="s">
        <v>814</v>
      </c>
      <c r="G94" s="287" t="s">
        <v>815</v>
      </c>
      <c r="H94" s="287" t="s">
        <v>816</v>
      </c>
      <c r="I94" s="287" t="s">
        <v>817</v>
      </c>
      <c r="J94" s="287" t="s">
        <v>808</v>
      </c>
      <c r="K94" s="287" t="s">
        <v>817</v>
      </c>
      <c r="L94" s="288">
        <v>421905193404</v>
      </c>
      <c r="M94" s="287" t="s">
        <v>818</v>
      </c>
      <c r="N94" s="287"/>
      <c r="O94" s="287"/>
      <c r="P94" s="287"/>
    </row>
    <row r="95" spans="1:18" x14ac:dyDescent="0.2">
      <c r="A95" s="203" t="s">
        <v>819</v>
      </c>
      <c r="B95" s="287" t="s">
        <v>820</v>
      </c>
      <c r="C95" s="287" t="s">
        <v>422</v>
      </c>
      <c r="D95" s="287" t="s">
        <v>821</v>
      </c>
      <c r="E95" s="287" t="s">
        <v>423</v>
      </c>
      <c r="F95" s="287" t="s">
        <v>822</v>
      </c>
      <c r="G95" s="287" t="s">
        <v>823</v>
      </c>
      <c r="H95" s="287" t="s">
        <v>824</v>
      </c>
      <c r="I95" s="287" t="s">
        <v>825</v>
      </c>
      <c r="J95" s="287" t="s">
        <v>426</v>
      </c>
      <c r="K95" s="287" t="s">
        <v>826</v>
      </c>
      <c r="L95" s="288">
        <v>421902902970</v>
      </c>
      <c r="M95" s="287" t="s">
        <v>827</v>
      </c>
      <c r="N95" s="287"/>
      <c r="O95" s="287"/>
      <c r="P95" s="287"/>
    </row>
    <row r="96" spans="1:18" x14ac:dyDescent="0.2">
      <c r="A96" s="203" t="s">
        <v>828</v>
      </c>
      <c r="B96" s="287" t="s">
        <v>829</v>
      </c>
      <c r="C96" s="287" t="s">
        <v>422</v>
      </c>
      <c r="D96" s="287" t="s">
        <v>830</v>
      </c>
      <c r="E96" s="287" t="s">
        <v>429</v>
      </c>
      <c r="F96" s="287" t="s">
        <v>831</v>
      </c>
      <c r="G96" s="287" t="s">
        <v>832</v>
      </c>
      <c r="H96" s="287" t="s">
        <v>833</v>
      </c>
      <c r="I96" s="287" t="s">
        <v>834</v>
      </c>
      <c r="J96" s="287" t="s">
        <v>424</v>
      </c>
      <c r="K96" s="287" t="s">
        <v>835</v>
      </c>
      <c r="L96" s="288">
        <v>421903262626</v>
      </c>
      <c r="M96" s="287" t="s">
        <v>836</v>
      </c>
      <c r="N96" s="287"/>
      <c r="O96" s="287"/>
      <c r="P96" s="287"/>
    </row>
    <row r="97" spans="1:16" x14ac:dyDescent="0.2">
      <c r="A97" s="203" t="s">
        <v>837</v>
      </c>
      <c r="B97" s="287" t="s">
        <v>838</v>
      </c>
      <c r="C97" s="287" t="s">
        <v>422</v>
      </c>
      <c r="D97" s="287" t="s">
        <v>839</v>
      </c>
      <c r="E97" s="287" t="s">
        <v>429</v>
      </c>
      <c r="F97" s="287" t="s">
        <v>431</v>
      </c>
      <c r="G97" s="287" t="s">
        <v>840</v>
      </c>
      <c r="H97" s="287" t="s">
        <v>841</v>
      </c>
      <c r="I97" s="287" t="s">
        <v>842</v>
      </c>
      <c r="J97" s="287" t="s">
        <v>843</v>
      </c>
      <c r="K97" s="287" t="s">
        <v>844</v>
      </c>
      <c r="L97" s="288">
        <v>421902228191</v>
      </c>
      <c r="M97" s="287" t="s">
        <v>845</v>
      </c>
      <c r="N97" s="287"/>
      <c r="O97" s="287"/>
      <c r="P97" s="287"/>
    </row>
    <row r="98" spans="1:16" x14ac:dyDescent="0.2">
      <c r="A98" s="203" t="s">
        <v>846</v>
      </c>
      <c r="B98" s="287" t="s">
        <v>847</v>
      </c>
      <c r="C98" s="287" t="s">
        <v>422</v>
      </c>
      <c r="D98" s="287" t="s">
        <v>473</v>
      </c>
      <c r="E98" s="287" t="s">
        <v>429</v>
      </c>
      <c r="F98" s="287" t="s">
        <v>524</v>
      </c>
      <c r="G98" s="287" t="s">
        <v>848</v>
      </c>
      <c r="H98" s="287" t="s">
        <v>849</v>
      </c>
      <c r="I98" s="287" t="s">
        <v>850</v>
      </c>
      <c r="J98" s="287" t="s">
        <v>426</v>
      </c>
      <c r="K98" s="287" t="s">
        <v>851</v>
      </c>
      <c r="L98" s="288">
        <v>421905305338</v>
      </c>
      <c r="M98" s="287" t="s">
        <v>852</v>
      </c>
      <c r="N98" s="287"/>
      <c r="O98" s="287"/>
      <c r="P98" s="287"/>
    </row>
    <row r="99" spans="1:16" x14ac:dyDescent="0.2">
      <c r="A99" s="203" t="s">
        <v>853</v>
      </c>
      <c r="B99" s="287" t="s">
        <v>854</v>
      </c>
      <c r="C99" s="287" t="s">
        <v>422</v>
      </c>
      <c r="D99" s="287" t="s">
        <v>473</v>
      </c>
      <c r="E99" s="287" t="s">
        <v>429</v>
      </c>
      <c r="F99" s="287" t="s">
        <v>524</v>
      </c>
      <c r="G99" s="287" t="s">
        <v>855</v>
      </c>
      <c r="H99" s="287" t="s">
        <v>856</v>
      </c>
      <c r="I99" s="287" t="s">
        <v>857</v>
      </c>
      <c r="J99" s="287" t="s">
        <v>426</v>
      </c>
      <c r="K99" s="287" t="s">
        <v>858</v>
      </c>
      <c r="L99" s="288">
        <v>421908979442</v>
      </c>
      <c r="M99" s="287" t="s">
        <v>859</v>
      </c>
      <c r="N99" s="287"/>
      <c r="O99" s="287"/>
      <c r="P99" s="287"/>
    </row>
    <row r="100" spans="1:16" x14ac:dyDescent="0.2">
      <c r="A100" s="203" t="s">
        <v>2003</v>
      </c>
      <c r="B100" s="287" t="s">
        <v>2004</v>
      </c>
      <c r="C100" s="287" t="s">
        <v>422</v>
      </c>
      <c r="D100" s="287" t="s">
        <v>2005</v>
      </c>
      <c r="E100" s="287" t="s">
        <v>430</v>
      </c>
      <c r="F100" s="287" t="s">
        <v>729</v>
      </c>
      <c r="G100" s="287" t="s">
        <v>2006</v>
      </c>
      <c r="H100" s="287" t="s">
        <v>2007</v>
      </c>
      <c r="I100" s="287" t="s">
        <v>2008</v>
      </c>
      <c r="J100" s="287" t="s">
        <v>424</v>
      </c>
      <c r="K100" s="287" t="s">
        <v>2008</v>
      </c>
      <c r="L100" s="288">
        <v>421915802888</v>
      </c>
      <c r="M100" s="287" t="s">
        <v>2009</v>
      </c>
      <c r="N100" s="287"/>
      <c r="O100" s="287"/>
      <c r="P100" s="287"/>
    </row>
    <row r="101" spans="1:16" x14ac:dyDescent="0.2">
      <c r="A101" s="203" t="s">
        <v>860</v>
      </c>
      <c r="B101" s="287" t="s">
        <v>861</v>
      </c>
      <c r="C101" s="287" t="s">
        <v>422</v>
      </c>
      <c r="D101" s="287" t="s">
        <v>473</v>
      </c>
      <c r="E101" s="287" t="s">
        <v>429</v>
      </c>
      <c r="F101" s="287" t="s">
        <v>524</v>
      </c>
      <c r="G101" s="287" t="s">
        <v>862</v>
      </c>
      <c r="H101" s="287" t="s">
        <v>863</v>
      </c>
      <c r="I101" s="287" t="s">
        <v>864</v>
      </c>
      <c r="J101" s="287" t="s">
        <v>426</v>
      </c>
      <c r="K101" s="287" t="s">
        <v>865</v>
      </c>
      <c r="L101" s="288">
        <v>421903708275</v>
      </c>
      <c r="M101" s="287" t="s">
        <v>866</v>
      </c>
      <c r="N101" s="287"/>
      <c r="O101" s="287"/>
      <c r="P101" s="287" t="s">
        <v>1458</v>
      </c>
    </row>
    <row r="102" spans="1:16" x14ac:dyDescent="0.2">
      <c r="A102" s="203" t="s">
        <v>2010</v>
      </c>
      <c r="B102" s="287" t="s">
        <v>2011</v>
      </c>
      <c r="C102" s="287" t="s">
        <v>422</v>
      </c>
      <c r="D102" s="287" t="s">
        <v>2012</v>
      </c>
      <c r="E102" s="287" t="s">
        <v>429</v>
      </c>
      <c r="F102" s="287" t="s">
        <v>2013</v>
      </c>
      <c r="G102" s="287" t="s">
        <v>2014</v>
      </c>
      <c r="H102" s="287" t="s">
        <v>2015</v>
      </c>
      <c r="I102" s="287" t="s">
        <v>2016</v>
      </c>
      <c r="J102" s="287" t="s">
        <v>2017</v>
      </c>
      <c r="K102" s="287" t="s">
        <v>2016</v>
      </c>
      <c r="L102" s="288">
        <v>421905343077</v>
      </c>
      <c r="M102" s="287" t="s">
        <v>2018</v>
      </c>
      <c r="N102" s="287"/>
      <c r="O102" s="287"/>
      <c r="P102" s="287"/>
    </row>
    <row r="103" spans="1:16" x14ac:dyDescent="0.2">
      <c r="A103" s="203" t="s">
        <v>867</v>
      </c>
      <c r="B103" s="287" t="s">
        <v>868</v>
      </c>
      <c r="C103" s="287" t="s">
        <v>422</v>
      </c>
      <c r="D103" s="287" t="s">
        <v>473</v>
      </c>
      <c r="E103" s="287" t="s">
        <v>429</v>
      </c>
      <c r="F103" s="287" t="s">
        <v>524</v>
      </c>
      <c r="G103" s="287" t="s">
        <v>869</v>
      </c>
      <c r="H103" s="287" t="s">
        <v>870</v>
      </c>
      <c r="I103" s="287" t="s">
        <v>871</v>
      </c>
      <c r="J103" s="287" t="s">
        <v>426</v>
      </c>
      <c r="K103" s="287" t="s">
        <v>872</v>
      </c>
      <c r="L103" s="288">
        <v>421918529304</v>
      </c>
      <c r="M103" s="287" t="s">
        <v>873</v>
      </c>
      <c r="N103" s="287"/>
      <c r="O103" s="287"/>
      <c r="P103" s="287"/>
    </row>
    <row r="104" spans="1:16" x14ac:dyDescent="0.2">
      <c r="A104" s="203" t="s">
        <v>874</v>
      </c>
      <c r="B104" s="287" t="s">
        <v>875</v>
      </c>
      <c r="C104" s="287" t="s">
        <v>422</v>
      </c>
      <c r="D104" s="287" t="s">
        <v>473</v>
      </c>
      <c r="E104" s="287" t="s">
        <v>429</v>
      </c>
      <c r="F104" s="287" t="s">
        <v>524</v>
      </c>
      <c r="G104" s="287" t="s">
        <v>876</v>
      </c>
      <c r="H104" s="287" t="s">
        <v>877</v>
      </c>
      <c r="I104" s="287" t="s">
        <v>2019</v>
      </c>
      <c r="J104" s="287" t="s">
        <v>878</v>
      </c>
      <c r="K104" s="287" t="s">
        <v>879</v>
      </c>
      <c r="L104" s="288">
        <v>421944318444</v>
      </c>
      <c r="M104" s="287" t="s">
        <v>880</v>
      </c>
      <c r="N104" s="287"/>
      <c r="O104" s="287"/>
      <c r="P104" s="287"/>
    </row>
    <row r="105" spans="1:16" x14ac:dyDescent="0.2">
      <c r="A105" s="203" t="s">
        <v>881</v>
      </c>
      <c r="B105" s="287" t="s">
        <v>882</v>
      </c>
      <c r="C105" s="287" t="s">
        <v>422</v>
      </c>
      <c r="D105" s="287" t="s">
        <v>473</v>
      </c>
      <c r="E105" s="287" t="s">
        <v>429</v>
      </c>
      <c r="F105" s="287" t="s">
        <v>474</v>
      </c>
      <c r="G105" s="287" t="s">
        <v>883</v>
      </c>
      <c r="H105" s="287" t="s">
        <v>884</v>
      </c>
      <c r="I105" s="287" t="s">
        <v>885</v>
      </c>
      <c r="J105" s="287" t="s">
        <v>426</v>
      </c>
      <c r="K105" s="287" t="s">
        <v>886</v>
      </c>
      <c r="L105" s="288">
        <v>421903692095</v>
      </c>
      <c r="M105" s="287" t="s">
        <v>887</v>
      </c>
      <c r="N105" s="287"/>
      <c r="O105" s="287"/>
      <c r="P105" s="287"/>
    </row>
    <row r="106" spans="1:16" x14ac:dyDescent="0.2">
      <c r="A106" s="203" t="s">
        <v>888</v>
      </c>
      <c r="B106" s="287" t="s">
        <v>889</v>
      </c>
      <c r="C106" s="287" t="s">
        <v>422</v>
      </c>
      <c r="D106" s="287" t="s">
        <v>473</v>
      </c>
      <c r="E106" s="287" t="s">
        <v>429</v>
      </c>
      <c r="F106" s="287" t="s">
        <v>524</v>
      </c>
      <c r="G106" s="287" t="s">
        <v>890</v>
      </c>
      <c r="H106" s="287" t="s">
        <v>2020</v>
      </c>
      <c r="I106" s="287" t="s">
        <v>891</v>
      </c>
      <c r="J106" s="287" t="s">
        <v>426</v>
      </c>
      <c r="K106" s="287" t="s">
        <v>1459</v>
      </c>
      <c r="L106" s="288">
        <v>421915499077</v>
      </c>
      <c r="M106" s="287" t="s">
        <v>892</v>
      </c>
      <c r="N106" s="287"/>
      <c r="O106" s="287"/>
      <c r="P106" s="287"/>
    </row>
    <row r="107" spans="1:16" x14ac:dyDescent="0.2">
      <c r="A107" s="203" t="s">
        <v>893</v>
      </c>
      <c r="B107" s="287" t="s">
        <v>894</v>
      </c>
      <c r="C107" s="287" t="s">
        <v>422</v>
      </c>
      <c r="D107" s="287" t="s">
        <v>2021</v>
      </c>
      <c r="E107" s="287" t="s">
        <v>429</v>
      </c>
      <c r="F107" s="287" t="s">
        <v>524</v>
      </c>
      <c r="G107" s="287" t="s">
        <v>895</v>
      </c>
      <c r="H107" s="287" t="s">
        <v>896</v>
      </c>
      <c r="I107" s="287" t="s">
        <v>897</v>
      </c>
      <c r="J107" s="287" t="s">
        <v>647</v>
      </c>
      <c r="K107" s="287" t="s">
        <v>898</v>
      </c>
      <c r="L107" s="288">
        <v>421905234323</v>
      </c>
      <c r="M107" s="287" t="s">
        <v>899</v>
      </c>
      <c r="N107" s="287"/>
      <c r="O107" s="287"/>
      <c r="P107" s="287"/>
    </row>
    <row r="108" spans="1:16" x14ac:dyDescent="0.2">
      <c r="A108" s="203" t="s">
        <v>2022</v>
      </c>
      <c r="B108" s="287" t="s">
        <v>2023</v>
      </c>
      <c r="C108" s="287" t="s">
        <v>422</v>
      </c>
      <c r="D108" s="287" t="s">
        <v>2024</v>
      </c>
      <c r="E108" s="287" t="s">
        <v>429</v>
      </c>
      <c r="F108" s="287" t="s">
        <v>900</v>
      </c>
      <c r="G108" s="287" t="s">
        <v>2025</v>
      </c>
      <c r="H108" s="287" t="s">
        <v>2026</v>
      </c>
      <c r="I108" s="287" t="s">
        <v>2027</v>
      </c>
      <c r="J108" s="287" t="s">
        <v>426</v>
      </c>
      <c r="K108" s="287" t="s">
        <v>2027</v>
      </c>
      <c r="L108" s="288">
        <v>421915902632</v>
      </c>
      <c r="M108" s="287" t="s">
        <v>2028</v>
      </c>
      <c r="N108" s="287"/>
      <c r="O108" s="287"/>
      <c r="P108" s="287"/>
    </row>
    <row r="109" spans="1:16" x14ac:dyDescent="0.2">
      <c r="A109" s="203" t="s">
        <v>901</v>
      </c>
      <c r="B109" s="287" t="s">
        <v>902</v>
      </c>
      <c r="C109" s="287" t="s">
        <v>422</v>
      </c>
      <c r="D109" s="287" t="s">
        <v>473</v>
      </c>
      <c r="E109" s="287" t="s">
        <v>429</v>
      </c>
      <c r="F109" s="287" t="s">
        <v>524</v>
      </c>
      <c r="G109" s="287" t="s">
        <v>903</v>
      </c>
      <c r="H109" s="287" t="s">
        <v>904</v>
      </c>
      <c r="I109" s="287" t="s">
        <v>905</v>
      </c>
      <c r="J109" s="287" t="s">
        <v>424</v>
      </c>
      <c r="K109" s="287" t="s">
        <v>906</v>
      </c>
      <c r="L109" s="288">
        <v>421905650170</v>
      </c>
      <c r="M109" s="287" t="s">
        <v>907</v>
      </c>
      <c r="N109" s="287"/>
      <c r="O109" s="287"/>
      <c r="P109" s="287"/>
    </row>
    <row r="110" spans="1:16" x14ac:dyDescent="0.2">
      <c r="A110" s="203" t="s">
        <v>908</v>
      </c>
      <c r="B110" s="287" t="s">
        <v>909</v>
      </c>
      <c r="C110" s="287" t="s">
        <v>422</v>
      </c>
      <c r="D110" s="287" t="s">
        <v>473</v>
      </c>
      <c r="E110" s="287" t="s">
        <v>429</v>
      </c>
      <c r="F110" s="287" t="s">
        <v>524</v>
      </c>
      <c r="G110" s="287" t="s">
        <v>910</v>
      </c>
      <c r="H110" s="287" t="s">
        <v>911</v>
      </c>
      <c r="I110" s="287" t="s">
        <v>912</v>
      </c>
      <c r="J110" s="287" t="s">
        <v>424</v>
      </c>
      <c r="K110" s="287" t="s">
        <v>913</v>
      </c>
      <c r="L110" s="288">
        <v>421903636503</v>
      </c>
      <c r="M110" s="287" t="s">
        <v>914</v>
      </c>
      <c r="N110" s="287"/>
      <c r="O110" s="287"/>
      <c r="P110" s="287"/>
    </row>
    <row r="111" spans="1:16" x14ac:dyDescent="0.2">
      <c r="A111" s="203" t="s">
        <v>915</v>
      </c>
      <c r="B111" s="287" t="s">
        <v>916</v>
      </c>
      <c r="C111" s="287" t="s">
        <v>422</v>
      </c>
      <c r="D111" s="287" t="s">
        <v>917</v>
      </c>
      <c r="E111" s="287" t="s">
        <v>429</v>
      </c>
      <c r="F111" s="287" t="s">
        <v>551</v>
      </c>
      <c r="G111" s="287" t="s">
        <v>918</v>
      </c>
      <c r="H111" s="287" t="s">
        <v>919</v>
      </c>
      <c r="I111" s="287" t="s">
        <v>920</v>
      </c>
      <c r="J111" s="287" t="s">
        <v>424</v>
      </c>
      <c r="K111" s="287" t="s">
        <v>921</v>
      </c>
      <c r="L111" s="288">
        <v>421917263316</v>
      </c>
      <c r="M111" s="287" t="s">
        <v>922</v>
      </c>
      <c r="N111" s="287"/>
      <c r="O111" s="287"/>
      <c r="P111" s="287"/>
    </row>
    <row r="112" spans="1:16" x14ac:dyDescent="0.2">
      <c r="A112" s="203" t="s">
        <v>923</v>
      </c>
      <c r="B112" s="287" t="s">
        <v>924</v>
      </c>
      <c r="C112" s="287" t="s">
        <v>422</v>
      </c>
      <c r="D112" s="287" t="s">
        <v>925</v>
      </c>
      <c r="E112" s="287" t="s">
        <v>926</v>
      </c>
      <c r="F112" s="287" t="s">
        <v>927</v>
      </c>
      <c r="G112" s="287" t="s">
        <v>928</v>
      </c>
      <c r="H112" s="287" t="s">
        <v>929</v>
      </c>
      <c r="I112" s="287" t="s">
        <v>930</v>
      </c>
      <c r="J112" s="287" t="s">
        <v>426</v>
      </c>
      <c r="K112" s="287" t="s">
        <v>930</v>
      </c>
      <c r="L112" s="288">
        <v>421905486716</v>
      </c>
      <c r="M112" s="287" t="s">
        <v>931</v>
      </c>
      <c r="N112" s="287"/>
      <c r="O112" s="287" t="s">
        <v>1460</v>
      </c>
      <c r="P112" s="287"/>
    </row>
    <row r="113" spans="1:16" x14ac:dyDescent="0.2">
      <c r="A113" s="203" t="s">
        <v>2029</v>
      </c>
      <c r="B113" s="287" t="s">
        <v>2030</v>
      </c>
      <c r="C113" s="287" t="s">
        <v>422</v>
      </c>
      <c r="D113" s="287" t="s">
        <v>2031</v>
      </c>
      <c r="E113" s="287" t="s">
        <v>2032</v>
      </c>
      <c r="F113" s="287" t="s">
        <v>2033</v>
      </c>
      <c r="G113" s="287" t="s">
        <v>2034</v>
      </c>
      <c r="H113" s="287" t="s">
        <v>2035</v>
      </c>
      <c r="I113" s="287" t="s">
        <v>2036</v>
      </c>
      <c r="J113" s="287" t="s">
        <v>426</v>
      </c>
      <c r="K113" s="287" t="s">
        <v>2036</v>
      </c>
      <c r="L113" s="288">
        <v>421905533719</v>
      </c>
      <c r="M113" s="287" t="s">
        <v>2037</v>
      </c>
      <c r="N113" s="287"/>
      <c r="O113" s="287"/>
      <c r="P113" s="287"/>
    </row>
    <row r="114" spans="1:16" x14ac:dyDescent="0.2">
      <c r="A114" s="203" t="s">
        <v>932</v>
      </c>
      <c r="B114" s="287" t="s">
        <v>933</v>
      </c>
      <c r="C114" s="287" t="s">
        <v>422</v>
      </c>
      <c r="D114" s="287" t="s">
        <v>934</v>
      </c>
      <c r="E114" s="287" t="s">
        <v>771</v>
      </c>
      <c r="F114" s="287" t="s">
        <v>935</v>
      </c>
      <c r="G114" s="287" t="s">
        <v>936</v>
      </c>
      <c r="H114" s="287" t="s">
        <v>937</v>
      </c>
      <c r="I114" s="287" t="s">
        <v>938</v>
      </c>
      <c r="J114" s="287" t="s">
        <v>426</v>
      </c>
      <c r="K114" s="287" t="s">
        <v>938</v>
      </c>
      <c r="L114" s="288">
        <v>421905235472</v>
      </c>
      <c r="M114" s="287" t="s">
        <v>939</v>
      </c>
      <c r="N114" s="287"/>
      <c r="O114" s="287"/>
      <c r="P114" s="287"/>
    </row>
    <row r="115" spans="1:16" x14ac:dyDescent="0.2">
      <c r="A115" s="203" t="s">
        <v>940</v>
      </c>
      <c r="B115" s="287" t="s">
        <v>941</v>
      </c>
      <c r="C115" s="287" t="s">
        <v>422</v>
      </c>
      <c r="D115" s="287" t="s">
        <v>942</v>
      </c>
      <c r="E115" s="287" t="s">
        <v>943</v>
      </c>
      <c r="F115" s="287" t="s">
        <v>944</v>
      </c>
      <c r="G115" s="287" t="s">
        <v>945</v>
      </c>
      <c r="H115" s="287" t="s">
        <v>946</v>
      </c>
      <c r="I115" s="287" t="s">
        <v>947</v>
      </c>
      <c r="J115" s="287" t="s">
        <v>424</v>
      </c>
      <c r="K115" s="287" t="s">
        <v>947</v>
      </c>
      <c r="L115" s="288">
        <v>421905970041</v>
      </c>
      <c r="M115" s="287" t="s">
        <v>948</v>
      </c>
      <c r="N115" s="287"/>
      <c r="O115" s="287"/>
      <c r="P115" s="287"/>
    </row>
    <row r="116" spans="1:16" x14ac:dyDescent="0.2">
      <c r="A116" s="203" t="s">
        <v>1461</v>
      </c>
      <c r="B116" s="287" t="s">
        <v>1462</v>
      </c>
      <c r="C116" s="287" t="s">
        <v>422</v>
      </c>
      <c r="D116" s="287" t="s">
        <v>1463</v>
      </c>
      <c r="E116" s="287" t="s">
        <v>433</v>
      </c>
      <c r="F116" s="287" t="s">
        <v>432</v>
      </c>
      <c r="G116" s="287" t="s">
        <v>1464</v>
      </c>
      <c r="H116" s="287" t="s">
        <v>1465</v>
      </c>
      <c r="I116" s="287" t="s">
        <v>1466</v>
      </c>
      <c r="J116" s="287" t="s">
        <v>424</v>
      </c>
      <c r="K116" s="287"/>
      <c r="L116" s="288">
        <v>421907953701</v>
      </c>
      <c r="M116" s="287" t="s">
        <v>2038</v>
      </c>
      <c r="N116" s="287"/>
      <c r="O116" s="287"/>
      <c r="P116" s="287"/>
    </row>
    <row r="117" spans="1:16" x14ac:dyDescent="0.2">
      <c r="A117" s="203" t="s">
        <v>949</v>
      </c>
      <c r="B117" s="287" t="s">
        <v>950</v>
      </c>
      <c r="C117" s="287" t="s">
        <v>422</v>
      </c>
      <c r="D117" s="287" t="s">
        <v>951</v>
      </c>
      <c r="E117" s="287" t="s">
        <v>952</v>
      </c>
      <c r="F117" s="287" t="s">
        <v>953</v>
      </c>
      <c r="G117" s="287" t="s">
        <v>954</v>
      </c>
      <c r="H117" s="287" t="s">
        <v>955</v>
      </c>
      <c r="I117" s="287" t="s">
        <v>956</v>
      </c>
      <c r="J117" s="287" t="s">
        <v>424</v>
      </c>
      <c r="K117" s="287" t="s">
        <v>956</v>
      </c>
      <c r="L117" s="288">
        <v>421915879583</v>
      </c>
      <c r="M117" s="287" t="s">
        <v>957</v>
      </c>
      <c r="N117" s="287"/>
      <c r="O117" s="287"/>
      <c r="P117" s="287"/>
    </row>
    <row r="118" spans="1:16" x14ac:dyDescent="0.2">
      <c r="A118" s="203" t="s">
        <v>958</v>
      </c>
      <c r="B118" s="287" t="s">
        <v>959</v>
      </c>
      <c r="C118" s="287" t="s">
        <v>422</v>
      </c>
      <c r="D118" s="287" t="s">
        <v>960</v>
      </c>
      <c r="E118" s="287" t="s">
        <v>430</v>
      </c>
      <c r="F118" s="287" t="s">
        <v>729</v>
      </c>
      <c r="G118" s="287" t="s">
        <v>961</v>
      </c>
      <c r="H118" s="287" t="s">
        <v>962</v>
      </c>
      <c r="I118" s="287" t="s">
        <v>963</v>
      </c>
      <c r="J118" s="287" t="s">
        <v>426</v>
      </c>
      <c r="K118" s="287" t="s">
        <v>964</v>
      </c>
      <c r="L118" s="288">
        <v>421918711548</v>
      </c>
      <c r="M118" s="287" t="s">
        <v>965</v>
      </c>
      <c r="N118" s="287"/>
      <c r="O118" s="287"/>
      <c r="P118" s="287"/>
    </row>
    <row r="119" spans="1:16" x14ac:dyDescent="0.2">
      <c r="A119" s="203" t="s">
        <v>2039</v>
      </c>
      <c r="B119" s="287" t="s">
        <v>2040</v>
      </c>
      <c r="C119" s="287" t="s">
        <v>422</v>
      </c>
      <c r="D119" s="287" t="s">
        <v>2041</v>
      </c>
      <c r="E119" s="287" t="s">
        <v>2042</v>
      </c>
      <c r="F119" s="287" t="s">
        <v>2043</v>
      </c>
      <c r="G119" s="287" t="s">
        <v>2044</v>
      </c>
      <c r="H119" s="287" t="s">
        <v>2045</v>
      </c>
      <c r="I119" s="287" t="s">
        <v>2046</v>
      </c>
      <c r="J119" s="287" t="s">
        <v>426</v>
      </c>
      <c r="K119" s="287" t="s">
        <v>2046</v>
      </c>
      <c r="L119" s="288">
        <v>421908553335</v>
      </c>
      <c r="M119" s="287" t="s">
        <v>2047</v>
      </c>
      <c r="N119" s="287"/>
      <c r="O119" s="287"/>
      <c r="P119" s="287"/>
    </row>
    <row r="120" spans="1:16" x14ac:dyDescent="0.2">
      <c r="A120" s="203" t="s">
        <v>966</v>
      </c>
      <c r="B120" s="287" t="s">
        <v>967</v>
      </c>
      <c r="C120" s="287" t="s">
        <v>422</v>
      </c>
      <c r="D120" s="287" t="s">
        <v>473</v>
      </c>
      <c r="E120" s="287" t="s">
        <v>429</v>
      </c>
      <c r="F120" s="287" t="s">
        <v>524</v>
      </c>
      <c r="G120" s="287" t="s">
        <v>968</v>
      </c>
      <c r="H120" s="287" t="s">
        <v>969</v>
      </c>
      <c r="I120" s="287" t="s">
        <v>970</v>
      </c>
      <c r="J120" s="287" t="s">
        <v>426</v>
      </c>
      <c r="K120" s="287" t="s">
        <v>970</v>
      </c>
      <c r="L120" s="288">
        <v>421905245008</v>
      </c>
      <c r="M120" s="287" t="s">
        <v>971</v>
      </c>
      <c r="N120" s="287"/>
      <c r="O120" s="287"/>
      <c r="P120" s="287"/>
    </row>
    <row r="121" spans="1:16" x14ac:dyDescent="0.2">
      <c r="A121" s="203" t="s">
        <v>1467</v>
      </c>
      <c r="B121" s="287" t="s">
        <v>1468</v>
      </c>
      <c r="C121" s="287" t="s">
        <v>422</v>
      </c>
      <c r="D121" s="287" t="s">
        <v>1450</v>
      </c>
      <c r="E121" s="287" t="s">
        <v>429</v>
      </c>
      <c r="F121" s="287" t="s">
        <v>425</v>
      </c>
      <c r="G121" s="287" t="s">
        <v>1469</v>
      </c>
      <c r="H121" s="287" t="s">
        <v>1470</v>
      </c>
      <c r="I121" s="287" t="s">
        <v>1453</v>
      </c>
      <c r="J121" s="287" t="s">
        <v>424</v>
      </c>
      <c r="K121" s="287" t="s">
        <v>2048</v>
      </c>
      <c r="L121" s="288" t="s">
        <v>1471</v>
      </c>
      <c r="M121" s="287" t="s">
        <v>1472</v>
      </c>
      <c r="N121" s="287"/>
      <c r="O121" s="287"/>
      <c r="P121" s="287"/>
    </row>
    <row r="122" spans="1:16" x14ac:dyDescent="0.2">
      <c r="A122" s="203" t="s">
        <v>972</v>
      </c>
      <c r="B122" s="287" t="s">
        <v>973</v>
      </c>
      <c r="C122" s="287" t="s">
        <v>422</v>
      </c>
      <c r="D122" s="287" t="s">
        <v>1473</v>
      </c>
      <c r="E122" s="287" t="s">
        <v>433</v>
      </c>
      <c r="F122" s="287" t="s">
        <v>434</v>
      </c>
      <c r="G122" s="287" t="s">
        <v>974</v>
      </c>
      <c r="H122" s="287" t="s">
        <v>975</v>
      </c>
      <c r="I122" s="287" t="s">
        <v>976</v>
      </c>
      <c r="J122" s="287" t="s">
        <v>424</v>
      </c>
      <c r="K122" s="287" t="s">
        <v>977</v>
      </c>
      <c r="L122" s="288">
        <v>421918808923</v>
      </c>
      <c r="M122" s="287" t="s">
        <v>978</v>
      </c>
      <c r="N122" s="287"/>
      <c r="O122" s="287"/>
      <c r="P122" s="287"/>
    </row>
    <row r="123" spans="1:16" x14ac:dyDescent="0.2">
      <c r="A123" s="203" t="s">
        <v>979</v>
      </c>
      <c r="B123" s="287" t="s">
        <v>980</v>
      </c>
      <c r="C123" s="287" t="s">
        <v>422</v>
      </c>
      <c r="D123" s="287" t="s">
        <v>981</v>
      </c>
      <c r="E123" s="287" t="s">
        <v>429</v>
      </c>
      <c r="F123" s="287" t="s">
        <v>982</v>
      </c>
      <c r="G123" s="287" t="s">
        <v>983</v>
      </c>
      <c r="H123" s="287" t="s">
        <v>984</v>
      </c>
      <c r="I123" s="287" t="s">
        <v>985</v>
      </c>
      <c r="J123" s="287" t="s">
        <v>424</v>
      </c>
      <c r="K123" s="287" t="s">
        <v>985</v>
      </c>
      <c r="L123" s="288">
        <v>421905418010</v>
      </c>
      <c r="M123" s="287" t="s">
        <v>986</v>
      </c>
      <c r="N123" s="287"/>
      <c r="O123" s="287"/>
      <c r="P123" s="287"/>
    </row>
    <row r="124" spans="1:16" x14ac:dyDescent="0.2">
      <c r="A124" s="203" t="s">
        <v>987</v>
      </c>
      <c r="B124" s="287" t="s">
        <v>988</v>
      </c>
      <c r="C124" s="287" t="s">
        <v>422</v>
      </c>
      <c r="D124" s="287" t="s">
        <v>473</v>
      </c>
      <c r="E124" s="287" t="s">
        <v>429</v>
      </c>
      <c r="F124" s="287" t="s">
        <v>524</v>
      </c>
      <c r="G124" s="287" t="s">
        <v>989</v>
      </c>
      <c r="H124" s="287" t="s">
        <v>990</v>
      </c>
      <c r="I124" s="287" t="s">
        <v>991</v>
      </c>
      <c r="J124" s="287" t="s">
        <v>424</v>
      </c>
      <c r="K124" s="287" t="s">
        <v>991</v>
      </c>
      <c r="L124" s="288">
        <v>421915282858</v>
      </c>
      <c r="M124" s="287" t="s">
        <v>992</v>
      </c>
      <c r="N124" s="287"/>
      <c r="O124" s="287"/>
      <c r="P124" s="287"/>
    </row>
    <row r="125" spans="1:16" x14ac:dyDescent="0.2">
      <c r="A125" s="203" t="s">
        <v>2049</v>
      </c>
      <c r="B125" s="287" t="s">
        <v>2050</v>
      </c>
      <c r="C125" s="287" t="s">
        <v>422</v>
      </c>
      <c r="D125" s="287" t="s">
        <v>2051</v>
      </c>
      <c r="E125" s="287" t="s">
        <v>429</v>
      </c>
      <c r="F125" s="287" t="s">
        <v>2052</v>
      </c>
      <c r="G125" s="287" t="s">
        <v>2053</v>
      </c>
      <c r="H125" s="287" t="s">
        <v>2054</v>
      </c>
      <c r="I125" s="287" t="s">
        <v>2055</v>
      </c>
      <c r="J125" s="287" t="s">
        <v>2056</v>
      </c>
      <c r="K125" s="287" t="s">
        <v>2057</v>
      </c>
      <c r="L125" s="288">
        <v>421905283021</v>
      </c>
      <c r="M125" s="287" t="s">
        <v>2058</v>
      </c>
      <c r="N125" s="287"/>
      <c r="O125" s="287"/>
      <c r="P125" s="287"/>
    </row>
    <row r="126" spans="1:16" x14ac:dyDescent="0.2">
      <c r="A126" s="203" t="s">
        <v>2059</v>
      </c>
      <c r="B126" s="287" t="s">
        <v>2060</v>
      </c>
      <c r="C126" s="287" t="s">
        <v>2061</v>
      </c>
      <c r="D126" s="287" t="s">
        <v>2062</v>
      </c>
      <c r="E126" s="287" t="s">
        <v>429</v>
      </c>
      <c r="F126" s="287" t="s">
        <v>524</v>
      </c>
      <c r="G126" s="287" t="s">
        <v>2063</v>
      </c>
      <c r="H126" s="287" t="s">
        <v>2064</v>
      </c>
      <c r="I126" s="287" t="s">
        <v>2065</v>
      </c>
      <c r="J126" s="287" t="s">
        <v>1723</v>
      </c>
      <c r="K126" s="287" t="s">
        <v>2066</v>
      </c>
      <c r="L126" s="288">
        <v>421917905248</v>
      </c>
      <c r="M126" s="287" t="s">
        <v>2067</v>
      </c>
      <c r="N126" s="287"/>
      <c r="O126" s="287"/>
      <c r="P126" s="287"/>
    </row>
    <row r="127" spans="1:16" x14ac:dyDescent="0.2">
      <c r="A127" s="203" t="s">
        <v>2068</v>
      </c>
      <c r="B127" s="287" t="s">
        <v>2069</v>
      </c>
      <c r="C127" s="287" t="s">
        <v>422</v>
      </c>
      <c r="D127" s="287" t="s">
        <v>2070</v>
      </c>
      <c r="E127" s="287" t="s">
        <v>429</v>
      </c>
      <c r="F127" s="287" t="s">
        <v>551</v>
      </c>
      <c r="G127" s="287" t="s">
        <v>2071</v>
      </c>
      <c r="H127" s="287" t="s">
        <v>2072</v>
      </c>
      <c r="I127" s="287" t="s">
        <v>756</v>
      </c>
      <c r="J127" s="287" t="s">
        <v>424</v>
      </c>
      <c r="K127" s="287" t="s">
        <v>756</v>
      </c>
      <c r="L127" s="288">
        <v>421905245825</v>
      </c>
      <c r="M127" s="287" t="s">
        <v>2073</v>
      </c>
      <c r="N127" s="287"/>
      <c r="O127" s="287"/>
      <c r="P127" s="287"/>
    </row>
    <row r="128" spans="1:16" x14ac:dyDescent="0.2">
      <c r="A128" s="203" t="s">
        <v>2283</v>
      </c>
      <c r="B128" s="287" t="s">
        <v>2284</v>
      </c>
      <c r="C128" s="287" t="s">
        <v>422</v>
      </c>
      <c r="D128" s="287" t="s">
        <v>2285</v>
      </c>
      <c r="E128" s="287" t="s">
        <v>429</v>
      </c>
      <c r="F128" s="287" t="s">
        <v>2286</v>
      </c>
      <c r="G128" s="287" t="s">
        <v>2287</v>
      </c>
      <c r="H128" s="287" t="s">
        <v>2288</v>
      </c>
      <c r="I128" s="287" t="s">
        <v>2289</v>
      </c>
      <c r="J128" s="287" t="s">
        <v>426</v>
      </c>
      <c r="K128" s="287"/>
      <c r="L128" s="288"/>
      <c r="M128" s="287" t="s">
        <v>2290</v>
      </c>
      <c r="N128" s="287"/>
      <c r="O128" s="287"/>
      <c r="P128" s="287"/>
    </row>
    <row r="129" spans="1:16" x14ac:dyDescent="0.2">
      <c r="A129" s="203" t="s">
        <v>1474</v>
      </c>
      <c r="B129" s="287" t="s">
        <v>1475</v>
      </c>
      <c r="C129" s="287" t="s">
        <v>422</v>
      </c>
      <c r="D129" s="287" t="s">
        <v>523</v>
      </c>
      <c r="E129" s="287" t="s">
        <v>429</v>
      </c>
      <c r="F129" s="287" t="s">
        <v>524</v>
      </c>
      <c r="G129" s="287" t="s">
        <v>1476</v>
      </c>
      <c r="H129" s="287" t="s">
        <v>1477</v>
      </c>
      <c r="I129" s="287" t="s">
        <v>1478</v>
      </c>
      <c r="J129" s="287" t="s">
        <v>1479</v>
      </c>
      <c r="K129" s="287" t="s">
        <v>1478</v>
      </c>
      <c r="L129" s="288">
        <v>421917176673</v>
      </c>
      <c r="M129" s="287" t="s">
        <v>1480</v>
      </c>
      <c r="N129" s="287"/>
      <c r="O129" s="287"/>
      <c r="P129" s="287"/>
    </row>
    <row r="130" spans="1:16" x14ac:dyDescent="0.2">
      <c r="A130" s="203" t="s">
        <v>2074</v>
      </c>
      <c r="B130" s="287" t="s">
        <v>2075</v>
      </c>
      <c r="C130" s="287" t="s">
        <v>422</v>
      </c>
      <c r="D130" s="287" t="s">
        <v>2076</v>
      </c>
      <c r="E130" s="287" t="s">
        <v>433</v>
      </c>
      <c r="F130" s="287" t="s">
        <v>434</v>
      </c>
      <c r="G130" s="287" t="s">
        <v>2077</v>
      </c>
      <c r="H130" s="287" t="s">
        <v>2078</v>
      </c>
      <c r="I130" s="287" t="s">
        <v>2079</v>
      </c>
      <c r="J130" s="287" t="s">
        <v>424</v>
      </c>
      <c r="K130" s="287" t="s">
        <v>2080</v>
      </c>
      <c r="L130" s="288">
        <v>421908689948</v>
      </c>
      <c r="M130" s="287" t="s">
        <v>2081</v>
      </c>
      <c r="N130" s="287"/>
      <c r="O130" s="287"/>
      <c r="P130" s="287"/>
    </row>
    <row r="131" spans="1:16" x14ac:dyDescent="0.2">
      <c r="A131" s="203" t="s">
        <v>2082</v>
      </c>
      <c r="B131" s="287" t="s">
        <v>2083</v>
      </c>
      <c r="C131" s="287" t="s">
        <v>422</v>
      </c>
      <c r="D131" s="287" t="s">
        <v>2084</v>
      </c>
      <c r="E131" s="287" t="s">
        <v>1902</v>
      </c>
      <c r="F131" s="287" t="s">
        <v>1903</v>
      </c>
      <c r="G131" s="287" t="s">
        <v>2085</v>
      </c>
      <c r="H131" s="287" t="s">
        <v>2086</v>
      </c>
      <c r="I131" s="287" t="s">
        <v>2087</v>
      </c>
      <c r="J131" s="287" t="s">
        <v>424</v>
      </c>
      <c r="K131" s="287" t="s">
        <v>2088</v>
      </c>
      <c r="L131" s="288">
        <v>421949335971</v>
      </c>
      <c r="M131" s="287" t="s">
        <v>2089</v>
      </c>
      <c r="N131" s="287"/>
      <c r="O131" s="287"/>
      <c r="P131" s="287"/>
    </row>
    <row r="132" spans="1:16" x14ac:dyDescent="0.2">
      <c r="A132" s="203" t="s">
        <v>2090</v>
      </c>
      <c r="B132" s="287" t="s">
        <v>2091</v>
      </c>
      <c r="C132" s="287" t="s">
        <v>422</v>
      </c>
      <c r="D132" s="287" t="s">
        <v>2092</v>
      </c>
      <c r="E132" s="287" t="s">
        <v>2093</v>
      </c>
      <c r="F132" s="287" t="s">
        <v>2094</v>
      </c>
      <c r="G132" s="287"/>
      <c r="H132" s="287" t="s">
        <v>2095</v>
      </c>
      <c r="I132" s="287" t="s">
        <v>2096</v>
      </c>
      <c r="J132" s="287" t="s">
        <v>2097</v>
      </c>
      <c r="K132" s="287" t="s">
        <v>2096</v>
      </c>
      <c r="L132" s="288">
        <v>421905264228</v>
      </c>
      <c r="M132" s="287" t="s">
        <v>2098</v>
      </c>
      <c r="N132" s="287"/>
      <c r="O132" s="287"/>
      <c r="P132" s="287"/>
    </row>
    <row r="133" spans="1:16" x14ac:dyDescent="0.2">
      <c r="A133" s="203" t="s">
        <v>2099</v>
      </c>
      <c r="B133" s="287" t="s">
        <v>2100</v>
      </c>
      <c r="C133" s="287" t="s">
        <v>422</v>
      </c>
      <c r="D133" s="287" t="s">
        <v>2101</v>
      </c>
      <c r="E133" s="287" t="s">
        <v>429</v>
      </c>
      <c r="F133" s="287" t="s">
        <v>542</v>
      </c>
      <c r="G133" s="287" t="s">
        <v>2102</v>
      </c>
      <c r="H133" s="287" t="s">
        <v>2103</v>
      </c>
      <c r="I133" s="287" t="s">
        <v>2104</v>
      </c>
      <c r="J133" s="287" t="s">
        <v>424</v>
      </c>
      <c r="K133" s="287"/>
      <c r="L133" s="288"/>
      <c r="M133" s="287" t="s">
        <v>2105</v>
      </c>
      <c r="N133" s="287"/>
      <c r="O133" s="287"/>
      <c r="P133" s="287"/>
    </row>
    <row r="134" spans="1:16" x14ac:dyDescent="0.2">
      <c r="A134" s="203" t="s">
        <v>2106</v>
      </c>
      <c r="B134" s="287" t="s">
        <v>2107</v>
      </c>
      <c r="C134" s="287" t="s">
        <v>422</v>
      </c>
      <c r="D134" s="287" t="s">
        <v>2108</v>
      </c>
      <c r="E134" s="287" t="s">
        <v>1441</v>
      </c>
      <c r="F134" s="287" t="s">
        <v>1442</v>
      </c>
      <c r="G134" s="287" t="s">
        <v>2109</v>
      </c>
      <c r="H134" s="287" t="s">
        <v>2110</v>
      </c>
      <c r="I134" s="287" t="s">
        <v>2111</v>
      </c>
      <c r="J134" s="287" t="s">
        <v>424</v>
      </c>
      <c r="K134" s="287" t="s">
        <v>2112</v>
      </c>
      <c r="L134" s="288">
        <v>421907641634</v>
      </c>
      <c r="M134" s="287" t="s">
        <v>2113</v>
      </c>
      <c r="N134" s="287"/>
      <c r="O134" s="287"/>
      <c r="P134" s="287"/>
    </row>
    <row r="135" spans="1:16" x14ac:dyDescent="0.2">
      <c r="A135" s="203" t="s">
        <v>2114</v>
      </c>
      <c r="B135" s="287" t="s">
        <v>2115</v>
      </c>
      <c r="C135" s="287" t="s">
        <v>422</v>
      </c>
      <c r="D135" s="287" t="s">
        <v>2116</v>
      </c>
      <c r="E135" s="287" t="s">
        <v>2117</v>
      </c>
      <c r="F135" s="287" t="s">
        <v>2118</v>
      </c>
      <c r="G135" s="287" t="s">
        <v>2119</v>
      </c>
      <c r="H135" s="287" t="s">
        <v>2120</v>
      </c>
      <c r="I135" s="287" t="s">
        <v>2121</v>
      </c>
      <c r="J135" s="287" t="s">
        <v>424</v>
      </c>
      <c r="K135" s="287" t="s">
        <v>2122</v>
      </c>
      <c r="L135" s="288">
        <v>421911466881</v>
      </c>
      <c r="M135" s="287" t="s">
        <v>2123</v>
      </c>
      <c r="N135" s="287"/>
      <c r="O135" s="287"/>
      <c r="P135" s="287"/>
    </row>
    <row r="136" spans="1:16" x14ac:dyDescent="0.2">
      <c r="A136" s="203" t="s">
        <v>2124</v>
      </c>
      <c r="B136" s="287" t="s">
        <v>2125</v>
      </c>
      <c r="C136" s="287" t="s">
        <v>422</v>
      </c>
      <c r="D136" s="287" t="s">
        <v>2126</v>
      </c>
      <c r="E136" s="287" t="s">
        <v>2127</v>
      </c>
      <c r="F136" s="287" t="s">
        <v>2128</v>
      </c>
      <c r="G136" s="287" t="s">
        <v>2129</v>
      </c>
      <c r="H136" s="287" t="s">
        <v>2130</v>
      </c>
      <c r="I136" s="287" t="s">
        <v>2131</v>
      </c>
      <c r="J136" s="287" t="s">
        <v>424</v>
      </c>
      <c r="K136" s="287" t="s">
        <v>2131</v>
      </c>
      <c r="L136" s="288">
        <v>421904435321</v>
      </c>
      <c r="M136" s="287" t="s">
        <v>2132</v>
      </c>
      <c r="N136" s="287"/>
      <c r="O136" s="287"/>
      <c r="P136" s="287"/>
    </row>
    <row r="137" spans="1:16" x14ac:dyDescent="0.2">
      <c r="A137" s="203" t="s">
        <v>2133</v>
      </c>
      <c r="B137" s="287" t="s">
        <v>2134</v>
      </c>
      <c r="C137" s="287" t="s">
        <v>422</v>
      </c>
      <c r="D137" s="287" t="s">
        <v>2135</v>
      </c>
      <c r="E137" s="287" t="s">
        <v>2136</v>
      </c>
      <c r="F137" s="287" t="s">
        <v>2137</v>
      </c>
      <c r="G137" s="287" t="s">
        <v>2138</v>
      </c>
      <c r="H137" s="287" t="s">
        <v>2139</v>
      </c>
      <c r="I137" s="287" t="s">
        <v>2140</v>
      </c>
      <c r="J137" s="287" t="s">
        <v>424</v>
      </c>
      <c r="K137" s="287" t="s">
        <v>2141</v>
      </c>
      <c r="L137" s="288">
        <v>421910690922</v>
      </c>
      <c r="M137" s="287" t="s">
        <v>2142</v>
      </c>
      <c r="N137" s="287"/>
      <c r="O137" s="287"/>
      <c r="P137" s="287"/>
    </row>
    <row r="138" spans="1:16" x14ac:dyDescent="0.2">
      <c r="A138" s="203" t="s">
        <v>2143</v>
      </c>
      <c r="B138" s="287" t="s">
        <v>2144</v>
      </c>
      <c r="C138" s="287" t="s">
        <v>422</v>
      </c>
      <c r="D138" s="287" t="s">
        <v>2145</v>
      </c>
      <c r="E138" s="287" t="s">
        <v>2146</v>
      </c>
      <c r="F138" s="287" t="s">
        <v>2147</v>
      </c>
      <c r="G138" s="287"/>
      <c r="H138" s="287" t="s">
        <v>2148</v>
      </c>
      <c r="I138" s="287" t="s">
        <v>2149</v>
      </c>
      <c r="J138" s="287" t="s">
        <v>424</v>
      </c>
      <c r="K138" s="287" t="s">
        <v>2149</v>
      </c>
      <c r="L138" s="288">
        <v>421903543319</v>
      </c>
      <c r="M138" s="287" t="s">
        <v>2150</v>
      </c>
      <c r="N138" s="287"/>
      <c r="O138" s="287"/>
      <c r="P138" s="287"/>
    </row>
    <row r="139" spans="1:16" x14ac:dyDescent="0.2">
      <c r="A139" s="203" t="s">
        <v>2151</v>
      </c>
      <c r="B139" s="287" t="s">
        <v>2152</v>
      </c>
      <c r="C139" s="287" t="s">
        <v>422</v>
      </c>
      <c r="D139" s="287" t="s">
        <v>2153</v>
      </c>
      <c r="E139" s="287" t="s">
        <v>2154</v>
      </c>
      <c r="F139" s="287" t="s">
        <v>2155</v>
      </c>
      <c r="G139" s="287" t="s">
        <v>2156</v>
      </c>
      <c r="H139" s="287" t="s">
        <v>2157</v>
      </c>
      <c r="I139" s="287" t="s">
        <v>2158</v>
      </c>
      <c r="J139" s="287" t="s">
        <v>424</v>
      </c>
      <c r="K139" s="287" t="s">
        <v>2158</v>
      </c>
      <c r="L139" s="288">
        <v>421904823578</v>
      </c>
      <c r="M139" s="287" t="s">
        <v>2159</v>
      </c>
      <c r="N139" s="287"/>
      <c r="O139" s="287"/>
      <c r="P139" s="287"/>
    </row>
    <row r="140" spans="1:16" x14ac:dyDescent="0.2">
      <c r="A140" s="203" t="s">
        <v>993</v>
      </c>
      <c r="B140" s="287" t="s">
        <v>994</v>
      </c>
      <c r="C140" s="287" t="s">
        <v>422</v>
      </c>
      <c r="D140" s="287" t="s">
        <v>2160</v>
      </c>
      <c r="E140" s="287" t="s">
        <v>813</v>
      </c>
      <c r="F140" s="287" t="s">
        <v>995</v>
      </c>
      <c r="G140" s="287" t="s">
        <v>996</v>
      </c>
      <c r="H140" s="287" t="s">
        <v>997</v>
      </c>
      <c r="I140" s="287" t="s">
        <v>998</v>
      </c>
      <c r="J140" s="287" t="s">
        <v>426</v>
      </c>
      <c r="K140" s="287" t="s">
        <v>998</v>
      </c>
      <c r="L140" s="288">
        <v>421918648073</v>
      </c>
      <c r="M140" s="287" t="s">
        <v>999</v>
      </c>
      <c r="N140" s="287"/>
      <c r="O140" s="287"/>
      <c r="P140" s="287"/>
    </row>
    <row r="141" spans="1:16" x14ac:dyDescent="0.2">
      <c r="A141" s="203" t="s">
        <v>2161</v>
      </c>
      <c r="B141" s="287" t="s">
        <v>2162</v>
      </c>
      <c r="C141" s="287" t="s">
        <v>422</v>
      </c>
      <c r="D141" s="287" t="s">
        <v>2163</v>
      </c>
      <c r="E141" s="287" t="s">
        <v>429</v>
      </c>
      <c r="F141" s="287" t="s">
        <v>436</v>
      </c>
      <c r="G141" s="287" t="s">
        <v>2164</v>
      </c>
      <c r="H141" s="287" t="s">
        <v>2165</v>
      </c>
      <c r="I141" s="287" t="s">
        <v>2027</v>
      </c>
      <c r="J141" s="287" t="s">
        <v>426</v>
      </c>
      <c r="K141" s="287" t="s">
        <v>2027</v>
      </c>
      <c r="L141" s="288">
        <v>421905706999</v>
      </c>
      <c r="M141" s="287" t="s">
        <v>2166</v>
      </c>
      <c r="N141" s="287"/>
      <c r="O141" s="287"/>
      <c r="P141" s="287"/>
    </row>
    <row r="142" spans="1:16" x14ac:dyDescent="0.2">
      <c r="A142" s="203" t="s">
        <v>2167</v>
      </c>
      <c r="B142" s="287" t="s">
        <v>2168</v>
      </c>
      <c r="C142" s="287" t="s">
        <v>422</v>
      </c>
      <c r="D142" s="287" t="s">
        <v>2169</v>
      </c>
      <c r="E142" s="287" t="s">
        <v>433</v>
      </c>
      <c r="F142" s="287" t="s">
        <v>434</v>
      </c>
      <c r="G142" s="287" t="s">
        <v>2170</v>
      </c>
      <c r="H142" s="287"/>
      <c r="I142" s="287" t="s">
        <v>2171</v>
      </c>
      <c r="J142" s="287" t="s">
        <v>424</v>
      </c>
      <c r="K142" s="287"/>
      <c r="L142" s="288"/>
      <c r="M142" s="287" t="s">
        <v>2172</v>
      </c>
      <c r="N142" s="287"/>
      <c r="O142" s="287"/>
      <c r="P142" s="287"/>
    </row>
    <row r="143" spans="1:16" x14ac:dyDescent="0.2">
      <c r="A143" s="203" t="s">
        <v>2173</v>
      </c>
      <c r="B143" s="287" t="s">
        <v>2174</v>
      </c>
      <c r="C143" s="287" t="s">
        <v>422</v>
      </c>
      <c r="D143" s="287" t="s">
        <v>2175</v>
      </c>
      <c r="E143" s="287" t="s">
        <v>435</v>
      </c>
      <c r="F143" s="287" t="s">
        <v>493</v>
      </c>
      <c r="G143" s="287" t="s">
        <v>2176</v>
      </c>
      <c r="H143" s="287" t="s">
        <v>2177</v>
      </c>
      <c r="I143" s="287" t="s">
        <v>2178</v>
      </c>
      <c r="J143" s="287" t="s">
        <v>426</v>
      </c>
      <c r="K143" s="287" t="s">
        <v>2179</v>
      </c>
      <c r="L143" s="288">
        <v>421915867076</v>
      </c>
      <c r="M143" s="287" t="s">
        <v>2180</v>
      </c>
      <c r="N143" s="287"/>
      <c r="O143" s="287"/>
      <c r="P143" s="287"/>
    </row>
    <row r="144" spans="1:16" x14ac:dyDescent="0.2">
      <c r="A144" s="203" t="s">
        <v>1000</v>
      </c>
      <c r="B144" s="287" t="s">
        <v>1001</v>
      </c>
      <c r="C144" s="287" t="s">
        <v>422</v>
      </c>
      <c r="D144" s="287" t="s">
        <v>2181</v>
      </c>
      <c r="E144" s="287" t="s">
        <v>433</v>
      </c>
      <c r="F144" s="287" t="s">
        <v>434</v>
      </c>
      <c r="G144" s="287" t="s">
        <v>1002</v>
      </c>
      <c r="H144" s="287" t="s">
        <v>1003</v>
      </c>
      <c r="I144" s="287" t="s">
        <v>1004</v>
      </c>
      <c r="J144" s="287" t="s">
        <v>424</v>
      </c>
      <c r="K144" s="287" t="s">
        <v>1004</v>
      </c>
      <c r="L144" s="288">
        <v>421905700790</v>
      </c>
      <c r="M144" s="287" t="s">
        <v>1005</v>
      </c>
      <c r="N144" s="287"/>
      <c r="O144" s="287"/>
      <c r="P144" s="287"/>
    </row>
    <row r="145" spans="1:16" x14ac:dyDescent="0.2">
      <c r="A145" s="203" t="s">
        <v>1006</v>
      </c>
      <c r="B145" s="287" t="s">
        <v>1007</v>
      </c>
      <c r="C145" s="287" t="s">
        <v>422</v>
      </c>
      <c r="D145" s="287" t="s">
        <v>2182</v>
      </c>
      <c r="E145" s="287" t="s">
        <v>429</v>
      </c>
      <c r="F145" s="287" t="s">
        <v>762</v>
      </c>
      <c r="G145" s="287" t="s">
        <v>1008</v>
      </c>
      <c r="H145" s="287" t="s">
        <v>1009</v>
      </c>
      <c r="I145" s="287" t="s">
        <v>1010</v>
      </c>
      <c r="J145" s="287" t="s">
        <v>426</v>
      </c>
      <c r="K145" s="287" t="s">
        <v>1011</v>
      </c>
      <c r="L145" s="288">
        <v>421918737877</v>
      </c>
      <c r="M145" s="287" t="s">
        <v>1012</v>
      </c>
      <c r="N145" s="287"/>
      <c r="O145" s="287"/>
      <c r="P145" s="287"/>
    </row>
    <row r="146" spans="1:16" x14ac:dyDescent="0.2">
      <c r="A146" s="203" t="s">
        <v>1013</v>
      </c>
      <c r="B146" s="287" t="s">
        <v>1014</v>
      </c>
      <c r="C146" s="287" t="s">
        <v>422</v>
      </c>
      <c r="D146" s="287" t="s">
        <v>1015</v>
      </c>
      <c r="E146" s="287" t="s">
        <v>429</v>
      </c>
      <c r="F146" s="287" t="s">
        <v>524</v>
      </c>
      <c r="G146" s="287" t="s">
        <v>1016</v>
      </c>
      <c r="H146" s="287" t="s">
        <v>1017</v>
      </c>
      <c r="I146" s="287" t="s">
        <v>1018</v>
      </c>
      <c r="J146" s="287" t="s">
        <v>424</v>
      </c>
      <c r="K146" s="287" t="s">
        <v>1018</v>
      </c>
      <c r="L146" s="288">
        <v>421903422249</v>
      </c>
      <c r="M146" s="287" t="s">
        <v>1019</v>
      </c>
      <c r="N146" s="287"/>
      <c r="O146" s="287"/>
      <c r="P146" s="287"/>
    </row>
    <row r="147" spans="1:16" x14ac:dyDescent="0.2">
      <c r="A147" s="203" t="s">
        <v>1020</v>
      </c>
      <c r="B147" s="287" t="s">
        <v>1021</v>
      </c>
      <c r="C147" s="287" t="s">
        <v>422</v>
      </c>
      <c r="D147" s="287" t="s">
        <v>1022</v>
      </c>
      <c r="E147" s="287" t="s">
        <v>429</v>
      </c>
      <c r="F147" s="287" t="s">
        <v>1023</v>
      </c>
      <c r="G147" s="287" t="s">
        <v>1024</v>
      </c>
      <c r="H147" s="287" t="s">
        <v>1025</v>
      </c>
      <c r="I147" s="287" t="s">
        <v>1026</v>
      </c>
      <c r="J147" s="287" t="s">
        <v>426</v>
      </c>
      <c r="K147" s="287" t="s">
        <v>1027</v>
      </c>
      <c r="L147" s="288">
        <v>421905641479</v>
      </c>
      <c r="M147" s="287" t="s">
        <v>1028</v>
      </c>
      <c r="N147" s="287"/>
      <c r="O147" s="287"/>
      <c r="P147" s="287"/>
    </row>
    <row r="148" spans="1:16" x14ac:dyDescent="0.2">
      <c r="A148" s="203" t="s">
        <v>2183</v>
      </c>
      <c r="B148" s="287" t="s">
        <v>2184</v>
      </c>
      <c r="C148" s="287" t="s">
        <v>422</v>
      </c>
      <c r="D148" s="287" t="s">
        <v>2185</v>
      </c>
      <c r="E148" s="287" t="s">
        <v>423</v>
      </c>
      <c r="F148" s="287" t="s">
        <v>822</v>
      </c>
      <c r="G148" s="287" t="s">
        <v>2186</v>
      </c>
      <c r="H148" s="287" t="s">
        <v>2187</v>
      </c>
      <c r="I148" s="287" t="s">
        <v>2188</v>
      </c>
      <c r="J148" s="287" t="s">
        <v>426</v>
      </c>
      <c r="K148" s="287" t="s">
        <v>2189</v>
      </c>
      <c r="L148" s="288">
        <v>421902821904</v>
      </c>
      <c r="M148" s="287" t="s">
        <v>2190</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B6" sqref="B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1029</v>
      </c>
      <c r="D1" s="170" t="s">
        <v>1030</v>
      </c>
      <c r="E1" s="171" t="s">
        <v>1031</v>
      </c>
      <c r="F1" s="165" t="s">
        <v>336</v>
      </c>
      <c r="G1" s="165" t="s">
        <v>315</v>
      </c>
      <c r="H1" s="165" t="s">
        <v>1032</v>
      </c>
      <c r="I1" s="165" t="s">
        <v>1033</v>
      </c>
      <c r="J1" s="165" t="s">
        <v>1034</v>
      </c>
      <c r="K1" s="165" t="s">
        <v>1035</v>
      </c>
      <c r="L1" s="165" t="s">
        <v>1036</v>
      </c>
      <c r="M1" s="165" t="s">
        <v>1037</v>
      </c>
      <c r="N1" s="165" t="s">
        <v>1038</v>
      </c>
    </row>
    <row r="2" spans="1:14" x14ac:dyDescent="0.2">
      <c r="A2" s="198" t="s">
        <v>1690</v>
      </c>
      <c r="B2" s="204" t="str">
        <f>VLOOKUP(A2,Adr!A:B,2,FALSE)</f>
        <v>ASOCIÁCIA MAŽORETKOVÉHO ŠPORTU SLOVENSKO</v>
      </c>
      <c r="C2" s="196" t="s">
        <v>352</v>
      </c>
      <c r="D2" s="289">
        <v>16900</v>
      </c>
      <c r="E2" s="173">
        <v>0</v>
      </c>
      <c r="F2" s="166" t="s">
        <v>351</v>
      </c>
      <c r="G2" s="169" t="s">
        <v>321</v>
      </c>
      <c r="H2" s="169" t="s">
        <v>1039</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1699</v>
      </c>
      <c r="B3" s="204" t="str">
        <f>VLOOKUP(A3,Adr!A:B,2,FALSE)</f>
        <v>Asociácia športových klubov Inter Bratislava</v>
      </c>
      <c r="C3" s="196" t="s">
        <v>2227</v>
      </c>
      <c r="D3" s="289">
        <v>3083</v>
      </c>
      <c r="E3" s="230">
        <v>0</v>
      </c>
      <c r="F3" s="166" t="s">
        <v>362</v>
      </c>
      <c r="G3" s="169" t="s">
        <v>321</v>
      </c>
      <c r="H3" s="169" t="s">
        <v>1039</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1708</v>
      </c>
      <c r="B4" s="204" t="str">
        <f>VLOOKUP(A4,Adr!A:B,2,FALSE)</f>
        <v>Asociácia športu pre všetkých Slovenskej republiky</v>
      </c>
      <c r="C4" s="196" t="s">
        <v>2264</v>
      </c>
      <c r="D4" s="291">
        <v>48000</v>
      </c>
      <c r="E4" s="173">
        <v>0</v>
      </c>
      <c r="F4" s="166" t="s">
        <v>349</v>
      </c>
      <c r="G4" s="169" t="s">
        <v>317</v>
      </c>
      <c r="H4" s="169" t="s">
        <v>1039</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1385</v>
      </c>
      <c r="B5" s="204" t="str">
        <f>VLOOKUP(A5,Adr!A:B,2,FALSE)</f>
        <v>Deaflympijský výbor Slovenska</v>
      </c>
      <c r="C5" s="185" t="s">
        <v>1482</v>
      </c>
      <c r="D5" s="289">
        <v>337091</v>
      </c>
      <c r="E5" s="173">
        <v>0</v>
      </c>
      <c r="F5" s="166" t="s">
        <v>343</v>
      </c>
      <c r="G5" s="169" t="s">
        <v>321</v>
      </c>
      <c r="H5" s="169" t="s">
        <v>1039</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1385</v>
      </c>
      <c r="B6" s="204" t="str">
        <f>VLOOKUP(A6,Adr!A:B,2,FALSE)</f>
        <v>Deaflympijský výbor Slovenska</v>
      </c>
      <c r="C6" s="185" t="s">
        <v>1496</v>
      </c>
      <c r="D6" s="289">
        <v>10000</v>
      </c>
      <c r="E6" s="173">
        <v>0</v>
      </c>
      <c r="F6" s="166" t="s">
        <v>345</v>
      </c>
      <c r="G6" s="169" t="s">
        <v>321</v>
      </c>
      <c r="H6" s="169" t="s">
        <v>1039</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1385</v>
      </c>
      <c r="B7" s="204" t="str">
        <f>VLOOKUP(A7,Adr!A:B,2,FALSE)</f>
        <v>Deaflympijský výbor Slovenska</v>
      </c>
      <c r="C7" s="196" t="s">
        <v>1497</v>
      </c>
      <c r="D7" s="291">
        <v>20000</v>
      </c>
      <c r="E7" s="230">
        <v>0</v>
      </c>
      <c r="F7" s="166" t="s">
        <v>345</v>
      </c>
      <c r="G7" s="169" t="s">
        <v>321</v>
      </c>
      <c r="H7" s="169" t="s">
        <v>1039</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1385</v>
      </c>
      <c r="B8" s="204" t="str">
        <f>VLOOKUP(A8,Adr!A:B,2,FALSE)</f>
        <v>Deaflympijský výbor Slovenska</v>
      </c>
      <c r="C8" s="196" t="s">
        <v>1498</v>
      </c>
      <c r="D8" s="289">
        <v>27500</v>
      </c>
      <c r="E8" s="173">
        <v>0</v>
      </c>
      <c r="F8" s="166" t="s">
        <v>345</v>
      </c>
      <c r="G8" s="169" t="s">
        <v>321</v>
      </c>
      <c r="H8" s="169" t="s">
        <v>1039</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1385</v>
      </c>
      <c r="B9" s="204" t="str">
        <f>VLOOKUP(A9,Adr!A:B,2,FALSE)</f>
        <v>Deaflympijský výbor Slovenska</v>
      </c>
      <c r="C9" s="169" t="s">
        <v>1499</v>
      </c>
      <c r="D9" s="291">
        <v>17500</v>
      </c>
      <c r="E9" s="230">
        <v>0</v>
      </c>
      <c r="F9" s="166" t="s">
        <v>345</v>
      </c>
      <c r="G9" s="169" t="s">
        <v>321</v>
      </c>
      <c r="H9" s="169" t="s">
        <v>1039</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1385</v>
      </c>
      <c r="B10" s="204" t="str">
        <f>VLOOKUP(A10,Adr!A:B,2,FALSE)</f>
        <v>Deaflympijský výbor Slovenska</v>
      </c>
      <c r="C10" s="196" t="s">
        <v>1500</v>
      </c>
      <c r="D10" s="291">
        <v>45000</v>
      </c>
      <c r="E10" s="173">
        <v>0</v>
      </c>
      <c r="F10" s="166" t="s">
        <v>345</v>
      </c>
      <c r="G10" s="169" t="s">
        <v>321</v>
      </c>
      <c r="H10" s="169" t="s">
        <v>1039</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1385</v>
      </c>
      <c r="B11" s="204" t="str">
        <f>VLOOKUP(A11,Adr!A:B,2,FALSE)</f>
        <v>Deaflympijský výbor Slovenska</v>
      </c>
      <c r="C11" s="185" t="s">
        <v>1501</v>
      </c>
      <c r="D11" s="291">
        <v>20000</v>
      </c>
      <c r="E11" s="173">
        <v>0</v>
      </c>
      <c r="F11" s="166" t="s">
        <v>345</v>
      </c>
      <c r="G11" s="169" t="s">
        <v>321</v>
      </c>
      <c r="H11" s="169" t="s">
        <v>1039</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1385</v>
      </c>
      <c r="B12" s="204" t="str">
        <f>VLOOKUP(A12,Adr!A:B,2,FALSE)</f>
        <v>Deaflympijský výbor Slovenska</v>
      </c>
      <c r="C12" s="185" t="s">
        <v>1502</v>
      </c>
      <c r="D12" s="289">
        <v>32500</v>
      </c>
      <c r="E12" s="230">
        <v>0</v>
      </c>
      <c r="F12" s="166" t="s">
        <v>345</v>
      </c>
      <c r="G12" s="169" t="s">
        <v>321</v>
      </c>
      <c r="H12" s="169" t="s">
        <v>1039</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1385</v>
      </c>
      <c r="B13" s="204" t="str">
        <f>VLOOKUP(A13,Adr!A:B,2,FALSE)</f>
        <v>Deaflympijský výbor Slovenska</v>
      </c>
      <c r="C13" s="185" t="s">
        <v>1503</v>
      </c>
      <c r="D13" s="289">
        <v>50000</v>
      </c>
      <c r="E13" s="230">
        <v>0</v>
      </c>
      <c r="F13" s="166" t="s">
        <v>345</v>
      </c>
      <c r="G13" s="169" t="s">
        <v>321</v>
      </c>
      <c r="H13" s="169" t="s">
        <v>1039</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1385</v>
      </c>
      <c r="B14" s="204" t="str">
        <f>VLOOKUP(A14,Adr!A:B,2,FALSE)</f>
        <v>Deaflympijský výbor Slovenska</v>
      </c>
      <c r="C14" s="185" t="s">
        <v>1504</v>
      </c>
      <c r="D14" s="289">
        <v>40000</v>
      </c>
      <c r="E14" s="173">
        <v>0</v>
      </c>
      <c r="F14" s="166" t="s">
        <v>345</v>
      </c>
      <c r="G14" s="169" t="s">
        <v>321</v>
      </c>
      <c r="H14" s="169" t="s">
        <v>1039</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1385</v>
      </c>
      <c r="B15" s="204" t="str">
        <f>VLOOKUP(A15,Adr!A:B,2,FALSE)</f>
        <v>Deaflympijský výbor Slovenska</v>
      </c>
      <c r="C15" s="190" t="s">
        <v>1505</v>
      </c>
      <c r="D15" s="290">
        <v>20000</v>
      </c>
      <c r="E15" s="173">
        <v>0</v>
      </c>
      <c r="F15" s="166" t="s">
        <v>345</v>
      </c>
      <c r="G15" s="169" t="s">
        <v>321</v>
      </c>
      <c r="H15" s="169" t="s">
        <v>1039</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1385</v>
      </c>
      <c r="B16" s="204" t="str">
        <f>VLOOKUP(A16,Adr!A:B,2,FALSE)</f>
        <v>Deaflympijský výbor Slovenska</v>
      </c>
      <c r="C16" s="190" t="s">
        <v>1506</v>
      </c>
      <c r="D16" s="290">
        <v>50000</v>
      </c>
      <c r="E16" s="173">
        <v>0</v>
      </c>
      <c r="F16" s="166" t="s">
        <v>345</v>
      </c>
      <c r="G16" s="169" t="s">
        <v>321</v>
      </c>
      <c r="H16" s="169" t="s">
        <v>1039</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1385</v>
      </c>
      <c r="B17" s="204" t="str">
        <f>VLOOKUP(A17,Adr!A:B,2,FALSE)</f>
        <v>Deaflympijský výbor Slovenska</v>
      </c>
      <c r="C17" s="196" t="s">
        <v>1507</v>
      </c>
      <c r="D17" s="291">
        <v>35000</v>
      </c>
      <c r="E17" s="173">
        <v>0</v>
      </c>
      <c r="F17" s="166" t="s">
        <v>345</v>
      </c>
      <c r="G17" s="169" t="s">
        <v>321</v>
      </c>
      <c r="H17" s="169" t="s">
        <v>1039</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1385</v>
      </c>
      <c r="B18" s="204" t="str">
        <f>VLOOKUP(A18,Adr!A:B,2,FALSE)</f>
        <v>Deaflympijský výbor Slovenska</v>
      </c>
      <c r="C18" s="169" t="s">
        <v>1508</v>
      </c>
      <c r="D18" s="290">
        <v>26200</v>
      </c>
      <c r="E18" s="230">
        <v>0</v>
      </c>
      <c r="F18" s="166" t="s">
        <v>345</v>
      </c>
      <c r="G18" s="169" t="s">
        <v>321</v>
      </c>
      <c r="H18" s="169" t="s">
        <v>1039</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1385</v>
      </c>
      <c r="B19" s="204" t="str">
        <f>VLOOKUP(A19,Adr!A:B,2,FALSE)</f>
        <v>Deaflympijský výbor Slovenska</v>
      </c>
      <c r="C19" s="196" t="s">
        <v>1509</v>
      </c>
      <c r="D19" s="291">
        <v>15000</v>
      </c>
      <c r="E19" s="173">
        <v>0</v>
      </c>
      <c r="F19" s="166" t="s">
        <v>345</v>
      </c>
      <c r="G19" s="169" t="s">
        <v>321</v>
      </c>
      <c r="H19" s="169" t="s">
        <v>1039</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399999999999999" x14ac:dyDescent="0.2">
      <c r="A20" s="166" t="s">
        <v>1385</v>
      </c>
      <c r="B20" s="204" t="str">
        <f>VLOOKUP(A20,Adr!A:B,2,FALSE)</f>
        <v>Deaflympijský výbor Slovenska</v>
      </c>
      <c r="C20" s="196" t="s">
        <v>2226</v>
      </c>
      <c r="D20" s="291">
        <v>150000</v>
      </c>
      <c r="E20" s="230">
        <v>0</v>
      </c>
      <c r="F20" s="166" t="s">
        <v>351</v>
      </c>
      <c r="G20" s="169" t="s">
        <v>321</v>
      </c>
      <c r="H20" s="169" t="s">
        <v>1039</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1714</v>
      </c>
      <c r="B21" s="204" t="str">
        <f>VLOOKUP(A21,Adr!A:B,2,FALSE)</f>
        <v>Gladiators TnUAD Trenčín n.o</v>
      </c>
      <c r="C21" s="185" t="s">
        <v>2191</v>
      </c>
      <c r="D21" s="289">
        <v>25000</v>
      </c>
      <c r="E21" s="173">
        <v>0</v>
      </c>
      <c r="F21" s="166" t="s">
        <v>349</v>
      </c>
      <c r="G21" s="169" t="s">
        <v>321</v>
      </c>
      <c r="H21" s="169" t="s">
        <v>1039</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399999999999999" x14ac:dyDescent="0.2">
      <c r="A22" s="166" t="s">
        <v>1724</v>
      </c>
      <c r="B22" s="204" t="str">
        <f>VLOOKUP(A22,Adr!A:B,2,FALSE)</f>
        <v>HC UNIZA</v>
      </c>
      <c r="C22" s="196" t="s">
        <v>2191</v>
      </c>
      <c r="D22" s="291">
        <v>25000</v>
      </c>
      <c r="E22" s="230">
        <v>0</v>
      </c>
      <c r="F22" s="166" t="s">
        <v>349</v>
      </c>
      <c r="G22" s="169" t="s">
        <v>321</v>
      </c>
      <c r="H22" s="169" t="s">
        <v>1039</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1733</v>
      </c>
      <c r="B23" s="204" t="str">
        <f>VLOOKUP(A23,Adr!A:B,2,FALSE)</f>
        <v>Hlavné mesto Slovenskej republiky Bratislava</v>
      </c>
      <c r="C23" s="185" t="s">
        <v>2228</v>
      </c>
      <c r="D23" s="289">
        <v>10000</v>
      </c>
      <c r="E23" s="173">
        <v>0</v>
      </c>
      <c r="F23" s="166" t="s">
        <v>362</v>
      </c>
      <c r="G23" s="169" t="s">
        <v>321</v>
      </c>
      <c r="H23" s="169" t="s">
        <v>1039</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0.399999999999999" x14ac:dyDescent="0.2">
      <c r="A24" s="166" t="s">
        <v>1743</v>
      </c>
      <c r="B24" s="204" t="str">
        <f>VLOOKUP(A24,Adr!A:B,2,FALSE)</f>
        <v>Hokejový klub UMB</v>
      </c>
      <c r="C24" s="196" t="s">
        <v>2191</v>
      </c>
      <c r="D24" s="291">
        <v>25000</v>
      </c>
      <c r="E24" s="173">
        <v>0</v>
      </c>
      <c r="F24" s="166" t="s">
        <v>349</v>
      </c>
      <c r="G24" s="169" t="s">
        <v>321</v>
      </c>
      <c r="H24" s="169" t="s">
        <v>1039</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1750</v>
      </c>
      <c r="B25" s="204" t="str">
        <f>VLOOKUP(A25,Adr!A:B,2,FALSE)</f>
        <v>iCompete Natural Slovakia</v>
      </c>
      <c r="C25" s="185" t="s">
        <v>352</v>
      </c>
      <c r="D25" s="289">
        <v>39100</v>
      </c>
      <c r="E25" s="230">
        <v>0</v>
      </c>
      <c r="F25" s="166" t="s">
        <v>351</v>
      </c>
      <c r="G25" s="169" t="s">
        <v>321</v>
      </c>
      <c r="H25" s="169" t="s">
        <v>1039</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1758</v>
      </c>
      <c r="B26" s="204" t="str">
        <f>VLOOKUP(A26,Adr!A:B,2,FALSE)</f>
        <v>Jachtklub Akademik Technická univerzita Košice</v>
      </c>
      <c r="C26" s="196" t="s">
        <v>2229</v>
      </c>
      <c r="D26" s="291">
        <v>4270</v>
      </c>
      <c r="E26" s="230">
        <v>0</v>
      </c>
      <c r="F26" s="166" t="s">
        <v>362</v>
      </c>
      <c r="G26" s="169" t="s">
        <v>321</v>
      </c>
      <c r="H26" s="169" t="s">
        <v>1039</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1766</v>
      </c>
      <c r="B27" s="204" t="str">
        <f>VLOOKUP(A27,Adr!A:B,2,FALSE)</f>
        <v>JUDO CLUB Bardejov o. z.</v>
      </c>
      <c r="C27" s="185" t="s">
        <v>2230</v>
      </c>
      <c r="D27" s="291">
        <v>4500</v>
      </c>
      <c r="E27" s="173">
        <v>0</v>
      </c>
      <c r="F27" s="166" t="s">
        <v>362</v>
      </c>
      <c r="G27" s="169" t="s">
        <v>321</v>
      </c>
      <c r="H27" s="169" t="s">
        <v>1039</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1776</v>
      </c>
      <c r="B28" s="204" t="str">
        <f>VLOOKUP(A28,Adr!A:B,2,FALSE)</f>
        <v>Kajak &amp; kanoe klub Komárno, o.z.</v>
      </c>
      <c r="C28" s="196" t="s">
        <v>2231</v>
      </c>
      <c r="D28" s="291">
        <v>2600</v>
      </c>
      <c r="E28" s="230">
        <v>0</v>
      </c>
      <c r="F28" s="166" t="s">
        <v>362</v>
      </c>
      <c r="G28" s="169" t="s">
        <v>321</v>
      </c>
      <c r="H28" s="169" t="s">
        <v>1039</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1785</v>
      </c>
      <c r="B29" s="204" t="str">
        <f>VLOOKUP(A29,Adr!A:B,2,FALSE)</f>
        <v>Klub gymnastických športov Slávia Trnava</v>
      </c>
      <c r="C29" s="185" t="s">
        <v>2232</v>
      </c>
      <c r="D29" s="289">
        <v>2538</v>
      </c>
      <c r="E29" s="173">
        <v>0</v>
      </c>
      <c r="F29" s="166" t="s">
        <v>362</v>
      </c>
      <c r="G29" s="169" t="s">
        <v>321</v>
      </c>
      <c r="H29" s="169" t="s">
        <v>1039</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1795</v>
      </c>
      <c r="B30" s="204" t="str">
        <f>VLOOKUP(A30,Adr!A:B,2,FALSE)</f>
        <v>Klub orientačného behu ATU Košice</v>
      </c>
      <c r="C30" s="190" t="s">
        <v>2233</v>
      </c>
      <c r="D30" s="290">
        <v>7200</v>
      </c>
      <c r="E30" s="230">
        <v>0</v>
      </c>
      <c r="F30" s="166" t="s">
        <v>362</v>
      </c>
      <c r="G30" s="169" t="s">
        <v>321</v>
      </c>
      <c r="H30" s="169" t="s">
        <v>1039</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1801</v>
      </c>
      <c r="B31" s="204" t="str">
        <f>VLOOKUP(A31,Adr!A:B,2,FALSE)</f>
        <v>Klub plaveckých športov Nereus Žilina, o. z.</v>
      </c>
      <c r="C31" s="185" t="s">
        <v>2234</v>
      </c>
      <c r="D31" s="289">
        <v>7000</v>
      </c>
      <c r="E31" s="173">
        <v>0</v>
      </c>
      <c r="F31" s="166" t="s">
        <v>362</v>
      </c>
      <c r="G31" s="169" t="s">
        <v>321</v>
      </c>
      <c r="H31" s="169" t="s">
        <v>1039</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399999999999999" x14ac:dyDescent="0.2">
      <c r="A32" s="166" t="s">
        <v>1809</v>
      </c>
      <c r="B32" s="204" t="str">
        <f>VLOOKUP(A32,Adr!A:B,2,FALSE)</f>
        <v>Klub sálového futbalu Športový klub Prednádražie Trnava</v>
      </c>
      <c r="C32" s="196" t="s">
        <v>2235</v>
      </c>
      <c r="D32" s="291">
        <v>3849.9999999999995</v>
      </c>
      <c r="E32" s="230">
        <v>0</v>
      </c>
      <c r="F32" s="166" t="s">
        <v>362</v>
      </c>
      <c r="G32" s="169" t="s">
        <v>321</v>
      </c>
      <c r="H32" s="169" t="s">
        <v>1039</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1393</v>
      </c>
      <c r="B33" s="204" t="str">
        <f>VLOOKUP(A33,Adr!A:B,2,FALSE)</f>
        <v>Klub slovenských turistov</v>
      </c>
      <c r="C33" s="185" t="s">
        <v>1682</v>
      </c>
      <c r="D33" s="289">
        <v>50000</v>
      </c>
      <c r="E33" s="230">
        <v>0</v>
      </c>
      <c r="F33" s="166" t="s">
        <v>349</v>
      </c>
      <c r="G33" s="169" t="s">
        <v>317</v>
      </c>
      <c r="H33" s="169" t="s">
        <v>1039</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x14ac:dyDescent="0.2">
      <c r="A34" s="202" t="s">
        <v>1817</v>
      </c>
      <c r="B34" s="204" t="str">
        <f>VLOOKUP(A34,Adr!A:B,2,FALSE)</f>
        <v>MAMMAL - Slovenský zväz MMA</v>
      </c>
      <c r="C34" s="196" t="s">
        <v>352</v>
      </c>
      <c r="D34" s="290">
        <v>50600</v>
      </c>
      <c r="E34" s="173">
        <v>0</v>
      </c>
      <c r="F34" s="166" t="s">
        <v>351</v>
      </c>
      <c r="G34" s="169" t="s">
        <v>321</v>
      </c>
      <c r="H34" s="169" t="s">
        <v>1039</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1826</v>
      </c>
      <c r="B35" s="204" t="str">
        <f>VLOOKUP(A35,Adr!A:B,2,FALSE)</f>
        <v>Maratón klub Rajec</v>
      </c>
      <c r="C35" s="196" t="s">
        <v>2236</v>
      </c>
      <c r="D35" s="290">
        <v>10000</v>
      </c>
      <c r="E35" s="173">
        <v>0</v>
      </c>
      <c r="F35" s="166" t="s">
        <v>362</v>
      </c>
      <c r="G35" s="169" t="s">
        <v>321</v>
      </c>
      <c r="H35" s="169" t="s">
        <v>1039</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1837</v>
      </c>
      <c r="B36" s="204" t="str">
        <f>VLOOKUP(A36,Adr!A:B,2,FALSE)</f>
        <v>Mládežnícka basketbalová akadémia Prievidza</v>
      </c>
      <c r="C36" s="196" t="s">
        <v>2237</v>
      </c>
      <c r="D36" s="291">
        <v>7760</v>
      </c>
      <c r="E36" s="230">
        <v>0</v>
      </c>
      <c r="F36" s="166" t="s">
        <v>362</v>
      </c>
      <c r="G36" s="169" t="s">
        <v>321</v>
      </c>
      <c r="H36" s="169" t="s">
        <v>1039</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1846</v>
      </c>
      <c r="B37" s="204" t="str">
        <f>VLOOKUP(A37,Adr!A:B,2,FALSE)</f>
        <v>Občianske združenie "Športový klub DELFÍN Nitra"</v>
      </c>
      <c r="C37" s="197" t="s">
        <v>2238</v>
      </c>
      <c r="D37" s="292">
        <v>7000</v>
      </c>
      <c r="E37" s="173">
        <v>0</v>
      </c>
      <c r="F37" s="166" t="s">
        <v>362</v>
      </c>
      <c r="G37" s="169" t="s">
        <v>321</v>
      </c>
      <c r="H37" s="169" t="s">
        <v>1039</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1854</v>
      </c>
      <c r="B38" s="204" t="str">
        <f>VLOOKUP(A38,Adr!A:B,2,FALSE)</f>
        <v>OCRA Slovakia</v>
      </c>
      <c r="C38" s="169" t="s">
        <v>2268</v>
      </c>
      <c r="D38" s="290">
        <v>15000</v>
      </c>
      <c r="E38" s="173">
        <v>0</v>
      </c>
      <c r="F38" s="166" t="s">
        <v>349</v>
      </c>
      <c r="G38" s="169" t="s">
        <v>321</v>
      </c>
      <c r="H38" s="169" t="s">
        <v>1039</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0.399999999999999" x14ac:dyDescent="0.2">
      <c r="A39" s="166" t="s">
        <v>1863</v>
      </c>
      <c r="B39" s="204" t="str">
        <f>VLOOKUP(A39,Adr!A:B,2,FALSE)</f>
        <v>Philosophers Nitra</v>
      </c>
      <c r="C39" s="196" t="s">
        <v>2191</v>
      </c>
      <c r="D39" s="291">
        <v>25000</v>
      </c>
      <c r="E39" s="230">
        <v>0</v>
      </c>
      <c r="F39" s="166" t="s">
        <v>349</v>
      </c>
      <c r="G39" s="169" t="s">
        <v>321</v>
      </c>
      <c r="H39" s="169" t="s">
        <v>1039</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1870</v>
      </c>
      <c r="B40" s="204" t="str">
        <f>VLOOKUP(A40,Adr!A:B,2,FALSE)</f>
        <v>PIRANA Sport Club</v>
      </c>
      <c r="C40" s="185" t="s">
        <v>2239</v>
      </c>
      <c r="D40" s="289">
        <v>2600</v>
      </c>
      <c r="E40" s="230">
        <v>0</v>
      </c>
      <c r="F40" s="166" t="s">
        <v>362</v>
      </c>
      <c r="G40" s="169" t="s">
        <v>321</v>
      </c>
      <c r="H40" s="169" t="s">
        <v>1039</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1880</v>
      </c>
      <c r="B41" s="204" t="str">
        <f>VLOOKUP(A41,Adr!A:B,2,FALSE)</f>
        <v>Pohyb ako dar</v>
      </c>
      <c r="C41" s="196" t="s">
        <v>2240</v>
      </c>
      <c r="D41" s="291">
        <v>4500</v>
      </c>
      <c r="E41" s="173">
        <v>0</v>
      </c>
      <c r="F41" s="166" t="s">
        <v>362</v>
      </c>
      <c r="G41" s="169" t="s">
        <v>321</v>
      </c>
      <c r="H41" s="169" t="s">
        <v>1039</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1887</v>
      </c>
      <c r="B42" s="204" t="str">
        <f>VLOOKUP(A42,Adr!A:B,2,FALSE)</f>
        <v>SKI CLUB VRÁTNA</v>
      </c>
      <c r="C42" s="196" t="s">
        <v>2241</v>
      </c>
      <c r="D42" s="289">
        <v>4333.5</v>
      </c>
      <c r="E42" s="230">
        <v>0</v>
      </c>
      <c r="F42" s="166" t="s">
        <v>362</v>
      </c>
      <c r="G42" s="169" t="s">
        <v>321</v>
      </c>
      <c r="H42" s="169" t="s">
        <v>1039</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438</v>
      </c>
      <c r="B43" s="204" t="str">
        <f>VLOOKUP(A43,Adr!A:B,2,FALSE)</f>
        <v>Slovenská asociácia amerického futbalu</v>
      </c>
      <c r="C43" s="197" t="s">
        <v>1040</v>
      </c>
      <c r="D43" s="292">
        <v>20620</v>
      </c>
      <c r="E43" s="230">
        <v>0</v>
      </c>
      <c r="F43" s="166" t="s">
        <v>339</v>
      </c>
      <c r="G43" s="169" t="s">
        <v>319</v>
      </c>
      <c r="H43" s="169" t="s">
        <v>1039</v>
      </c>
      <c r="I43" s="192" t="str">
        <f t="shared" si="0"/>
        <v>30787009a</v>
      </c>
      <c r="J43" s="167" t="str">
        <f t="shared" si="1"/>
        <v>30787009026 02</v>
      </c>
      <c r="K43" s="5" t="s">
        <v>1041</v>
      </c>
      <c r="L43" s="167" t="str">
        <f t="shared" si="2"/>
        <v>30787009026 02B</v>
      </c>
      <c r="M43" s="5" t="str">
        <f t="shared" si="3"/>
        <v>Slovenská asociácia amerického futbaluaBamerický futbal - bežné transfery</v>
      </c>
      <c r="N43" s="3" t="str">
        <f t="shared" si="4"/>
        <v>30787009aB</v>
      </c>
    </row>
    <row r="44" spans="1:14" x14ac:dyDescent="0.2">
      <c r="A44" s="198" t="s">
        <v>445</v>
      </c>
      <c r="B44" s="204" t="str">
        <f>VLOOKUP(A44,Adr!A:B,2,FALSE)</f>
        <v>Slovenská asociácia boccie</v>
      </c>
      <c r="C44" s="169" t="s">
        <v>1042</v>
      </c>
      <c r="D44" s="290">
        <v>19239</v>
      </c>
      <c r="E44" s="173">
        <v>0</v>
      </c>
      <c r="F44" s="166" t="s">
        <v>339</v>
      </c>
      <c r="G44" s="169" t="s">
        <v>319</v>
      </c>
      <c r="H44" s="169" t="s">
        <v>1039</v>
      </c>
      <c r="I44" s="192" t="str">
        <f t="shared" si="0"/>
        <v>00631655a</v>
      </c>
      <c r="J44" s="167" t="str">
        <f t="shared" si="1"/>
        <v>00631655026 02</v>
      </c>
      <c r="K44" s="5" t="s">
        <v>1043</v>
      </c>
      <c r="L44" s="167" t="str">
        <f t="shared" si="2"/>
        <v>00631655026 02B</v>
      </c>
      <c r="M44" s="5" t="str">
        <f t="shared" si="3"/>
        <v>Slovenská asociácia boccieaBboccia - bežné transfery</v>
      </c>
      <c r="N44" s="3" t="str">
        <f t="shared" si="4"/>
        <v>00631655aB</v>
      </c>
    </row>
    <row r="45" spans="1:14" x14ac:dyDescent="0.2">
      <c r="A45" s="198" t="s">
        <v>445</v>
      </c>
      <c r="B45" s="204" t="str">
        <f>VLOOKUP(A45,Adr!A:B,2,FALSE)</f>
        <v>Slovenská asociácia boccie</v>
      </c>
      <c r="C45" s="185" t="s">
        <v>1044</v>
      </c>
      <c r="D45" s="289">
        <v>19239</v>
      </c>
      <c r="E45" s="230">
        <v>0</v>
      </c>
      <c r="F45" s="166" t="s">
        <v>339</v>
      </c>
      <c r="G45" s="169" t="s">
        <v>319</v>
      </c>
      <c r="H45" s="169" t="s">
        <v>1039</v>
      </c>
      <c r="I45" s="192" t="str">
        <f t="shared" si="0"/>
        <v>00631655a</v>
      </c>
      <c r="J45" s="167" t="str">
        <f t="shared" si="1"/>
        <v>00631655026 02</v>
      </c>
      <c r="K45" s="5" t="s">
        <v>1045</v>
      </c>
      <c r="L45" s="167" t="str">
        <f t="shared" si="2"/>
        <v>00631655026 02B</v>
      </c>
      <c r="M45" s="5" t="str">
        <f t="shared" si="3"/>
        <v>Slovenská asociácia boccieaBboule lyonnaise - bežné transfery</v>
      </c>
      <c r="N45" s="3" t="str">
        <f t="shared" si="4"/>
        <v>00631655aB</v>
      </c>
    </row>
    <row r="46" spans="1:14" x14ac:dyDescent="0.2">
      <c r="A46" s="202" t="s">
        <v>456</v>
      </c>
      <c r="B46" s="204" t="str">
        <f>VLOOKUP(A46,Adr!A:B,2,FALSE)</f>
        <v>Slovenská asociácia čínskeho wushu</v>
      </c>
      <c r="C46" s="196" t="s">
        <v>1046</v>
      </c>
      <c r="D46" s="289">
        <v>30377</v>
      </c>
      <c r="E46" s="173">
        <v>0</v>
      </c>
      <c r="F46" s="166" t="s">
        <v>339</v>
      </c>
      <c r="G46" s="169" t="s">
        <v>319</v>
      </c>
      <c r="H46" s="169" t="s">
        <v>1039</v>
      </c>
      <c r="I46" s="192" t="str">
        <f t="shared" si="0"/>
        <v>42019541a</v>
      </c>
      <c r="J46" s="167" t="str">
        <f t="shared" si="1"/>
        <v>42019541026 02</v>
      </c>
      <c r="K46" s="5" t="s">
        <v>1047</v>
      </c>
      <c r="L46" s="167" t="str">
        <f t="shared" si="2"/>
        <v>42019541026 02B</v>
      </c>
      <c r="M46" s="5" t="str">
        <f t="shared" si="3"/>
        <v>Slovenská asociácia čínskeho wushuaBwushu - bežné transfery</v>
      </c>
      <c r="N46" s="3" t="str">
        <f t="shared" si="4"/>
        <v>42019541aB</v>
      </c>
    </row>
    <row r="47" spans="1:14" x14ac:dyDescent="0.2">
      <c r="A47" s="202" t="s">
        <v>464</v>
      </c>
      <c r="B47" s="204" t="str">
        <f>VLOOKUP(A47,Adr!A:B,2,FALSE)</f>
        <v>Slovenská Asociácia Dynamickej Streľby</v>
      </c>
      <c r="C47" s="169" t="s">
        <v>1048</v>
      </c>
      <c r="D47" s="290">
        <v>28868</v>
      </c>
      <c r="E47" s="230">
        <v>0</v>
      </c>
      <c r="F47" s="166" t="s">
        <v>339</v>
      </c>
      <c r="G47" s="169" t="s">
        <v>319</v>
      </c>
      <c r="H47" s="169" t="s">
        <v>1039</v>
      </c>
      <c r="I47" s="192" t="str">
        <f t="shared" si="0"/>
        <v>30810108a</v>
      </c>
      <c r="J47" s="167" t="str">
        <f t="shared" si="1"/>
        <v>30810108026 02</v>
      </c>
      <c r="K47" s="5" t="s">
        <v>1049</v>
      </c>
      <c r="L47" s="167" t="str">
        <f t="shared" si="2"/>
        <v>30810108026 02B</v>
      </c>
      <c r="M47" s="5" t="str">
        <f t="shared" si="3"/>
        <v>Slovenská Asociácia Dynamickej StreľbyaBdynamická streľba - bežné transfery</v>
      </c>
      <c r="N47" s="3" t="str">
        <f t="shared" si="4"/>
        <v>30810108aB</v>
      </c>
    </row>
    <row r="48" spans="1:14" x14ac:dyDescent="0.2">
      <c r="A48" s="166" t="s">
        <v>471</v>
      </c>
      <c r="B48" s="204" t="str">
        <f>VLOOKUP(A48,Adr!A:B,2,FALSE)</f>
        <v>Slovenská asociácia fitnes, kulturistiky a silového trojboja</v>
      </c>
      <c r="C48" s="196" t="s">
        <v>1050</v>
      </c>
      <c r="D48" s="291">
        <v>501165</v>
      </c>
      <c r="E48" s="173">
        <v>0</v>
      </c>
      <c r="F48" s="166" t="s">
        <v>339</v>
      </c>
      <c r="G48" s="169" t="s">
        <v>319</v>
      </c>
      <c r="H48" s="169" t="s">
        <v>1039</v>
      </c>
      <c r="I48" s="192" t="str">
        <f t="shared" si="0"/>
        <v>30842069a</v>
      </c>
      <c r="J48" s="167" t="str">
        <f t="shared" si="1"/>
        <v>30842069026 02</v>
      </c>
      <c r="K48" s="5" t="s">
        <v>1051</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471</v>
      </c>
      <c r="B49" s="204" t="str">
        <f>VLOOKUP(A49,Adr!A:B,2,FALSE)</f>
        <v>Slovenská asociácia fitnes, kulturistiky a silového trojboja</v>
      </c>
      <c r="C49" s="185" t="s">
        <v>1052</v>
      </c>
      <c r="D49" s="289">
        <v>24014</v>
      </c>
      <c r="E49" s="230">
        <v>0</v>
      </c>
      <c r="F49" s="166" t="s">
        <v>339</v>
      </c>
      <c r="G49" s="169" t="s">
        <v>319</v>
      </c>
      <c r="H49" s="169" t="s">
        <v>1039</v>
      </c>
      <c r="I49" s="192" t="str">
        <f t="shared" si="0"/>
        <v>30842069a</v>
      </c>
      <c r="J49" s="167" t="str">
        <f t="shared" si="1"/>
        <v>30842069026 02</v>
      </c>
      <c r="K49" s="5" t="s">
        <v>1053</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471</v>
      </c>
      <c r="B50" s="204" t="str">
        <f>VLOOKUP(A50,Adr!A:B,2,FALSE)</f>
        <v>Slovenská asociácia fitnes, kulturistiky a silového trojboja</v>
      </c>
      <c r="C50" s="185" t="s">
        <v>1510</v>
      </c>
      <c r="D50" s="289">
        <v>20000</v>
      </c>
      <c r="E50" s="230">
        <v>0</v>
      </c>
      <c r="F50" s="166" t="s">
        <v>345</v>
      </c>
      <c r="G50" s="169" t="s">
        <v>321</v>
      </c>
      <c r="H50" s="169" t="s">
        <v>1039</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471</v>
      </c>
      <c r="B51" s="204" t="str">
        <f>VLOOKUP(A51,Adr!A:B,2,FALSE)</f>
        <v>Slovenská asociácia fitnes, kulturistiky a silového trojboja</v>
      </c>
      <c r="C51" s="185" t="s">
        <v>1511</v>
      </c>
      <c r="D51" s="289">
        <v>15000</v>
      </c>
      <c r="E51" s="173">
        <v>0</v>
      </c>
      <c r="F51" s="166" t="s">
        <v>345</v>
      </c>
      <c r="G51" s="169" t="s">
        <v>321</v>
      </c>
      <c r="H51" s="169" t="s">
        <v>1039</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479</v>
      </c>
      <c r="B52" s="204" t="str">
        <f>VLOOKUP(A52,Adr!A:B,2,FALSE)</f>
        <v>Slovenská asociácia Frisbee</v>
      </c>
      <c r="C52" s="185" t="s">
        <v>1054</v>
      </c>
      <c r="D52" s="291">
        <v>69132</v>
      </c>
      <c r="E52" s="173">
        <v>0</v>
      </c>
      <c r="F52" s="166" t="s">
        <v>339</v>
      </c>
      <c r="G52" s="169" t="s">
        <v>319</v>
      </c>
      <c r="H52" s="169" t="s">
        <v>1039</v>
      </c>
      <c r="I52" s="192" t="str">
        <f t="shared" si="0"/>
        <v>31749852a</v>
      </c>
      <c r="J52" s="167" t="str">
        <f t="shared" si="1"/>
        <v>31749852026 02</v>
      </c>
      <c r="K52" s="5" t="s">
        <v>1055</v>
      </c>
      <c r="L52" s="167" t="str">
        <f t="shared" si="2"/>
        <v>31749852026 02B</v>
      </c>
      <c r="M52" s="5" t="str">
        <f t="shared" si="3"/>
        <v>Slovenská asociácia FrisbeeaBšporty s lietajúcim diskom - bežné transfery</v>
      </c>
      <c r="N52" s="3" t="str">
        <f t="shared" si="4"/>
        <v>31749852aB</v>
      </c>
    </row>
    <row r="53" spans="1:14" x14ac:dyDescent="0.2">
      <c r="A53" s="198" t="s">
        <v>485</v>
      </c>
      <c r="B53" s="204" t="str">
        <f>VLOOKUP(A53,Adr!A:B,2,FALSE)</f>
        <v>Slovenská asociácia go</v>
      </c>
      <c r="C53" s="169" t="s">
        <v>1056</v>
      </c>
      <c r="D53" s="290">
        <v>19239</v>
      </c>
      <c r="E53" s="230">
        <v>0</v>
      </c>
      <c r="F53" s="166" t="s">
        <v>339</v>
      </c>
      <c r="G53" s="169" t="s">
        <v>319</v>
      </c>
      <c r="H53" s="169" t="s">
        <v>1039</v>
      </c>
      <c r="I53" s="192" t="str">
        <f t="shared" si="0"/>
        <v>30844711a</v>
      </c>
      <c r="J53" s="167" t="str">
        <f t="shared" si="1"/>
        <v>30844711026 02</v>
      </c>
      <c r="K53" s="5" t="s">
        <v>1057</v>
      </c>
      <c r="L53" s="167" t="str">
        <f t="shared" si="2"/>
        <v>30844711026 02B</v>
      </c>
      <c r="M53" s="5" t="str">
        <f t="shared" si="3"/>
        <v>Slovenská asociácia goaBgo - bežné transfery</v>
      </c>
      <c r="N53" s="3" t="str">
        <f t="shared" si="4"/>
        <v>30844711aB</v>
      </c>
    </row>
    <row r="54" spans="1:14" x14ac:dyDescent="0.2">
      <c r="A54" s="198" t="s">
        <v>491</v>
      </c>
      <c r="B54" s="204" t="str">
        <f>VLOOKUP(A54,Adr!A:B,2,FALSE)</f>
        <v>Slovenská asociácia korfbalu</v>
      </c>
      <c r="C54" s="169" t="s">
        <v>1058</v>
      </c>
      <c r="D54" s="290">
        <v>29908</v>
      </c>
      <c r="E54" s="173">
        <v>0</v>
      </c>
      <c r="F54" s="166" t="s">
        <v>339</v>
      </c>
      <c r="G54" s="169" t="s">
        <v>319</v>
      </c>
      <c r="H54" s="169" t="s">
        <v>1039</v>
      </c>
      <c r="I54" s="192" t="str">
        <f t="shared" si="0"/>
        <v>31940668a</v>
      </c>
      <c r="J54" s="167" t="str">
        <f t="shared" si="1"/>
        <v>31940668026 02</v>
      </c>
      <c r="K54" s="5" t="s">
        <v>1059</v>
      </c>
      <c r="L54" s="167" t="str">
        <f t="shared" si="2"/>
        <v>31940668026 02B</v>
      </c>
      <c r="M54" s="5" t="str">
        <f t="shared" si="3"/>
        <v>Slovenská asociácia korfbaluaBkorfbal - bežné transfery</v>
      </c>
      <c r="N54" s="3" t="str">
        <f t="shared" si="4"/>
        <v>31940668aB</v>
      </c>
    </row>
    <row r="55" spans="1:14" x14ac:dyDescent="0.2">
      <c r="A55" s="202" t="s">
        <v>498</v>
      </c>
      <c r="B55" s="204" t="str">
        <f>VLOOKUP(A55,Adr!A:B,2,FALSE)</f>
        <v>Slovenská asociácia motoristického športu</v>
      </c>
      <c r="C55" s="196" t="s">
        <v>1060</v>
      </c>
      <c r="D55" s="291">
        <v>389148</v>
      </c>
      <c r="E55" s="230">
        <v>0</v>
      </c>
      <c r="F55" s="166" t="s">
        <v>339</v>
      </c>
      <c r="G55" s="169" t="s">
        <v>319</v>
      </c>
      <c r="H55" s="169" t="s">
        <v>1039</v>
      </c>
      <c r="I55" s="192" t="str">
        <f t="shared" si="0"/>
        <v>31824021a</v>
      </c>
      <c r="J55" s="167" t="str">
        <f t="shared" si="1"/>
        <v>31824021026 02</v>
      </c>
      <c r="K55" s="5" t="s">
        <v>1061</v>
      </c>
      <c r="L55" s="167" t="str">
        <f t="shared" si="2"/>
        <v>31824021026 02B</v>
      </c>
      <c r="M55" s="5" t="str">
        <f t="shared" si="3"/>
        <v>Slovenská asociácia motoristického športuaBautomobilový šport - bežné transfery</v>
      </c>
      <c r="N55" s="3" t="str">
        <f t="shared" si="4"/>
        <v>31824021aB</v>
      </c>
    </row>
    <row r="56" spans="1:14" x14ac:dyDescent="0.2">
      <c r="A56" s="198" t="s">
        <v>498</v>
      </c>
      <c r="B56" s="204" t="str">
        <f>VLOOKUP(A56,Adr!A:B,2,FALSE)</f>
        <v>Slovenská asociácia motoristického športu</v>
      </c>
      <c r="C56" s="169" t="s">
        <v>1513</v>
      </c>
      <c r="D56" s="290">
        <v>10000</v>
      </c>
      <c r="E56" s="173">
        <v>0</v>
      </c>
      <c r="F56" s="166" t="s">
        <v>345</v>
      </c>
      <c r="G56" s="169" t="s">
        <v>321</v>
      </c>
      <c r="H56" s="169" t="s">
        <v>1039</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498</v>
      </c>
      <c r="B57" s="204" t="str">
        <f>VLOOKUP(A57,Adr!A:B,2,FALSE)</f>
        <v>Slovenská asociácia motoristického športu</v>
      </c>
      <c r="C57" s="185" t="s">
        <v>1512</v>
      </c>
      <c r="D57" s="291">
        <v>20000</v>
      </c>
      <c r="E57" s="230">
        <v>0</v>
      </c>
      <c r="F57" s="166" t="s">
        <v>345</v>
      </c>
      <c r="G57" s="169" t="s">
        <v>321</v>
      </c>
      <c r="H57" s="169" t="s">
        <v>1039</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1899</v>
      </c>
      <c r="B58" s="204" t="str">
        <f>VLOOKUP(A58,Adr!A:B,2,FALSE)</f>
        <v>Slovenská asociácia naturálnej kulturistiky</v>
      </c>
      <c r="C58" s="185" t="s">
        <v>352</v>
      </c>
      <c r="D58" s="291">
        <v>25000</v>
      </c>
      <c r="E58" s="230">
        <v>0</v>
      </c>
      <c r="F58" s="166" t="s">
        <v>351</v>
      </c>
      <c r="G58" s="169" t="s">
        <v>321</v>
      </c>
      <c r="H58" s="169" t="s">
        <v>1039</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509</v>
      </c>
      <c r="B59" s="204" t="str">
        <f>VLOOKUP(A59,Adr!A:B,2,FALSE)</f>
        <v>Slovenská asociácia pretláčania rukou</v>
      </c>
      <c r="C59" s="185" t="s">
        <v>1063</v>
      </c>
      <c r="D59" s="289">
        <v>39888</v>
      </c>
      <c r="E59" s="230">
        <v>0</v>
      </c>
      <c r="F59" s="166" t="s">
        <v>339</v>
      </c>
      <c r="G59" s="169" t="s">
        <v>319</v>
      </c>
      <c r="H59" s="169" t="s">
        <v>1039</v>
      </c>
      <c r="I59" s="192" t="str">
        <f t="shared" si="0"/>
        <v>30811686a</v>
      </c>
      <c r="J59" s="167" t="str">
        <f t="shared" si="1"/>
        <v>30811686026 02</v>
      </c>
      <c r="K59" s="5" t="s">
        <v>1064</v>
      </c>
      <c r="L59" s="167" t="str">
        <f t="shared" si="2"/>
        <v>30811686026 02B</v>
      </c>
      <c r="M59" s="5" t="str">
        <f t="shared" si="3"/>
        <v>Slovenská asociácia pretláčania rukouaBpretláčanie rukou - bežné transfery</v>
      </c>
      <c r="N59" s="3" t="str">
        <f t="shared" si="4"/>
        <v>30811686aB</v>
      </c>
    </row>
    <row r="60" spans="1:14" x14ac:dyDescent="0.2">
      <c r="A60" s="202" t="s">
        <v>518</v>
      </c>
      <c r="B60" s="204" t="str">
        <f>VLOOKUP(A60,Adr!A:B,2,FALSE)</f>
        <v>Slovenská asociácia Taekwondo WT</v>
      </c>
      <c r="C60" s="185" t="s">
        <v>1065</v>
      </c>
      <c r="D60" s="289">
        <v>46106</v>
      </c>
      <c r="E60" s="173">
        <v>0</v>
      </c>
      <c r="F60" s="166" t="s">
        <v>339</v>
      </c>
      <c r="G60" s="169" t="s">
        <v>319</v>
      </c>
      <c r="H60" s="169" t="s">
        <v>1039</v>
      </c>
      <c r="I60" s="192" t="str">
        <f t="shared" si="0"/>
        <v>30814910a</v>
      </c>
      <c r="J60" s="167" t="str">
        <f t="shared" si="1"/>
        <v>30814910026 02</v>
      </c>
      <c r="K60" s="5" t="s">
        <v>1066</v>
      </c>
      <c r="L60" s="167" t="str">
        <f t="shared" si="2"/>
        <v>30814910026 02B</v>
      </c>
      <c r="M60" s="5" t="str">
        <f t="shared" si="3"/>
        <v>Slovenská asociácia Taekwondo WTaBtaekwondo - bežné transfery</v>
      </c>
      <c r="N60" s="3" t="str">
        <f t="shared" si="4"/>
        <v>30814910aB</v>
      </c>
    </row>
    <row r="61" spans="1:14" ht="20.399999999999999" x14ac:dyDescent="0.2">
      <c r="A61" s="166" t="s">
        <v>518</v>
      </c>
      <c r="B61" s="204" t="str">
        <f>VLOOKUP(A61,Adr!A:B,2,FALSE)</f>
        <v>Slovenská asociácia Taekwondo WT</v>
      </c>
      <c r="C61" s="196" t="s">
        <v>1484</v>
      </c>
      <c r="D61" s="291">
        <v>10340</v>
      </c>
      <c r="E61" s="173">
        <v>0</v>
      </c>
      <c r="F61" s="166" t="s">
        <v>343</v>
      </c>
      <c r="G61" s="169" t="s">
        <v>321</v>
      </c>
      <c r="H61" s="169" t="s">
        <v>1039</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518</v>
      </c>
      <c r="B62" s="204" t="str">
        <f>VLOOKUP(A62,Adr!A:B,2,FALSE)</f>
        <v>Slovenská asociácia Taekwondo WT</v>
      </c>
      <c r="C62" s="185" t="s">
        <v>1514</v>
      </c>
      <c r="D62" s="289">
        <v>35000</v>
      </c>
      <c r="E62" s="230">
        <v>0</v>
      </c>
      <c r="F62" s="166" t="s">
        <v>345</v>
      </c>
      <c r="G62" s="169" t="s">
        <v>321</v>
      </c>
      <c r="H62" s="169" t="s">
        <v>1039</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1412</v>
      </c>
      <c r="B63" s="204" t="str">
        <f>VLOOKUP(A63,Adr!A:B,2,FALSE)</f>
        <v>Slovenská asociácia univerzitného športu</v>
      </c>
      <c r="C63" s="185" t="s">
        <v>1494</v>
      </c>
      <c r="D63" s="289">
        <v>588000</v>
      </c>
      <c r="E63" s="230">
        <v>0</v>
      </c>
      <c r="F63" s="166" t="s">
        <v>349</v>
      </c>
      <c r="G63" s="169" t="s">
        <v>321</v>
      </c>
      <c r="H63" s="169" t="s">
        <v>1039</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1910</v>
      </c>
      <c r="B64" s="204" t="str">
        <f>VLOOKUP(A64,Adr!A:B,2,FALSE)</f>
        <v>SLOVENSKÁ ASOCIÁCIA ZLATOKOPOV</v>
      </c>
      <c r="C64" s="169" t="s">
        <v>352</v>
      </c>
      <c r="D64" s="290">
        <v>25000</v>
      </c>
      <c r="E64" s="173">
        <v>0</v>
      </c>
      <c r="F64" s="166" t="s">
        <v>351</v>
      </c>
      <c r="G64" s="169" t="s">
        <v>321</v>
      </c>
      <c r="H64" s="169" t="s">
        <v>1039</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1419</v>
      </c>
      <c r="B65" s="204" t="str">
        <f>VLOOKUP(A65,Adr!A:B,2,FALSE)</f>
        <v>Slovenská asociácia zrakovo postihnutých športovcov</v>
      </c>
      <c r="C65" s="169" t="s">
        <v>1482</v>
      </c>
      <c r="D65" s="290">
        <v>174534</v>
      </c>
      <c r="E65" s="173">
        <v>0</v>
      </c>
      <c r="F65" s="166" t="s">
        <v>343</v>
      </c>
      <c r="G65" s="169" t="s">
        <v>321</v>
      </c>
      <c r="H65" s="169" t="s">
        <v>1039</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525</v>
      </c>
      <c r="B66" s="204" t="str">
        <f>VLOOKUP(A66,Adr!A:B,2,FALSE)</f>
        <v>Slovenská baseballová federácia</v>
      </c>
      <c r="C66" s="185" t="s">
        <v>1067</v>
      </c>
      <c r="D66" s="289">
        <v>134297</v>
      </c>
      <c r="E66" s="230">
        <v>0</v>
      </c>
      <c r="F66" s="166" t="s">
        <v>339</v>
      </c>
      <c r="G66" s="169" t="s">
        <v>319</v>
      </c>
      <c r="H66" s="169" t="s">
        <v>1039</v>
      </c>
      <c r="I66" s="192" t="str">
        <f t="shared" si="5"/>
        <v>30844568a</v>
      </c>
      <c r="J66" s="167" t="str">
        <f t="shared" si="6"/>
        <v>30844568026 02</v>
      </c>
      <c r="K66" s="5" t="s">
        <v>1068</v>
      </c>
      <c r="L66" s="167" t="str">
        <f t="shared" si="7"/>
        <v>30844568026 02B</v>
      </c>
      <c r="M66" s="5" t="str">
        <f t="shared" si="8"/>
        <v>Slovenská baseballová federáciaaBbaseball - bežné transfery</v>
      </c>
      <c r="N66" s="3" t="str">
        <f t="shared" si="9"/>
        <v>30844568aB</v>
      </c>
    </row>
    <row r="67" spans="1:14" x14ac:dyDescent="0.2">
      <c r="A67" s="198" t="s">
        <v>532</v>
      </c>
      <c r="B67" s="204" t="str">
        <f>VLOOKUP(A67,Adr!A:B,2,FALSE)</f>
        <v>Slovenská basketbalová asociácia</v>
      </c>
      <c r="C67" s="169" t="s">
        <v>1069</v>
      </c>
      <c r="D67" s="290">
        <v>1013260</v>
      </c>
      <c r="E67" s="173">
        <v>0</v>
      </c>
      <c r="F67" s="166" t="s">
        <v>339</v>
      </c>
      <c r="G67" s="169" t="s">
        <v>319</v>
      </c>
      <c r="H67" s="169" t="s">
        <v>1039</v>
      </c>
      <c r="I67" s="192" t="str">
        <f t="shared" si="5"/>
        <v>17315166a</v>
      </c>
      <c r="J67" s="167" t="str">
        <f t="shared" si="6"/>
        <v>17315166026 02</v>
      </c>
      <c r="K67" s="5" t="s">
        <v>1070</v>
      </c>
      <c r="L67" s="167" t="str">
        <f t="shared" si="7"/>
        <v>17315166026 02B</v>
      </c>
      <c r="M67" s="5" t="str">
        <f t="shared" si="8"/>
        <v>Slovenská basketbalová asociáciaaBbasketbal - bežné transfery</v>
      </c>
      <c r="N67" s="3" t="str">
        <f t="shared" si="9"/>
        <v>17315166aB</v>
      </c>
    </row>
    <row r="68" spans="1:14" x14ac:dyDescent="0.2">
      <c r="A68" s="202" t="s">
        <v>539</v>
      </c>
      <c r="B68" s="204" t="str">
        <f>VLOOKUP(A68,Adr!A:B,2,FALSE)</f>
        <v>Slovenská boxerská federácia</v>
      </c>
      <c r="C68" s="169" t="s">
        <v>1071</v>
      </c>
      <c r="D68" s="290">
        <v>314012</v>
      </c>
      <c r="E68" s="230">
        <v>0</v>
      </c>
      <c r="F68" s="166" t="s">
        <v>339</v>
      </c>
      <c r="G68" s="169" t="s">
        <v>319</v>
      </c>
      <c r="H68" s="169" t="s">
        <v>1039</v>
      </c>
      <c r="I68" s="192" t="str">
        <f t="shared" si="5"/>
        <v>31744621a</v>
      </c>
      <c r="J68" s="167" t="str">
        <f t="shared" si="6"/>
        <v>31744621026 02</v>
      </c>
      <c r="K68" s="5" t="s">
        <v>1072</v>
      </c>
      <c r="L68" s="167" t="str">
        <f t="shared" si="7"/>
        <v>31744621026 02B</v>
      </c>
      <c r="M68" s="5" t="str">
        <f t="shared" si="8"/>
        <v>Slovenská boxerská federáciaaBbox - bežné transfery</v>
      </c>
      <c r="N68" s="3" t="str">
        <f t="shared" si="9"/>
        <v>31744621aB</v>
      </c>
    </row>
    <row r="69" spans="1:14" x14ac:dyDescent="0.2">
      <c r="A69" s="182" t="s">
        <v>539</v>
      </c>
      <c r="B69" s="204" t="str">
        <f>VLOOKUP(A69,Adr!A:B,2,FALSE)</f>
        <v>Slovenská boxerská federácia</v>
      </c>
      <c r="C69" s="185" t="s">
        <v>2192</v>
      </c>
      <c r="D69" s="289">
        <v>15000</v>
      </c>
      <c r="E69" s="173">
        <v>0</v>
      </c>
      <c r="F69" s="166" t="s">
        <v>345</v>
      </c>
      <c r="G69" s="169" t="s">
        <v>321</v>
      </c>
      <c r="H69" s="169" t="s">
        <v>1039</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539</v>
      </c>
      <c r="B70" s="204" t="str">
        <f>VLOOKUP(A70,Adr!A:B,2,FALSE)</f>
        <v>Slovenská boxerská federácia</v>
      </c>
      <c r="C70" s="196" t="s">
        <v>2193</v>
      </c>
      <c r="D70" s="292">
        <v>20000</v>
      </c>
      <c r="E70" s="230">
        <v>0</v>
      </c>
      <c r="F70" s="166" t="s">
        <v>345</v>
      </c>
      <c r="G70" s="169" t="s">
        <v>321</v>
      </c>
      <c r="H70" s="169" t="s">
        <v>1039</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539</v>
      </c>
      <c r="B71" s="204" t="str">
        <f>VLOOKUP(A71,Adr!A:B,2,FALSE)</f>
        <v>Slovenská boxerská federácia</v>
      </c>
      <c r="C71" s="196" t="s">
        <v>2194</v>
      </c>
      <c r="D71" s="291">
        <v>20000</v>
      </c>
      <c r="E71" s="173">
        <v>0</v>
      </c>
      <c r="F71" s="166" t="s">
        <v>345</v>
      </c>
      <c r="G71" s="169" t="s">
        <v>321</v>
      </c>
      <c r="H71" s="169" t="s">
        <v>1039</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539</v>
      </c>
      <c r="B72" s="204" t="str">
        <f>VLOOKUP(A72,Adr!A:B,2,FALSE)</f>
        <v>Slovenská boxerská federácia</v>
      </c>
      <c r="C72" s="196" t="s">
        <v>2195</v>
      </c>
      <c r="D72" s="291">
        <v>45000</v>
      </c>
      <c r="E72" s="230">
        <v>0</v>
      </c>
      <c r="F72" s="166" t="s">
        <v>345</v>
      </c>
      <c r="G72" s="169" t="s">
        <v>321</v>
      </c>
      <c r="H72" s="169" t="s">
        <v>1039</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539</v>
      </c>
      <c r="B73" s="204" t="str">
        <f>VLOOKUP(A73,Adr!A:B,2,FALSE)</f>
        <v>Slovenská boxerská federácia</v>
      </c>
      <c r="C73" s="185" t="s">
        <v>2196</v>
      </c>
      <c r="D73" s="291">
        <v>15000</v>
      </c>
      <c r="E73" s="173">
        <v>0</v>
      </c>
      <c r="F73" s="166" t="s">
        <v>345</v>
      </c>
      <c r="G73" s="169" t="s">
        <v>321</v>
      </c>
      <c r="H73" s="169" t="s">
        <v>1039</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539</v>
      </c>
      <c r="B74" s="204" t="str">
        <f>VLOOKUP(A74,Adr!A:B,2,FALSE)</f>
        <v>Slovenská boxerská federácia</v>
      </c>
      <c r="C74" s="185" t="s">
        <v>1515</v>
      </c>
      <c r="D74" s="291">
        <v>45000</v>
      </c>
      <c r="E74" s="230">
        <v>0</v>
      </c>
      <c r="F74" s="166" t="s">
        <v>345</v>
      </c>
      <c r="G74" s="169" t="s">
        <v>321</v>
      </c>
      <c r="H74" s="169" t="s">
        <v>1039</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539</v>
      </c>
      <c r="B75" s="204" t="str">
        <f>VLOOKUP(A75,Adr!A:B,2,FALSE)</f>
        <v>Slovenská boxerská federácia</v>
      </c>
      <c r="C75" s="169" t="s">
        <v>2197</v>
      </c>
      <c r="D75" s="290">
        <v>10000</v>
      </c>
      <c r="E75" s="173">
        <v>0</v>
      </c>
      <c r="F75" s="166" t="s">
        <v>345</v>
      </c>
      <c r="G75" s="169" t="s">
        <v>321</v>
      </c>
      <c r="H75" s="169" t="s">
        <v>1039</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1921</v>
      </c>
      <c r="B76" s="204" t="str">
        <f>VLOOKUP(A76,Adr!A:B,2,FALSE)</f>
        <v>SLOVENSKÁ CYKLOTRIALOVÁ ÚNIA</v>
      </c>
      <c r="C76" s="196" t="s">
        <v>2268</v>
      </c>
      <c r="D76" s="291">
        <v>36500</v>
      </c>
      <c r="E76" s="230">
        <v>0</v>
      </c>
      <c r="F76" s="166" t="s">
        <v>349</v>
      </c>
      <c r="G76" s="169" t="s">
        <v>321</v>
      </c>
      <c r="H76" s="169" t="s">
        <v>1039</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1930</v>
      </c>
      <c r="B77" s="204" t="str">
        <f>VLOOKUP(A77,Adr!A:B,2,FALSE)</f>
        <v>Slovenská Escrima Wing Tsun Organizácia (SEWTO)</v>
      </c>
      <c r="C77" s="185" t="s">
        <v>352</v>
      </c>
      <c r="D77" s="289">
        <v>19200</v>
      </c>
      <c r="E77" s="230">
        <v>0</v>
      </c>
      <c r="F77" s="166" t="s">
        <v>351</v>
      </c>
      <c r="G77" s="169" t="s">
        <v>321</v>
      </c>
      <c r="H77" s="169" t="s">
        <v>1039</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x14ac:dyDescent="0.2">
      <c r="A78" s="202" t="s">
        <v>1940</v>
      </c>
      <c r="B78" s="204" t="str">
        <f>VLOOKUP(A78,Adr!A:B,2,FALSE)</f>
        <v>Slovenská federácia karate a bojových umení</v>
      </c>
      <c r="C78" s="196" t="s">
        <v>352</v>
      </c>
      <c r="D78" s="289">
        <v>138000</v>
      </c>
      <c r="E78" s="173">
        <v>0</v>
      </c>
      <c r="F78" s="166" t="s">
        <v>351</v>
      </c>
      <c r="G78" s="169" t="s">
        <v>321</v>
      </c>
      <c r="H78" s="169" t="s">
        <v>1039</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1940</v>
      </c>
      <c r="B79" s="204" t="str">
        <f>VLOOKUP(A79,Adr!A:B,2,FALSE)</f>
        <v>Slovenská federácia karate a bojových umení</v>
      </c>
      <c r="C79" s="185" t="s">
        <v>2242</v>
      </c>
      <c r="D79" s="289">
        <v>7000</v>
      </c>
      <c r="E79" s="173">
        <v>0</v>
      </c>
      <c r="F79" s="166" t="s">
        <v>362</v>
      </c>
      <c r="G79" s="169" t="s">
        <v>321</v>
      </c>
      <c r="H79" s="169" t="s">
        <v>1039</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548</v>
      </c>
      <c r="B80" s="204" t="str">
        <f>VLOOKUP(A80,Adr!A:B,2,FALSE)</f>
        <v>Slovenská federácia pétanque</v>
      </c>
      <c r="C80" s="169" t="s">
        <v>1073</v>
      </c>
      <c r="D80" s="290">
        <v>19239</v>
      </c>
      <c r="E80" s="230">
        <v>0</v>
      </c>
      <c r="F80" s="166" t="s">
        <v>339</v>
      </c>
      <c r="G80" s="169" t="s">
        <v>319</v>
      </c>
      <c r="H80" s="169" t="s">
        <v>1039</v>
      </c>
      <c r="I80" s="192" t="str">
        <f t="shared" si="5"/>
        <v>36064742a</v>
      </c>
      <c r="J80" s="167" t="str">
        <f t="shared" si="6"/>
        <v>36064742026 02</v>
      </c>
      <c r="K80" s="5" t="s">
        <v>1074</v>
      </c>
      <c r="L80" s="167" t="str">
        <f t="shared" si="7"/>
        <v>36064742026 02B</v>
      </c>
      <c r="M80" s="5" t="str">
        <f t="shared" si="8"/>
        <v>Slovenská federácia pétanqueaBpétanque - bežné transfery</v>
      </c>
      <c r="N80" s="3" t="str">
        <f t="shared" si="9"/>
        <v>36064742aB</v>
      </c>
    </row>
    <row r="81" spans="1:14" x14ac:dyDescent="0.2">
      <c r="A81" s="202" t="s">
        <v>1947</v>
      </c>
      <c r="B81" s="204" t="str">
        <f>VLOOKUP(A81,Adr!A:B,2,FALSE)</f>
        <v>Slovenská footgolfová asociácia</v>
      </c>
      <c r="C81" s="169" t="s">
        <v>352</v>
      </c>
      <c r="D81" s="290">
        <v>84600</v>
      </c>
      <c r="E81" s="230">
        <v>0</v>
      </c>
      <c r="F81" s="166" t="s">
        <v>351</v>
      </c>
      <c r="G81" s="169" t="s">
        <v>321</v>
      </c>
      <c r="H81" s="169" t="s">
        <v>1039</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556</v>
      </c>
      <c r="B82" s="204" t="str">
        <f>VLOOKUP(A82,Adr!A:B,2,FALSE)</f>
        <v>Slovenská golfová asociácia</v>
      </c>
      <c r="C82" s="169" t="s">
        <v>1075</v>
      </c>
      <c r="D82" s="290">
        <v>274059</v>
      </c>
      <c r="E82" s="173">
        <v>0</v>
      </c>
      <c r="F82" s="166" t="s">
        <v>339</v>
      </c>
      <c r="G82" s="169" t="s">
        <v>319</v>
      </c>
      <c r="H82" s="169" t="s">
        <v>1039</v>
      </c>
      <c r="I82" s="192" t="str">
        <f t="shared" si="5"/>
        <v>50284363a</v>
      </c>
      <c r="J82" s="167" t="str">
        <f t="shared" si="6"/>
        <v>50284363026 02</v>
      </c>
      <c r="K82" s="5" t="s">
        <v>1076</v>
      </c>
      <c r="L82" s="167" t="str">
        <f t="shared" si="7"/>
        <v>50284363026 02B</v>
      </c>
      <c r="M82" s="5" t="str">
        <f t="shared" si="8"/>
        <v>Slovenská golfová asociáciaaBgolf - bežné transfery</v>
      </c>
      <c r="N82" s="3" t="str">
        <f t="shared" si="9"/>
        <v>50284363aB</v>
      </c>
    </row>
    <row r="83" spans="1:14" x14ac:dyDescent="0.2">
      <c r="A83" s="202" t="s">
        <v>556</v>
      </c>
      <c r="B83" s="204" t="str">
        <f>VLOOKUP(A83,Adr!A:B,2,FALSE)</f>
        <v>Slovenská golfová asociácia</v>
      </c>
      <c r="C83" s="169" t="s">
        <v>1485</v>
      </c>
      <c r="D83" s="290">
        <v>5155</v>
      </c>
      <c r="E83" s="173">
        <v>0</v>
      </c>
      <c r="F83" s="166" t="s">
        <v>343</v>
      </c>
      <c r="G83" s="169" t="s">
        <v>321</v>
      </c>
      <c r="H83" s="169" t="s">
        <v>1039</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556</v>
      </c>
      <c r="B84" s="204" t="str">
        <f>VLOOKUP(A84,Adr!A:B,2,FALSE)</f>
        <v>Slovenská golfová asociácia</v>
      </c>
      <c r="C84" s="169" t="s">
        <v>1516</v>
      </c>
      <c r="D84" s="291">
        <v>20000</v>
      </c>
      <c r="E84" s="230">
        <v>0</v>
      </c>
      <c r="F84" s="166" t="s">
        <v>345</v>
      </c>
      <c r="G84" s="169" t="s">
        <v>321</v>
      </c>
      <c r="H84" s="169" t="s">
        <v>1039</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556</v>
      </c>
      <c r="B85" s="204" t="str">
        <f>VLOOKUP(A85,Adr!A:B,2,FALSE)</f>
        <v>Slovenská golfová asociácia</v>
      </c>
      <c r="C85" s="196" t="s">
        <v>2243</v>
      </c>
      <c r="D85" s="291">
        <v>2600</v>
      </c>
      <c r="E85" s="230">
        <v>0</v>
      </c>
      <c r="F85" s="166" t="s">
        <v>362</v>
      </c>
      <c r="G85" s="169" t="s">
        <v>321</v>
      </c>
      <c r="H85" s="169" t="s">
        <v>1039</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564</v>
      </c>
      <c r="B86" s="204" t="str">
        <f>VLOOKUP(A86,Adr!A:B,2,FALSE)</f>
        <v>Slovenská gymnastická federácia</v>
      </c>
      <c r="C86" s="169" t="s">
        <v>1077</v>
      </c>
      <c r="D86" s="290">
        <v>668145</v>
      </c>
      <c r="E86" s="230">
        <v>0</v>
      </c>
      <c r="F86" s="166" t="s">
        <v>339</v>
      </c>
      <c r="G86" s="169" t="s">
        <v>319</v>
      </c>
      <c r="H86" s="169" t="s">
        <v>1039</v>
      </c>
      <c r="I86" s="192" t="str">
        <f t="shared" si="5"/>
        <v>00688321a</v>
      </c>
      <c r="J86" s="167" t="str">
        <f t="shared" si="6"/>
        <v>00688321026 02</v>
      </c>
      <c r="K86" s="5" t="s">
        <v>1078</v>
      </c>
      <c r="L86" s="167" t="str">
        <f t="shared" si="7"/>
        <v>00688321026 02B</v>
      </c>
      <c r="M86" s="5" t="str">
        <f t="shared" si="8"/>
        <v>Slovenská gymnastická federáciaaBgymnastika - bežné transfery</v>
      </c>
      <c r="N86" s="3" t="str">
        <f t="shared" si="9"/>
        <v>00688321aB</v>
      </c>
    </row>
    <row r="87" spans="1:14" x14ac:dyDescent="0.2">
      <c r="A87" s="166" t="s">
        <v>564</v>
      </c>
      <c r="B87" s="204" t="str">
        <f>VLOOKUP(A87,Adr!A:B,2,FALSE)</f>
        <v>Slovenská gymnastická federácia</v>
      </c>
      <c r="C87" s="185" t="s">
        <v>2198</v>
      </c>
      <c r="D87" s="289">
        <v>10000</v>
      </c>
      <c r="E87" s="173">
        <v>0</v>
      </c>
      <c r="F87" s="166" t="s">
        <v>345</v>
      </c>
      <c r="G87" s="169" t="s">
        <v>321</v>
      </c>
      <c r="H87" s="169" t="s">
        <v>1039</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564</v>
      </c>
      <c r="B88" s="204" t="str">
        <f>VLOOKUP(A88,Adr!A:B,2,FALSE)</f>
        <v>Slovenská gymnastická federácia</v>
      </c>
      <c r="C88" s="169" t="s">
        <v>2244</v>
      </c>
      <c r="D88" s="290">
        <v>7000</v>
      </c>
      <c r="E88" s="173">
        <v>0</v>
      </c>
      <c r="F88" s="166" t="s">
        <v>362</v>
      </c>
      <c r="G88" s="169" t="s">
        <v>321</v>
      </c>
      <c r="H88" s="169" t="s">
        <v>1039</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1958</v>
      </c>
      <c r="B89" s="204" t="str">
        <f>VLOOKUP(A89,Adr!A:B,2,FALSE)</f>
        <v>Slovenská hokejbalová únia</v>
      </c>
      <c r="C89" s="169" t="s">
        <v>2268</v>
      </c>
      <c r="D89" s="290">
        <v>35500</v>
      </c>
      <c r="E89" s="173">
        <v>0</v>
      </c>
      <c r="F89" s="166" t="s">
        <v>349</v>
      </c>
      <c r="G89" s="169" t="s">
        <v>321</v>
      </c>
      <c r="H89" s="169" t="s">
        <v>1039</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1958</v>
      </c>
      <c r="B90" s="204" t="str">
        <f>VLOOKUP(A90,Adr!A:B,2,FALSE)</f>
        <v>Slovenská hokejbalová únia</v>
      </c>
      <c r="C90" s="185" t="s">
        <v>352</v>
      </c>
      <c r="D90" s="290">
        <v>214300</v>
      </c>
      <c r="E90" s="173">
        <v>0</v>
      </c>
      <c r="F90" s="166" t="s">
        <v>351</v>
      </c>
      <c r="G90" s="169" t="s">
        <v>321</v>
      </c>
      <c r="H90" s="169" t="s">
        <v>1039</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1958</v>
      </c>
      <c r="B91" s="204" t="str">
        <f>VLOOKUP(A91,Adr!A:B,2,FALSE)</f>
        <v>Slovenská hokejbalová únia</v>
      </c>
      <c r="C91" s="197" t="s">
        <v>2245</v>
      </c>
      <c r="D91" s="292">
        <v>7000</v>
      </c>
      <c r="E91" s="230">
        <v>0</v>
      </c>
      <c r="F91" s="166" t="s">
        <v>362</v>
      </c>
      <c r="G91" s="169" t="s">
        <v>321</v>
      </c>
      <c r="H91" s="169" t="s">
        <v>1039</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570</v>
      </c>
      <c r="B92" s="204" t="str">
        <f>VLOOKUP(A92,Adr!A:B,2,FALSE)</f>
        <v>SLOVENSKÁ CHEERLEADING ÚNIA</v>
      </c>
      <c r="C92" s="169" t="s">
        <v>1079</v>
      </c>
      <c r="D92" s="290">
        <v>19239</v>
      </c>
      <c r="E92" s="230">
        <v>0</v>
      </c>
      <c r="F92" s="166" t="s">
        <v>339</v>
      </c>
      <c r="G92" s="169" t="s">
        <v>319</v>
      </c>
      <c r="H92" s="169" t="s">
        <v>1039</v>
      </c>
      <c r="I92" s="192" t="str">
        <f t="shared" si="5"/>
        <v>54041368a</v>
      </c>
      <c r="J92" s="167" t="str">
        <f t="shared" si="6"/>
        <v>54041368026 02</v>
      </c>
      <c r="K92" s="5" t="s">
        <v>1080</v>
      </c>
      <c r="L92" s="167" t="str">
        <f t="shared" si="7"/>
        <v>54041368026 02B</v>
      </c>
      <c r="M92" s="5" t="str">
        <f t="shared" si="8"/>
        <v>SLOVENSKÁ CHEERLEADING ÚNIAaBcheerleading - bežné transfery</v>
      </c>
      <c r="N92" s="3" t="str">
        <f t="shared" si="9"/>
        <v>54041368aB</v>
      </c>
    </row>
    <row r="93" spans="1:14" x14ac:dyDescent="0.2">
      <c r="A93" s="166" t="s">
        <v>576</v>
      </c>
      <c r="B93" s="204" t="str">
        <f>VLOOKUP(A93,Adr!A:B,2,FALSE)</f>
        <v>SLOVENSKÁ JAZDECKÁ FEDERÁCIA</v>
      </c>
      <c r="C93" s="197" t="s">
        <v>1081</v>
      </c>
      <c r="D93" s="292">
        <v>120904</v>
      </c>
      <c r="E93" s="173">
        <v>0</v>
      </c>
      <c r="F93" s="166" t="s">
        <v>339</v>
      </c>
      <c r="G93" s="169" t="s">
        <v>319</v>
      </c>
      <c r="H93" s="169" t="s">
        <v>1039</v>
      </c>
      <c r="I93" s="192" t="str">
        <f t="shared" si="5"/>
        <v>31787801a</v>
      </c>
      <c r="J93" s="167" t="str">
        <f t="shared" si="6"/>
        <v>31787801026 02</v>
      </c>
      <c r="K93" s="5" t="s">
        <v>1082</v>
      </c>
      <c r="L93" s="167" t="str">
        <f t="shared" si="7"/>
        <v>31787801026 02B</v>
      </c>
      <c r="M93" s="5" t="str">
        <f t="shared" si="8"/>
        <v>SLOVENSKÁ JAZDECKÁ FEDERÁCIAaBjazdectvo - bežné transfery</v>
      </c>
      <c r="N93" s="3" t="str">
        <f t="shared" si="9"/>
        <v>31787801aB</v>
      </c>
    </row>
    <row r="94" spans="1:14" x14ac:dyDescent="0.2">
      <c r="A94" s="198" t="s">
        <v>583</v>
      </c>
      <c r="B94" s="204" t="str">
        <f>VLOOKUP(A94,Adr!A:B,2,FALSE)</f>
        <v>Slovenská kanoistika</v>
      </c>
      <c r="C94" s="196" t="s">
        <v>1083</v>
      </c>
      <c r="D94" s="289">
        <v>1181281</v>
      </c>
      <c r="E94" s="230">
        <v>0</v>
      </c>
      <c r="F94" s="166" t="s">
        <v>339</v>
      </c>
      <c r="G94" s="169" t="s">
        <v>319</v>
      </c>
      <c r="H94" s="169" t="s">
        <v>1039</v>
      </c>
      <c r="I94" s="192" t="str">
        <f t="shared" si="5"/>
        <v>50434101a</v>
      </c>
      <c r="J94" s="167" t="str">
        <f t="shared" si="6"/>
        <v>50434101026 02</v>
      </c>
      <c r="K94" s="5" t="s">
        <v>1084</v>
      </c>
      <c r="L94" s="167" t="str">
        <f t="shared" si="7"/>
        <v>50434101026 02B</v>
      </c>
      <c r="M94" s="5" t="str">
        <f t="shared" si="8"/>
        <v>Slovenská kanoistikaaBkanoistika - bežné transfery</v>
      </c>
      <c r="N94" s="3" t="str">
        <f t="shared" si="9"/>
        <v>50434101aB</v>
      </c>
    </row>
    <row r="95" spans="1:14" x14ac:dyDescent="0.2">
      <c r="A95" s="178" t="s">
        <v>583</v>
      </c>
      <c r="B95" s="204" t="str">
        <f>VLOOKUP(A95,Adr!A:B,2,FALSE)</f>
        <v>Slovenská kanoistika</v>
      </c>
      <c r="C95" s="196" t="s">
        <v>1517</v>
      </c>
      <c r="D95" s="291">
        <v>10000</v>
      </c>
      <c r="E95" s="230">
        <v>0</v>
      </c>
      <c r="F95" s="166" t="s">
        <v>345</v>
      </c>
      <c r="G95" s="169" t="s">
        <v>321</v>
      </c>
      <c r="H95" s="169" t="s">
        <v>1039</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583</v>
      </c>
      <c r="B96" s="204" t="str">
        <f>VLOOKUP(A96,Adr!A:B,2,FALSE)</f>
        <v>Slovenská kanoistika</v>
      </c>
      <c r="C96" s="196" t="s">
        <v>1518</v>
      </c>
      <c r="D96" s="291">
        <v>9300</v>
      </c>
      <c r="E96" s="173">
        <v>0</v>
      </c>
      <c r="F96" s="166" t="s">
        <v>345</v>
      </c>
      <c r="G96" s="169" t="s">
        <v>321</v>
      </c>
      <c r="H96" s="169" t="s">
        <v>1039</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583</v>
      </c>
      <c r="B97" s="204" t="str">
        <f>VLOOKUP(A97,Adr!A:B,2,FALSE)</f>
        <v>Slovenská kanoistika</v>
      </c>
      <c r="C97" s="185" t="s">
        <v>1519</v>
      </c>
      <c r="D97" s="289">
        <v>15600</v>
      </c>
      <c r="E97" s="230">
        <v>0</v>
      </c>
      <c r="F97" s="166" t="s">
        <v>345</v>
      </c>
      <c r="G97" s="169" t="s">
        <v>321</v>
      </c>
      <c r="H97" s="169" t="s">
        <v>1039</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583</v>
      </c>
      <c r="B98" s="204" t="str">
        <f>VLOOKUP(A98,Adr!A:B,2,FALSE)</f>
        <v>Slovenská kanoistika</v>
      </c>
      <c r="C98" s="185" t="s">
        <v>1520</v>
      </c>
      <c r="D98" s="289">
        <v>80000</v>
      </c>
      <c r="E98" s="173">
        <v>0</v>
      </c>
      <c r="F98" s="166" t="s">
        <v>345</v>
      </c>
      <c r="G98" s="169" t="s">
        <v>321</v>
      </c>
      <c r="H98" s="169" t="s">
        <v>1039</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583</v>
      </c>
      <c r="B99" s="204" t="str">
        <f>VLOOKUP(A99,Adr!A:B,2,FALSE)</f>
        <v>Slovenská kanoistika</v>
      </c>
      <c r="C99" s="196" t="s">
        <v>1521</v>
      </c>
      <c r="D99" s="291">
        <v>9300</v>
      </c>
      <c r="E99" s="230">
        <v>0</v>
      </c>
      <c r="F99" s="166" t="s">
        <v>345</v>
      </c>
      <c r="G99" s="169" t="s">
        <v>321</v>
      </c>
      <c r="H99" s="169" t="s">
        <v>1039</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583</v>
      </c>
      <c r="B100" s="204" t="str">
        <f>VLOOKUP(A100,Adr!A:B,2,FALSE)</f>
        <v>Slovenská kanoistika</v>
      </c>
      <c r="C100" s="196" t="s">
        <v>1522</v>
      </c>
      <c r="D100" s="291">
        <v>15600</v>
      </c>
      <c r="E100" s="173">
        <v>0</v>
      </c>
      <c r="F100" s="166" t="s">
        <v>345</v>
      </c>
      <c r="G100" s="169" t="s">
        <v>321</v>
      </c>
      <c r="H100" s="169" t="s">
        <v>1039</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583</v>
      </c>
      <c r="B101" s="204" t="str">
        <f>VLOOKUP(A101,Adr!A:B,2,FALSE)</f>
        <v>Slovenská kanoistika</v>
      </c>
      <c r="C101" s="185" t="s">
        <v>1523</v>
      </c>
      <c r="D101" s="289">
        <v>15000</v>
      </c>
      <c r="E101" s="230">
        <v>0</v>
      </c>
      <c r="F101" s="166" t="s">
        <v>345</v>
      </c>
      <c r="G101" s="169" t="s">
        <v>321</v>
      </c>
      <c r="H101" s="169" t="s">
        <v>1039</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583</v>
      </c>
      <c r="B102" s="204" t="str">
        <f>VLOOKUP(A102,Adr!A:B,2,FALSE)</f>
        <v>Slovenská kanoistika</v>
      </c>
      <c r="C102" s="185" t="s">
        <v>1524</v>
      </c>
      <c r="D102" s="289">
        <v>9300</v>
      </c>
      <c r="E102" s="173">
        <v>0</v>
      </c>
      <c r="F102" s="166" t="s">
        <v>345</v>
      </c>
      <c r="G102" s="169" t="s">
        <v>321</v>
      </c>
      <c r="H102" s="169" t="s">
        <v>1039</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583</v>
      </c>
      <c r="B103" s="204" t="str">
        <f>VLOOKUP(A103,Adr!A:B,2,FALSE)</f>
        <v>Slovenská kanoistika</v>
      </c>
      <c r="C103" s="185" t="s">
        <v>1525</v>
      </c>
      <c r="D103" s="289">
        <v>7500</v>
      </c>
      <c r="E103" s="230">
        <v>0</v>
      </c>
      <c r="F103" s="166" t="s">
        <v>345</v>
      </c>
      <c r="G103" s="169" t="s">
        <v>321</v>
      </c>
      <c r="H103" s="169" t="s">
        <v>1039</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583</v>
      </c>
      <c r="B104" s="204" t="str">
        <f>VLOOKUP(A104,Adr!A:B,2,FALSE)</f>
        <v>Slovenská kanoistika</v>
      </c>
      <c r="C104" s="185" t="s">
        <v>1526</v>
      </c>
      <c r="D104" s="289">
        <v>15000</v>
      </c>
      <c r="E104" s="173">
        <v>0</v>
      </c>
      <c r="F104" s="166" t="s">
        <v>345</v>
      </c>
      <c r="G104" s="169" t="s">
        <v>321</v>
      </c>
      <c r="H104" s="169" t="s">
        <v>1039</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583</v>
      </c>
      <c r="B105" s="204" t="str">
        <f>VLOOKUP(A105,Adr!A:B,2,FALSE)</f>
        <v>Slovenská kanoistika</v>
      </c>
      <c r="C105" s="185" t="s">
        <v>1527</v>
      </c>
      <c r="D105" s="289">
        <v>20000</v>
      </c>
      <c r="E105" s="230">
        <v>0</v>
      </c>
      <c r="F105" s="166" t="s">
        <v>345</v>
      </c>
      <c r="G105" s="169" t="s">
        <v>321</v>
      </c>
      <c r="H105" s="169" t="s">
        <v>1039</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583</v>
      </c>
      <c r="B106" s="204" t="str">
        <f>VLOOKUP(A106,Adr!A:B,2,FALSE)</f>
        <v>Slovenská kanoistika</v>
      </c>
      <c r="C106" s="185" t="s">
        <v>1528</v>
      </c>
      <c r="D106" s="289">
        <v>10000</v>
      </c>
      <c r="E106" s="173">
        <v>0</v>
      </c>
      <c r="F106" s="166" t="s">
        <v>345</v>
      </c>
      <c r="G106" s="169" t="s">
        <v>321</v>
      </c>
      <c r="H106" s="169" t="s">
        <v>1039</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583</v>
      </c>
      <c r="B107" s="204" t="str">
        <f>VLOOKUP(A107,Adr!A:B,2,FALSE)</f>
        <v>Slovenská kanoistika</v>
      </c>
      <c r="C107" s="185" t="s">
        <v>1529</v>
      </c>
      <c r="D107" s="289">
        <v>15000</v>
      </c>
      <c r="E107" s="230">
        <v>0</v>
      </c>
      <c r="F107" s="166" t="s">
        <v>345</v>
      </c>
      <c r="G107" s="169" t="s">
        <v>321</v>
      </c>
      <c r="H107" s="169" t="s">
        <v>1039</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583</v>
      </c>
      <c r="B108" s="204" t="str">
        <f>VLOOKUP(A108,Adr!A:B,2,FALSE)</f>
        <v>Slovenská kanoistika</v>
      </c>
      <c r="C108" s="185" t="s">
        <v>1530</v>
      </c>
      <c r="D108" s="289">
        <v>10000</v>
      </c>
      <c r="E108" s="173">
        <v>0</v>
      </c>
      <c r="F108" s="166" t="s">
        <v>345</v>
      </c>
      <c r="G108" s="169" t="s">
        <v>321</v>
      </c>
      <c r="H108" s="169" t="s">
        <v>1039</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583</v>
      </c>
      <c r="B109" s="204" t="str">
        <f>VLOOKUP(A109,Adr!A:B,2,FALSE)</f>
        <v>Slovenská kanoistika</v>
      </c>
      <c r="C109" s="185" t="s">
        <v>1531</v>
      </c>
      <c r="D109" s="289">
        <v>50000</v>
      </c>
      <c r="E109" s="230">
        <v>0</v>
      </c>
      <c r="F109" s="166" t="s">
        <v>345</v>
      </c>
      <c r="G109" s="169" t="s">
        <v>321</v>
      </c>
      <c r="H109" s="169" t="s">
        <v>1039</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583</v>
      </c>
      <c r="B110" s="204" t="str">
        <f>VLOOKUP(A110,Adr!A:B,2,FALSE)</f>
        <v>Slovenská kanoistika</v>
      </c>
      <c r="C110" s="196" t="s">
        <v>1532</v>
      </c>
      <c r="D110" s="291">
        <v>10000</v>
      </c>
      <c r="E110" s="173">
        <v>0</v>
      </c>
      <c r="F110" s="166" t="s">
        <v>345</v>
      </c>
      <c r="G110" s="169" t="s">
        <v>321</v>
      </c>
      <c r="H110" s="169" t="s">
        <v>1039</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583</v>
      </c>
      <c r="B111" s="204" t="str">
        <f>VLOOKUP(A111,Adr!A:B,2,FALSE)</f>
        <v>Slovenská kanoistika</v>
      </c>
      <c r="C111" s="196" t="s">
        <v>2199</v>
      </c>
      <c r="D111" s="291">
        <v>10000</v>
      </c>
      <c r="E111" s="230">
        <v>0</v>
      </c>
      <c r="F111" s="166" t="s">
        <v>345</v>
      </c>
      <c r="G111" s="169" t="s">
        <v>321</v>
      </c>
      <c r="H111" s="169" t="s">
        <v>1039</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583</v>
      </c>
      <c r="B112" s="204" t="str">
        <f>VLOOKUP(A112,Adr!A:B,2,FALSE)</f>
        <v>Slovenská kanoistika</v>
      </c>
      <c r="C112" s="190" t="s">
        <v>1533</v>
      </c>
      <c r="D112" s="291">
        <v>10000</v>
      </c>
      <c r="E112" s="173">
        <v>0</v>
      </c>
      <c r="F112" s="166" t="s">
        <v>345</v>
      </c>
      <c r="G112" s="169" t="s">
        <v>321</v>
      </c>
      <c r="H112" s="169" t="s">
        <v>1039</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583</v>
      </c>
      <c r="B113" s="204" t="str">
        <f>VLOOKUP(A113,Adr!A:B,2,FALSE)</f>
        <v>Slovenská kanoistika</v>
      </c>
      <c r="C113" s="169" t="s">
        <v>1534</v>
      </c>
      <c r="D113" s="290">
        <v>10000</v>
      </c>
      <c r="E113" s="230">
        <v>0</v>
      </c>
      <c r="F113" s="166" t="s">
        <v>345</v>
      </c>
      <c r="G113" s="169" t="s">
        <v>321</v>
      </c>
      <c r="H113" s="169" t="s">
        <v>1039</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583</v>
      </c>
      <c r="B114" s="204" t="str">
        <f>VLOOKUP(A114,Adr!A:B,2,FALSE)</f>
        <v>Slovenská kanoistika</v>
      </c>
      <c r="C114" s="169" t="s">
        <v>1535</v>
      </c>
      <c r="D114" s="290">
        <v>9300</v>
      </c>
      <c r="E114" s="173">
        <v>0</v>
      </c>
      <c r="F114" s="166" t="s">
        <v>345</v>
      </c>
      <c r="G114" s="169" t="s">
        <v>321</v>
      </c>
      <c r="H114" s="169" t="s">
        <v>1039</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583</v>
      </c>
      <c r="B115" s="204" t="str">
        <f>VLOOKUP(A115,Adr!A:B,2,FALSE)</f>
        <v>Slovenská kanoistika</v>
      </c>
      <c r="C115" s="196" t="s">
        <v>1536</v>
      </c>
      <c r="D115" s="291">
        <v>10000</v>
      </c>
      <c r="E115" s="230">
        <v>0</v>
      </c>
      <c r="F115" s="166" t="s">
        <v>345</v>
      </c>
      <c r="G115" s="169" t="s">
        <v>321</v>
      </c>
      <c r="H115" s="169" t="s">
        <v>1039</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583</v>
      </c>
      <c r="B116" s="204" t="str">
        <f>VLOOKUP(A116,Adr!A:B,2,FALSE)</f>
        <v>Slovenská kanoistika</v>
      </c>
      <c r="C116" s="185" t="s">
        <v>1537</v>
      </c>
      <c r="D116" s="289">
        <v>25000</v>
      </c>
      <c r="E116" s="173">
        <v>0</v>
      </c>
      <c r="F116" s="166" t="s">
        <v>345</v>
      </c>
      <c r="G116" s="169" t="s">
        <v>321</v>
      </c>
      <c r="H116" s="169" t="s">
        <v>1039</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583</v>
      </c>
      <c r="B117" s="204" t="str">
        <f>VLOOKUP(A117,Adr!A:B,2,FALSE)</f>
        <v>Slovenská kanoistika</v>
      </c>
      <c r="C117" s="196" t="s">
        <v>1538</v>
      </c>
      <c r="D117" s="291">
        <v>9300</v>
      </c>
      <c r="E117" s="230">
        <v>0</v>
      </c>
      <c r="F117" s="166" t="s">
        <v>345</v>
      </c>
      <c r="G117" s="169" t="s">
        <v>321</v>
      </c>
      <c r="H117" s="169" t="s">
        <v>1039</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583</v>
      </c>
      <c r="B118" s="204" t="str">
        <f>VLOOKUP(A118,Adr!A:B,2,FALSE)</f>
        <v>Slovenská kanoistika</v>
      </c>
      <c r="C118" s="196" t="s">
        <v>2200</v>
      </c>
      <c r="D118" s="289">
        <v>20000</v>
      </c>
      <c r="E118" s="173">
        <v>0</v>
      </c>
      <c r="F118" s="166" t="s">
        <v>345</v>
      </c>
      <c r="G118" s="169" t="s">
        <v>321</v>
      </c>
      <c r="H118" s="169" t="s">
        <v>1039</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583</v>
      </c>
      <c r="B119" s="204" t="str">
        <f>VLOOKUP(A119,Adr!A:B,2,FALSE)</f>
        <v>Slovenská kanoistika</v>
      </c>
      <c r="C119" s="169" t="s">
        <v>1539</v>
      </c>
      <c r="D119" s="290">
        <v>70000</v>
      </c>
      <c r="E119" s="230">
        <v>0</v>
      </c>
      <c r="F119" s="166" t="s">
        <v>345</v>
      </c>
      <c r="G119" s="169" t="s">
        <v>321</v>
      </c>
      <c r="H119" s="169" t="s">
        <v>1039</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583</v>
      </c>
      <c r="B120" s="204" t="str">
        <f>VLOOKUP(A120,Adr!A:B,2,FALSE)</f>
        <v>Slovenská kanoistika</v>
      </c>
      <c r="C120" s="169" t="s">
        <v>1540</v>
      </c>
      <c r="D120" s="290">
        <v>40000</v>
      </c>
      <c r="E120" s="173">
        <v>0</v>
      </c>
      <c r="F120" s="166" t="s">
        <v>345</v>
      </c>
      <c r="G120" s="169" t="s">
        <v>321</v>
      </c>
      <c r="H120" s="169" t="s">
        <v>1039</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583</v>
      </c>
      <c r="B121" s="204" t="str">
        <f>VLOOKUP(A121,Adr!A:B,2,FALSE)</f>
        <v>Slovenská kanoistika</v>
      </c>
      <c r="C121" s="185" t="s">
        <v>1541</v>
      </c>
      <c r="D121" s="289">
        <v>15600</v>
      </c>
      <c r="E121" s="230">
        <v>0</v>
      </c>
      <c r="F121" s="166" t="s">
        <v>345</v>
      </c>
      <c r="G121" s="169" t="s">
        <v>321</v>
      </c>
      <c r="H121" s="169" t="s">
        <v>1039</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583</v>
      </c>
      <c r="B122" s="204" t="str">
        <f>VLOOKUP(A122,Adr!A:B,2,FALSE)</f>
        <v>Slovenská kanoistika</v>
      </c>
      <c r="C122" s="169" t="s">
        <v>1542</v>
      </c>
      <c r="D122" s="290">
        <v>60000</v>
      </c>
      <c r="E122" s="173">
        <v>0</v>
      </c>
      <c r="F122" s="166" t="s">
        <v>345</v>
      </c>
      <c r="G122" s="169" t="s">
        <v>321</v>
      </c>
      <c r="H122" s="169" t="s">
        <v>1039</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583</v>
      </c>
      <c r="B123" s="204" t="str">
        <f>VLOOKUP(A123,Adr!A:B,2,FALSE)</f>
        <v>Slovenská kanoistika</v>
      </c>
      <c r="C123" s="169" t="s">
        <v>1543</v>
      </c>
      <c r="D123" s="290">
        <v>9300</v>
      </c>
      <c r="E123" s="230">
        <v>0</v>
      </c>
      <c r="F123" s="166" t="s">
        <v>345</v>
      </c>
      <c r="G123" s="169" t="s">
        <v>321</v>
      </c>
      <c r="H123" s="169" t="s">
        <v>1039</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583</v>
      </c>
      <c r="B124" s="204" t="str">
        <f>VLOOKUP(A124,Adr!A:B,2,FALSE)</f>
        <v>Slovenská kanoistika</v>
      </c>
      <c r="C124" s="196" t="s">
        <v>1544</v>
      </c>
      <c r="D124" s="289">
        <v>10000</v>
      </c>
      <c r="E124" s="173">
        <v>0</v>
      </c>
      <c r="F124" s="166" t="s">
        <v>345</v>
      </c>
      <c r="G124" s="169" t="s">
        <v>321</v>
      </c>
      <c r="H124" s="169" t="s">
        <v>1039</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583</v>
      </c>
      <c r="B125" s="204" t="str">
        <f>VLOOKUP(A125,Adr!A:B,2,FALSE)</f>
        <v>Slovenská kanoistika</v>
      </c>
      <c r="C125" s="196" t="s">
        <v>1545</v>
      </c>
      <c r="D125" s="289">
        <v>10000</v>
      </c>
      <c r="E125" s="230">
        <v>0</v>
      </c>
      <c r="F125" s="166" t="s">
        <v>345</v>
      </c>
      <c r="G125" s="169" t="s">
        <v>321</v>
      </c>
      <c r="H125" s="169" t="s">
        <v>1039</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583</v>
      </c>
      <c r="B126" s="204" t="str">
        <f>VLOOKUP(A126,Adr!A:B,2,FALSE)</f>
        <v>Slovenská kanoistika</v>
      </c>
      <c r="C126" s="185" t="s">
        <v>1546</v>
      </c>
      <c r="D126" s="289">
        <v>15000</v>
      </c>
      <c r="E126" s="173">
        <v>0</v>
      </c>
      <c r="F126" s="166" t="s">
        <v>345</v>
      </c>
      <c r="G126" s="169" t="s">
        <v>321</v>
      </c>
      <c r="H126" s="169" t="s">
        <v>1039</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583</v>
      </c>
      <c r="B127" s="204" t="str">
        <f>VLOOKUP(A127,Adr!A:B,2,FALSE)</f>
        <v>Slovenská kanoistika</v>
      </c>
      <c r="C127" s="196" t="s">
        <v>1547</v>
      </c>
      <c r="D127" s="289">
        <v>10000</v>
      </c>
      <c r="E127" s="230">
        <v>0</v>
      </c>
      <c r="F127" s="166" t="s">
        <v>345</v>
      </c>
      <c r="G127" s="169" t="s">
        <v>321</v>
      </c>
      <c r="H127" s="169" t="s">
        <v>1039</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583</v>
      </c>
      <c r="B128" s="204" t="str">
        <f>VLOOKUP(A128,Adr!A:B,2,FALSE)</f>
        <v>Slovenská kanoistika</v>
      </c>
      <c r="C128" s="185" t="s">
        <v>1548</v>
      </c>
      <c r="D128" s="289">
        <v>35000</v>
      </c>
      <c r="E128" s="173">
        <v>0</v>
      </c>
      <c r="F128" s="166" t="s">
        <v>345</v>
      </c>
      <c r="G128" s="169" t="s">
        <v>321</v>
      </c>
      <c r="H128" s="169" t="s">
        <v>1039</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583</v>
      </c>
      <c r="B129" s="204" t="str">
        <f>VLOOKUP(A129,Adr!A:B,2,FALSE)</f>
        <v>Slovenská kanoistika</v>
      </c>
      <c r="C129" s="196" t="s">
        <v>1549</v>
      </c>
      <c r="D129" s="291">
        <v>9300</v>
      </c>
      <c r="E129" s="230">
        <v>0</v>
      </c>
      <c r="F129" s="166" t="s">
        <v>345</v>
      </c>
      <c r="G129" s="169" t="s">
        <v>321</v>
      </c>
      <c r="H129" s="169" t="s">
        <v>1039</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583</v>
      </c>
      <c r="B130" s="204" t="str">
        <f>VLOOKUP(A130,Adr!A:B,2,FALSE)</f>
        <v>Slovenská kanoistika</v>
      </c>
      <c r="C130" s="185" t="s">
        <v>1550</v>
      </c>
      <c r="D130" s="289">
        <v>10000</v>
      </c>
      <c r="E130" s="173">
        <v>0</v>
      </c>
      <c r="F130" s="166" t="s">
        <v>345</v>
      </c>
      <c r="G130" s="169" t="s">
        <v>321</v>
      </c>
      <c r="H130" s="169" t="s">
        <v>1039</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583</v>
      </c>
      <c r="B131" s="204" t="str">
        <f>VLOOKUP(A131,Adr!A:B,2,FALSE)</f>
        <v>Slovenská kanoistika</v>
      </c>
      <c r="C131" s="185" t="s">
        <v>1551</v>
      </c>
      <c r="D131" s="289">
        <v>7500</v>
      </c>
      <c r="E131" s="230">
        <v>0</v>
      </c>
      <c r="F131" s="166" t="s">
        <v>345</v>
      </c>
      <c r="G131" s="169" t="s">
        <v>321</v>
      </c>
      <c r="H131" s="169" t="s">
        <v>1039</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583</v>
      </c>
      <c r="B132" s="204" t="str">
        <f>VLOOKUP(A132,Adr!A:B,2,FALSE)</f>
        <v>Slovenská kanoistika</v>
      </c>
      <c r="C132" s="196" t="s">
        <v>1552</v>
      </c>
      <c r="D132" s="289">
        <v>7500</v>
      </c>
      <c r="E132" s="173">
        <v>0</v>
      </c>
      <c r="F132" s="166" t="s">
        <v>345</v>
      </c>
      <c r="G132" s="169" t="s">
        <v>321</v>
      </c>
      <c r="H132" s="169" t="s">
        <v>1039</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583</v>
      </c>
      <c r="B133" s="204" t="str">
        <f>VLOOKUP(A133,Adr!A:B,2,FALSE)</f>
        <v>Slovenská kanoistika</v>
      </c>
      <c r="C133" s="185" t="s">
        <v>1553</v>
      </c>
      <c r="D133" s="289">
        <v>15600</v>
      </c>
      <c r="E133" s="230">
        <v>0</v>
      </c>
      <c r="F133" s="166" t="s">
        <v>345</v>
      </c>
      <c r="G133" s="169" t="s">
        <v>321</v>
      </c>
      <c r="H133" s="169" t="s">
        <v>1039</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583</v>
      </c>
      <c r="B134" s="204" t="str">
        <f>VLOOKUP(A134,Adr!A:B,2,FALSE)</f>
        <v>Slovenská kanoistika</v>
      </c>
      <c r="C134" s="196" t="s">
        <v>1554</v>
      </c>
      <c r="D134" s="291">
        <v>9300</v>
      </c>
      <c r="E134" s="173">
        <v>0</v>
      </c>
      <c r="F134" s="166" t="s">
        <v>345</v>
      </c>
      <c r="G134" s="169" t="s">
        <v>321</v>
      </c>
      <c r="H134" s="169" t="s">
        <v>1039</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588</v>
      </c>
      <c r="B135" s="204" t="str">
        <f>VLOOKUP(A135,Adr!A:B,2,FALSE)</f>
        <v>Slovenská Lakrosová Federácia</v>
      </c>
      <c r="C135" s="185" t="s">
        <v>1085</v>
      </c>
      <c r="D135" s="289">
        <v>19239</v>
      </c>
      <c r="E135" s="173">
        <v>0</v>
      </c>
      <c r="F135" s="166" t="s">
        <v>339</v>
      </c>
      <c r="G135" s="169" t="s">
        <v>319</v>
      </c>
      <c r="H135" s="169" t="s">
        <v>1039</v>
      </c>
      <c r="I135" s="192" t="str">
        <f t="shared" si="10"/>
        <v>30853427a</v>
      </c>
      <c r="J135" s="167" t="str">
        <f t="shared" si="11"/>
        <v>30853427026 02</v>
      </c>
      <c r="K135" s="5" t="s">
        <v>1086</v>
      </c>
      <c r="L135" s="167" t="str">
        <f t="shared" si="12"/>
        <v>30853427026 02B</v>
      </c>
      <c r="M135" s="5" t="str">
        <f t="shared" si="13"/>
        <v>Slovenská Lakrosová FederáciaaBlakros - bežné transfery</v>
      </c>
      <c r="N135" s="3" t="str">
        <f t="shared" si="14"/>
        <v>30853427aB</v>
      </c>
    </row>
    <row r="136" spans="1:14" x14ac:dyDescent="0.2">
      <c r="A136" s="166" t="s">
        <v>1966</v>
      </c>
      <c r="B136" s="204" t="str">
        <f>VLOOKUP(A136,Adr!A:B,2,FALSE)</f>
        <v>Slovenská lukostrelecká asociácia 3D</v>
      </c>
      <c r="C136" s="185" t="s">
        <v>352</v>
      </c>
      <c r="D136" s="289">
        <v>45800</v>
      </c>
      <c r="E136" s="230">
        <v>0</v>
      </c>
      <c r="F136" s="166" t="s">
        <v>351</v>
      </c>
      <c r="G136" s="169" t="s">
        <v>321</v>
      </c>
      <c r="H136" s="169" t="s">
        <v>1039</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596</v>
      </c>
      <c r="B137" s="204" t="str">
        <f>VLOOKUP(A137,Adr!A:B,2,FALSE)</f>
        <v>Slovenská motocyklová federácia</v>
      </c>
      <c r="C137" s="196" t="s">
        <v>1087</v>
      </c>
      <c r="D137" s="291">
        <v>88269</v>
      </c>
      <c r="E137" s="230">
        <v>0</v>
      </c>
      <c r="F137" s="166" t="s">
        <v>339</v>
      </c>
      <c r="G137" s="169" t="s">
        <v>319</v>
      </c>
      <c r="H137" s="169" t="s">
        <v>1039</v>
      </c>
      <c r="I137" s="192" t="str">
        <f t="shared" si="10"/>
        <v>30813883a</v>
      </c>
      <c r="J137" s="167" t="str">
        <f t="shared" si="11"/>
        <v>30813883026 02</v>
      </c>
      <c r="K137" s="5" t="s">
        <v>1088</v>
      </c>
      <c r="L137" s="167" t="str">
        <f t="shared" si="12"/>
        <v>30813883026 02B</v>
      </c>
      <c r="M137" s="5" t="str">
        <f t="shared" si="13"/>
        <v>Slovenská motocyklová federáciaaBmotocyklový šport - bežné transfery</v>
      </c>
      <c r="N137" s="3" t="str">
        <f t="shared" si="14"/>
        <v>30813883aB</v>
      </c>
    </row>
    <row r="138" spans="1:14" x14ac:dyDescent="0.2">
      <c r="A138" s="202" t="s">
        <v>596</v>
      </c>
      <c r="B138" s="204" t="str">
        <f>VLOOKUP(A138,Adr!A:B,2,FALSE)</f>
        <v>Slovenská motocyklová federácia</v>
      </c>
      <c r="C138" s="169" t="s">
        <v>1555</v>
      </c>
      <c r="D138" s="290">
        <v>20000</v>
      </c>
      <c r="E138" s="230">
        <v>0</v>
      </c>
      <c r="F138" s="166" t="s">
        <v>345</v>
      </c>
      <c r="G138" s="169" t="s">
        <v>321</v>
      </c>
      <c r="H138" s="169" t="s">
        <v>1039</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596</v>
      </c>
      <c r="B139" s="204" t="str">
        <f>VLOOKUP(A139,Adr!A:B,2,FALSE)</f>
        <v>Slovenská motocyklová federácia</v>
      </c>
      <c r="C139" s="185" t="s">
        <v>1556</v>
      </c>
      <c r="D139" s="289">
        <v>35000</v>
      </c>
      <c r="E139" s="173">
        <v>0</v>
      </c>
      <c r="F139" s="166" t="s">
        <v>345</v>
      </c>
      <c r="G139" s="169" t="s">
        <v>321</v>
      </c>
      <c r="H139" s="169" t="s">
        <v>1039</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606</v>
      </c>
      <c r="B140" s="204" t="str">
        <f>VLOOKUP(A140,Adr!A:B,2,FALSE)</f>
        <v>Slovenská Muaythai asociácia</v>
      </c>
      <c r="C140" s="185" t="s">
        <v>1089</v>
      </c>
      <c r="D140" s="289">
        <v>19609</v>
      </c>
      <c r="E140" s="173">
        <v>0</v>
      </c>
      <c r="F140" s="166" t="s">
        <v>339</v>
      </c>
      <c r="G140" s="169" t="s">
        <v>319</v>
      </c>
      <c r="H140" s="169" t="s">
        <v>1039</v>
      </c>
      <c r="I140" s="192" t="str">
        <f t="shared" si="10"/>
        <v>34057587a</v>
      </c>
      <c r="J140" s="167" t="str">
        <f t="shared" si="11"/>
        <v>34057587026 02</v>
      </c>
      <c r="K140" s="5" t="s">
        <v>1090</v>
      </c>
      <c r="L140" s="167" t="str">
        <f t="shared" si="12"/>
        <v>34057587026 02B</v>
      </c>
      <c r="M140" s="5" t="str">
        <f t="shared" si="13"/>
        <v>Slovenská Muaythai asociáciaaBthajský box - bežné transfery</v>
      </c>
      <c r="N140" s="3" t="str">
        <f t="shared" si="14"/>
        <v>34057587aB</v>
      </c>
    </row>
    <row r="141" spans="1:14" x14ac:dyDescent="0.2">
      <c r="A141" s="166" t="s">
        <v>606</v>
      </c>
      <c r="B141" s="204" t="str">
        <f>VLOOKUP(A141,Adr!A:B,2,FALSE)</f>
        <v>Slovenská Muaythai asociácia</v>
      </c>
      <c r="C141" s="196" t="s">
        <v>1557</v>
      </c>
      <c r="D141" s="291">
        <v>20000</v>
      </c>
      <c r="E141" s="230">
        <v>0</v>
      </c>
      <c r="F141" s="166" t="s">
        <v>345</v>
      </c>
      <c r="G141" s="169" t="s">
        <v>321</v>
      </c>
      <c r="H141" s="169" t="s">
        <v>1039</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x14ac:dyDescent="0.2">
      <c r="A142" s="166" t="s">
        <v>1428</v>
      </c>
      <c r="B142" s="204" t="str">
        <f>VLOOKUP(A142,Adr!A:B,2,FALSE)</f>
        <v>Slovenská nohejbalová asociácia</v>
      </c>
      <c r="C142" s="196" t="s">
        <v>352</v>
      </c>
      <c r="D142" s="291">
        <v>46100</v>
      </c>
      <c r="E142" s="173">
        <v>0</v>
      </c>
      <c r="F142" s="166" t="s">
        <v>351</v>
      </c>
      <c r="G142" s="169" t="s">
        <v>321</v>
      </c>
      <c r="H142" s="169" t="s">
        <v>1039</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1975</v>
      </c>
      <c r="B143" s="204" t="str">
        <f>VLOOKUP(A143,Adr!A:B,2,FALSE)</f>
        <v>SLOVENSKÁ PADELOVÁ ASOCIÁCIA</v>
      </c>
      <c r="C143" s="197" t="s">
        <v>2268</v>
      </c>
      <c r="D143" s="292">
        <v>15000</v>
      </c>
      <c r="E143" s="230">
        <v>0</v>
      </c>
      <c r="F143" s="166" t="s">
        <v>349</v>
      </c>
      <c r="G143" s="169" t="s">
        <v>321</v>
      </c>
      <c r="H143" s="169" t="s">
        <v>1039</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613</v>
      </c>
      <c r="B144" s="204" t="str">
        <f>VLOOKUP(A144,Adr!A:B,2,FALSE)</f>
        <v>Slovenská plavecká federácia</v>
      </c>
      <c r="C144" s="185" t="s">
        <v>1091</v>
      </c>
      <c r="D144" s="289">
        <v>1740292</v>
      </c>
      <c r="E144" s="173">
        <v>0</v>
      </c>
      <c r="F144" s="166" t="s">
        <v>339</v>
      </c>
      <c r="G144" s="169" t="s">
        <v>319</v>
      </c>
      <c r="H144" s="169" t="s">
        <v>1039</v>
      </c>
      <c r="I144" s="192" t="str">
        <f t="shared" si="10"/>
        <v>36068764a</v>
      </c>
      <c r="J144" s="167" t="str">
        <f t="shared" si="11"/>
        <v>36068764026 02</v>
      </c>
      <c r="K144" s="5" t="s">
        <v>1092</v>
      </c>
      <c r="L144" s="167" t="str">
        <f t="shared" si="12"/>
        <v>36068764026 02B</v>
      </c>
      <c r="M144" s="5" t="str">
        <f t="shared" si="13"/>
        <v>Slovenská plavecká federáciaaBplavecké športy - bežné transfery</v>
      </c>
      <c r="N144" s="3" t="str">
        <f t="shared" si="14"/>
        <v>36068764aB</v>
      </c>
    </row>
    <row r="145" spans="1:14" x14ac:dyDescent="0.2">
      <c r="A145" s="166" t="s">
        <v>613</v>
      </c>
      <c r="B145" s="204" t="str">
        <f>VLOOKUP(A145,Adr!A:B,2,FALSE)</f>
        <v>Slovenská plavecká federácia</v>
      </c>
      <c r="C145" s="196" t="s">
        <v>1558</v>
      </c>
      <c r="D145" s="291">
        <v>7500</v>
      </c>
      <c r="E145" s="230">
        <v>0</v>
      </c>
      <c r="F145" s="166" t="s">
        <v>345</v>
      </c>
      <c r="G145" s="169" t="s">
        <v>321</v>
      </c>
      <c r="H145" s="169" t="s">
        <v>1039</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613</v>
      </c>
      <c r="B146" s="204" t="str">
        <f>VLOOKUP(A146,Adr!A:B,2,FALSE)</f>
        <v>Slovenská plavecká federácia</v>
      </c>
      <c r="C146" s="196" t="s">
        <v>1559</v>
      </c>
      <c r="D146" s="291">
        <v>20000</v>
      </c>
      <c r="E146" s="173">
        <v>0</v>
      </c>
      <c r="F146" s="166" t="s">
        <v>345</v>
      </c>
      <c r="G146" s="169" t="s">
        <v>321</v>
      </c>
      <c r="H146" s="169" t="s">
        <v>1039</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613</v>
      </c>
      <c r="B147" s="204" t="str">
        <f>VLOOKUP(A147,Adr!A:B,2,FALSE)</f>
        <v>Slovenská plavecká federácia</v>
      </c>
      <c r="C147" s="196" t="s">
        <v>1560</v>
      </c>
      <c r="D147" s="289">
        <v>10000</v>
      </c>
      <c r="E147" s="230">
        <v>0</v>
      </c>
      <c r="F147" s="166" t="s">
        <v>345</v>
      </c>
      <c r="G147" s="169" t="s">
        <v>321</v>
      </c>
      <c r="H147" s="169" t="s">
        <v>1039</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613</v>
      </c>
      <c r="B148" s="204" t="str">
        <f>VLOOKUP(A148,Adr!A:B,2,FALSE)</f>
        <v>Slovenská plavecká federácia</v>
      </c>
      <c r="C148" s="185" t="s">
        <v>1562</v>
      </c>
      <c r="D148" s="289">
        <v>15000</v>
      </c>
      <c r="E148" s="230">
        <v>0</v>
      </c>
      <c r="F148" s="166" t="s">
        <v>345</v>
      </c>
      <c r="G148" s="169" t="s">
        <v>321</v>
      </c>
      <c r="H148" s="169" t="s">
        <v>1039</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613</v>
      </c>
      <c r="B149" s="204" t="str">
        <f>VLOOKUP(A149,Adr!A:B,2,FALSE)</f>
        <v>Slovenská plavecká federácia</v>
      </c>
      <c r="C149" s="196" t="s">
        <v>1561</v>
      </c>
      <c r="D149" s="289">
        <v>7500</v>
      </c>
      <c r="E149" s="173">
        <v>0</v>
      </c>
      <c r="F149" s="166" t="s">
        <v>345</v>
      </c>
      <c r="G149" s="169" t="s">
        <v>321</v>
      </c>
      <c r="H149" s="169" t="s">
        <v>1039</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613</v>
      </c>
      <c r="B150" s="204" t="str">
        <f>VLOOKUP(A150,Adr!A:B,2,FALSE)</f>
        <v>Slovenská plavecká federácia</v>
      </c>
      <c r="C150" s="185" t="s">
        <v>1563</v>
      </c>
      <c r="D150" s="289">
        <v>20000</v>
      </c>
      <c r="E150" s="173">
        <v>0</v>
      </c>
      <c r="F150" s="166" t="s">
        <v>345</v>
      </c>
      <c r="G150" s="169" t="s">
        <v>321</v>
      </c>
      <c r="H150" s="169" t="s">
        <v>1039</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613</v>
      </c>
      <c r="B151" s="204" t="str">
        <f>VLOOKUP(A151,Adr!A:B,2,FALSE)</f>
        <v>Slovenská plavecká federácia</v>
      </c>
      <c r="C151" s="169" t="s">
        <v>1564</v>
      </c>
      <c r="D151" s="290">
        <v>20000</v>
      </c>
      <c r="E151" s="230">
        <v>0</v>
      </c>
      <c r="F151" s="166" t="s">
        <v>345</v>
      </c>
      <c r="G151" s="169" t="s">
        <v>321</v>
      </c>
      <c r="H151" s="169" t="s">
        <v>1039</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613</v>
      </c>
      <c r="B152" s="204" t="str">
        <f>VLOOKUP(A152,Adr!A:B,2,FALSE)</f>
        <v>Slovenská plavecká federácia</v>
      </c>
      <c r="C152" s="185" t="s">
        <v>1565</v>
      </c>
      <c r="D152" s="289">
        <v>20000</v>
      </c>
      <c r="E152" s="173">
        <v>0</v>
      </c>
      <c r="F152" s="166" t="s">
        <v>345</v>
      </c>
      <c r="G152" s="169" t="s">
        <v>321</v>
      </c>
      <c r="H152" s="169" t="s">
        <v>1039</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613</v>
      </c>
      <c r="B153" s="204" t="str">
        <f>VLOOKUP(A153,Adr!A:B,2,FALSE)</f>
        <v>Slovenská plavecká federácia</v>
      </c>
      <c r="C153" s="169" t="s">
        <v>1566</v>
      </c>
      <c r="D153" s="290">
        <v>10000</v>
      </c>
      <c r="E153" s="230">
        <v>0</v>
      </c>
      <c r="F153" s="166" t="s">
        <v>345</v>
      </c>
      <c r="G153" s="169" t="s">
        <v>321</v>
      </c>
      <c r="H153" s="169" t="s">
        <v>1039</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613</v>
      </c>
      <c r="B154" s="204" t="str">
        <f>VLOOKUP(A154,Adr!A:B,2,FALSE)</f>
        <v>Slovenská plavecká federácia</v>
      </c>
      <c r="C154" s="185" t="s">
        <v>1567</v>
      </c>
      <c r="D154" s="289">
        <v>7500</v>
      </c>
      <c r="E154" s="230">
        <v>0</v>
      </c>
      <c r="F154" s="166" t="s">
        <v>345</v>
      </c>
      <c r="G154" s="169" t="s">
        <v>321</v>
      </c>
      <c r="H154" s="169" t="s">
        <v>1039</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613</v>
      </c>
      <c r="B155" s="204" t="str">
        <f>VLOOKUP(A155,Adr!A:B,2,FALSE)</f>
        <v>Slovenská plavecká federácia</v>
      </c>
      <c r="C155" s="196" t="s">
        <v>1568</v>
      </c>
      <c r="D155" s="291">
        <v>10000</v>
      </c>
      <c r="E155" s="173">
        <v>0</v>
      </c>
      <c r="F155" s="166" t="s">
        <v>345</v>
      </c>
      <c r="G155" s="169" t="s">
        <v>321</v>
      </c>
      <c r="H155" s="169" t="s">
        <v>1039</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620</v>
      </c>
      <c r="B156" s="204" t="str">
        <f>VLOOKUP(A156,Adr!A:B,2,FALSE)</f>
        <v>Slovenská rugbyová únia</v>
      </c>
      <c r="C156" s="185" t="s">
        <v>1093</v>
      </c>
      <c r="D156" s="289">
        <v>23402</v>
      </c>
      <c r="E156" s="230">
        <v>0</v>
      </c>
      <c r="F156" s="166" t="s">
        <v>339</v>
      </c>
      <c r="G156" s="169" t="s">
        <v>319</v>
      </c>
      <c r="H156" s="169" t="s">
        <v>1039</v>
      </c>
      <c r="I156" s="192" t="str">
        <f t="shared" si="10"/>
        <v>30851459a</v>
      </c>
      <c r="J156" s="167" t="str">
        <f t="shared" si="11"/>
        <v>30851459026 02</v>
      </c>
      <c r="K156" s="5" t="s">
        <v>1094</v>
      </c>
      <c r="L156" s="167" t="str">
        <f t="shared" si="12"/>
        <v>30851459026 02B</v>
      </c>
      <c r="M156" s="5" t="str">
        <f t="shared" si="13"/>
        <v>Slovenská rugbyová úniaaBrugby - bežné transfery</v>
      </c>
      <c r="N156" s="3" t="str">
        <f t="shared" si="14"/>
        <v>30851459aB</v>
      </c>
    </row>
    <row r="157" spans="1:14" x14ac:dyDescent="0.2">
      <c r="A157" s="198" t="s">
        <v>627</v>
      </c>
      <c r="B157" s="204" t="str">
        <f>VLOOKUP(A157,Adr!A:B,2,FALSE)</f>
        <v>Slovenská skialpinistická asociácia</v>
      </c>
      <c r="C157" s="185" t="s">
        <v>1095</v>
      </c>
      <c r="D157" s="289">
        <v>19239</v>
      </c>
      <c r="E157" s="173">
        <v>0</v>
      </c>
      <c r="F157" s="166" t="s">
        <v>339</v>
      </c>
      <c r="G157" s="169" t="s">
        <v>319</v>
      </c>
      <c r="H157" s="169" t="s">
        <v>1039</v>
      </c>
      <c r="I157" s="192" t="str">
        <f t="shared" si="10"/>
        <v>37998919a</v>
      </c>
      <c r="J157" s="167" t="str">
        <f t="shared" si="11"/>
        <v>37998919026 02</v>
      </c>
      <c r="K157" s="5" t="s">
        <v>1096</v>
      </c>
      <c r="L157" s="167" t="str">
        <f t="shared" si="12"/>
        <v>37998919026 02B</v>
      </c>
      <c r="M157" s="5" t="str">
        <f t="shared" si="13"/>
        <v>Slovenská skialpinistická asociáciaaBskialpinizmus - bežné transfery</v>
      </c>
      <c r="N157" s="3" t="str">
        <f t="shared" si="14"/>
        <v>37998919aB</v>
      </c>
    </row>
    <row r="158" spans="1:14" x14ac:dyDescent="0.2">
      <c r="A158" s="202" t="s">
        <v>627</v>
      </c>
      <c r="B158" s="204" t="str">
        <f>VLOOKUP(A158,Adr!A:B,2,FALSE)</f>
        <v>Slovenská skialpinistická asociácia</v>
      </c>
      <c r="C158" s="169" t="s">
        <v>1569</v>
      </c>
      <c r="D158" s="290">
        <v>30000</v>
      </c>
      <c r="E158" s="173">
        <v>0</v>
      </c>
      <c r="F158" s="166" t="s">
        <v>345</v>
      </c>
      <c r="G158" s="169" t="s">
        <v>321</v>
      </c>
      <c r="H158" s="169" t="s">
        <v>1039</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627</v>
      </c>
      <c r="B159" s="204" t="str">
        <f>VLOOKUP(A159,Adr!A:B,2,FALSE)</f>
        <v>Slovenská skialpinistická asociácia</v>
      </c>
      <c r="C159" s="185" t="s">
        <v>1570</v>
      </c>
      <c r="D159" s="289">
        <v>80000</v>
      </c>
      <c r="E159" s="173">
        <v>0</v>
      </c>
      <c r="F159" s="166" t="s">
        <v>345</v>
      </c>
      <c r="G159" s="169" t="s">
        <v>321</v>
      </c>
      <c r="H159" s="169" t="s">
        <v>1039</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627</v>
      </c>
      <c r="B160" s="204" t="str">
        <f>VLOOKUP(A160,Adr!A:B,2,FALSE)</f>
        <v>Slovenská skialpinistická asociácia</v>
      </c>
      <c r="C160" s="169" t="s">
        <v>1571</v>
      </c>
      <c r="D160" s="290">
        <v>20000</v>
      </c>
      <c r="E160" s="230">
        <v>0</v>
      </c>
      <c r="F160" s="166" t="s">
        <v>345</v>
      </c>
      <c r="G160" s="169" t="s">
        <v>321</v>
      </c>
      <c r="H160" s="169" t="s">
        <v>1039</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636</v>
      </c>
      <c r="B161" s="204" t="str">
        <f>VLOOKUP(A161,Adr!A:B,2,FALSE)</f>
        <v>Slovenská softballová asociácia</v>
      </c>
      <c r="C161" s="196" t="s">
        <v>1097</v>
      </c>
      <c r="D161" s="291">
        <v>30873</v>
      </c>
      <c r="E161" s="230">
        <v>0</v>
      </c>
      <c r="F161" s="166" t="s">
        <v>339</v>
      </c>
      <c r="G161" s="169" t="s">
        <v>319</v>
      </c>
      <c r="H161" s="169" t="s">
        <v>1039</v>
      </c>
      <c r="I161" s="192" t="str">
        <f t="shared" si="10"/>
        <v>17316723a</v>
      </c>
      <c r="J161" s="167" t="str">
        <f t="shared" si="11"/>
        <v>17316723026 02</v>
      </c>
      <c r="K161" s="5" t="s">
        <v>1098</v>
      </c>
      <c r="L161" s="167" t="str">
        <f t="shared" si="12"/>
        <v>17316723026 02B</v>
      </c>
      <c r="M161" s="5" t="str">
        <f t="shared" si="13"/>
        <v>Slovenská softballová asociáciaaBsoftbal - bežné transfery</v>
      </c>
      <c r="N161" s="3" t="str">
        <f t="shared" si="14"/>
        <v>17316723aB</v>
      </c>
    </row>
    <row r="162" spans="1:14" x14ac:dyDescent="0.2">
      <c r="A162" s="202" t="s">
        <v>642</v>
      </c>
      <c r="B162" s="204" t="str">
        <f>VLOOKUP(A162,Adr!A:B,2,FALSE)</f>
        <v>Slovenská squashová asociácia</v>
      </c>
      <c r="C162" s="185" t="s">
        <v>1099</v>
      </c>
      <c r="D162" s="289">
        <v>19239</v>
      </c>
      <c r="E162" s="230">
        <v>0</v>
      </c>
      <c r="F162" s="166" t="s">
        <v>339</v>
      </c>
      <c r="G162" s="169" t="s">
        <v>319</v>
      </c>
      <c r="H162" s="169" t="s">
        <v>1039</v>
      </c>
      <c r="I162" s="192" t="str">
        <f t="shared" si="10"/>
        <v>30807018a</v>
      </c>
      <c r="J162" s="167" t="str">
        <f t="shared" si="11"/>
        <v>30807018026 02</v>
      </c>
      <c r="K162" s="5" t="s">
        <v>1100</v>
      </c>
      <c r="L162" s="167" t="str">
        <f t="shared" si="12"/>
        <v>30807018026 02B</v>
      </c>
      <c r="M162" s="5" t="str">
        <f t="shared" si="13"/>
        <v>Slovenská squashová asociáciaaBsquash - bežné transfery</v>
      </c>
      <c r="N162" s="3" t="str">
        <f t="shared" si="14"/>
        <v>30807018aB</v>
      </c>
    </row>
    <row r="163" spans="1:14" x14ac:dyDescent="0.2">
      <c r="A163" s="202" t="s">
        <v>649</v>
      </c>
      <c r="B163" s="204" t="str">
        <f>VLOOKUP(A163,Adr!A:B,2,FALSE)</f>
        <v>Slovenská triatlonová únia</v>
      </c>
      <c r="C163" s="185" t="s">
        <v>1101</v>
      </c>
      <c r="D163" s="289">
        <v>168998</v>
      </c>
      <c r="E163" s="173">
        <v>0</v>
      </c>
      <c r="F163" s="166" t="s">
        <v>339</v>
      </c>
      <c r="G163" s="169" t="s">
        <v>319</v>
      </c>
      <c r="H163" s="169" t="s">
        <v>1039</v>
      </c>
      <c r="I163" s="192" t="str">
        <f t="shared" si="10"/>
        <v>31745466a</v>
      </c>
      <c r="J163" s="167" t="str">
        <f t="shared" si="11"/>
        <v>31745466026 02</v>
      </c>
      <c r="K163" s="5" t="s">
        <v>1102</v>
      </c>
      <c r="L163" s="167" t="str">
        <f t="shared" si="12"/>
        <v>31745466026 02B</v>
      </c>
      <c r="M163" s="5" t="str">
        <f t="shared" si="13"/>
        <v>Slovenská triatlonová úniaaBtriatlon - bežné transfery</v>
      </c>
      <c r="N163" s="3" t="str">
        <f t="shared" si="14"/>
        <v>31745466aB</v>
      </c>
    </row>
    <row r="164" spans="1:14" x14ac:dyDescent="0.2">
      <c r="A164" s="166" t="s">
        <v>649</v>
      </c>
      <c r="B164" s="204" t="str">
        <f>VLOOKUP(A164,Adr!A:B,2,FALSE)</f>
        <v>Slovenská triatlonová únia</v>
      </c>
      <c r="C164" s="196" t="s">
        <v>1486</v>
      </c>
      <c r="D164" s="291">
        <v>7175</v>
      </c>
      <c r="E164" s="173">
        <v>0</v>
      </c>
      <c r="F164" s="166" t="s">
        <v>343</v>
      </c>
      <c r="G164" s="169" t="s">
        <v>321</v>
      </c>
      <c r="H164" s="169" t="s">
        <v>1039</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649</v>
      </c>
      <c r="B165" s="204" t="str">
        <f>VLOOKUP(A165,Adr!A:B,2,FALSE)</f>
        <v>Slovenská triatlonová únia</v>
      </c>
      <c r="C165" s="196" t="s">
        <v>1572</v>
      </c>
      <c r="D165" s="291">
        <v>10000</v>
      </c>
      <c r="E165" s="173">
        <v>0</v>
      </c>
      <c r="F165" s="166" t="s">
        <v>345</v>
      </c>
      <c r="G165" s="169" t="s">
        <v>321</v>
      </c>
      <c r="H165" s="169" t="s">
        <v>1039</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649</v>
      </c>
      <c r="B166" s="204" t="str">
        <f>VLOOKUP(A166,Adr!A:B,2,FALSE)</f>
        <v>Slovenská triatlonová únia</v>
      </c>
      <c r="C166" s="185" t="s">
        <v>1573</v>
      </c>
      <c r="D166" s="289">
        <v>50000</v>
      </c>
      <c r="E166" s="230">
        <v>0</v>
      </c>
      <c r="F166" s="166" t="s">
        <v>345</v>
      </c>
      <c r="G166" s="169" t="s">
        <v>321</v>
      </c>
      <c r="H166" s="169" t="s">
        <v>1039</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649</v>
      </c>
      <c r="B167" s="204" t="str">
        <f>VLOOKUP(A167,Adr!A:B,2,FALSE)</f>
        <v>Slovenská triatlonová únia</v>
      </c>
      <c r="C167" s="197" t="s">
        <v>1574</v>
      </c>
      <c r="D167" s="292">
        <v>10000</v>
      </c>
      <c r="E167" s="173">
        <v>0</v>
      </c>
      <c r="F167" s="166" t="s">
        <v>345</v>
      </c>
      <c r="G167" s="169" t="s">
        <v>321</v>
      </c>
      <c r="H167" s="169" t="s">
        <v>1039</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656</v>
      </c>
      <c r="B168" s="204" t="str">
        <f>VLOOKUP(A168,Adr!A:B,2,FALSE)</f>
        <v>Slovenská volejbalová federácia</v>
      </c>
      <c r="C168" s="169" t="s">
        <v>1103</v>
      </c>
      <c r="D168" s="290">
        <v>1214960</v>
      </c>
      <c r="E168" s="230">
        <v>0</v>
      </c>
      <c r="F168" s="166" t="s">
        <v>339</v>
      </c>
      <c r="G168" s="169" t="s">
        <v>319</v>
      </c>
      <c r="H168" s="169" t="s">
        <v>1039</v>
      </c>
      <c r="I168" s="192" t="str">
        <f t="shared" si="10"/>
        <v>00688819a</v>
      </c>
      <c r="J168" s="167" t="str">
        <f t="shared" si="11"/>
        <v>00688819026 02</v>
      </c>
      <c r="K168" s="5" t="s">
        <v>1104</v>
      </c>
      <c r="L168" s="167" t="str">
        <f t="shared" si="12"/>
        <v>00688819026 02B</v>
      </c>
      <c r="M168" s="5" t="str">
        <f t="shared" si="13"/>
        <v>Slovenská volejbalová federáciaaBvolejbal - bežné transfery</v>
      </c>
      <c r="N168" s="3" t="str">
        <f t="shared" si="14"/>
        <v>00688819aB</v>
      </c>
    </row>
    <row r="169" spans="1:14" x14ac:dyDescent="0.2">
      <c r="A169" s="198" t="s">
        <v>664</v>
      </c>
      <c r="B169" s="204" t="str">
        <f>VLOOKUP(A169,Adr!A:B,2,FALSE)</f>
        <v>Slovenský atletický zväz</v>
      </c>
      <c r="C169" s="185" t="s">
        <v>1105</v>
      </c>
      <c r="D169" s="289">
        <v>2167461</v>
      </c>
      <c r="E169" s="173">
        <v>0</v>
      </c>
      <c r="F169" s="166" t="s">
        <v>339</v>
      </c>
      <c r="G169" s="169" t="s">
        <v>319</v>
      </c>
      <c r="H169" s="169" t="s">
        <v>1039</v>
      </c>
      <c r="I169" s="192" t="str">
        <f t="shared" si="10"/>
        <v>36063835a</v>
      </c>
      <c r="J169" s="167" t="str">
        <f t="shared" si="11"/>
        <v>36063835026 02</v>
      </c>
      <c r="K169" s="5" t="s">
        <v>1106</v>
      </c>
      <c r="L169" s="167" t="str">
        <f t="shared" si="12"/>
        <v>36063835026 02B</v>
      </c>
      <c r="M169" s="5" t="str">
        <f t="shared" si="13"/>
        <v>Slovenský atletický zväzaBatletika - bežné transfery</v>
      </c>
      <c r="N169" s="3" t="str">
        <f t="shared" si="14"/>
        <v>36063835aB</v>
      </c>
    </row>
    <row r="170" spans="1:14" x14ac:dyDescent="0.2">
      <c r="A170" s="198" t="s">
        <v>664</v>
      </c>
      <c r="B170" s="204" t="str">
        <f>VLOOKUP(A170,Adr!A:B,2,FALSE)</f>
        <v>Slovenský atletický zväz</v>
      </c>
      <c r="C170" s="169" t="s">
        <v>1575</v>
      </c>
      <c r="D170" s="290">
        <v>20000</v>
      </c>
      <c r="E170" s="230">
        <v>0</v>
      </c>
      <c r="F170" s="166" t="s">
        <v>345</v>
      </c>
      <c r="G170" s="169" t="s">
        <v>321</v>
      </c>
      <c r="H170" s="169" t="s">
        <v>1039</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664</v>
      </c>
      <c r="B171" s="204" t="str">
        <f>VLOOKUP(A171,Adr!A:B,2,FALSE)</f>
        <v>Slovenský atletický zväz</v>
      </c>
      <c r="C171" s="185" t="s">
        <v>2201</v>
      </c>
      <c r="D171" s="289">
        <v>20000</v>
      </c>
      <c r="E171" s="173">
        <v>0</v>
      </c>
      <c r="F171" s="166" t="s">
        <v>345</v>
      </c>
      <c r="G171" s="169" t="s">
        <v>321</v>
      </c>
      <c r="H171" s="169" t="s">
        <v>1039</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664</v>
      </c>
      <c r="B172" s="204" t="str">
        <f>VLOOKUP(A172,Adr!A:B,2,FALSE)</f>
        <v>Slovenský atletický zväz</v>
      </c>
      <c r="C172" s="185" t="s">
        <v>1580</v>
      </c>
      <c r="D172" s="289">
        <v>20000</v>
      </c>
      <c r="E172" s="173">
        <v>0</v>
      </c>
      <c r="F172" s="166" t="s">
        <v>345</v>
      </c>
      <c r="G172" s="169" t="s">
        <v>321</v>
      </c>
      <c r="H172" s="169" t="s">
        <v>1039</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664</v>
      </c>
      <c r="B173" s="204" t="str">
        <f>VLOOKUP(A173,Adr!A:B,2,FALSE)</f>
        <v>Slovenský atletický zväz</v>
      </c>
      <c r="C173" s="196" t="s">
        <v>1576</v>
      </c>
      <c r="D173" s="291">
        <v>10000</v>
      </c>
      <c r="E173" s="230">
        <v>0</v>
      </c>
      <c r="F173" s="166" t="s">
        <v>345</v>
      </c>
      <c r="G173" s="169" t="s">
        <v>321</v>
      </c>
      <c r="H173" s="169" t="s">
        <v>1039</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664</v>
      </c>
      <c r="B174" s="204" t="str">
        <f>VLOOKUP(A174,Adr!A:B,2,FALSE)</f>
        <v>Slovenský atletický zväz</v>
      </c>
      <c r="C174" s="196" t="s">
        <v>1577</v>
      </c>
      <c r="D174" s="289">
        <v>20000</v>
      </c>
      <c r="E174" s="173">
        <v>0</v>
      </c>
      <c r="F174" s="166" t="s">
        <v>345</v>
      </c>
      <c r="G174" s="169" t="s">
        <v>321</v>
      </c>
      <c r="H174" s="169" t="s">
        <v>1039</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664</v>
      </c>
      <c r="B175" s="204" t="str">
        <f>VLOOKUP(A175,Adr!A:B,2,FALSE)</f>
        <v>Slovenský atletický zväz</v>
      </c>
      <c r="C175" s="169" t="s">
        <v>2202</v>
      </c>
      <c r="D175" s="290">
        <v>20000</v>
      </c>
      <c r="E175" s="230">
        <v>0</v>
      </c>
      <c r="F175" s="166" t="s">
        <v>345</v>
      </c>
      <c r="G175" s="169" t="s">
        <v>321</v>
      </c>
      <c r="H175" s="169" t="s">
        <v>1039</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664</v>
      </c>
      <c r="B176" s="204" t="str">
        <f>VLOOKUP(A176,Adr!A:B,2,FALSE)</f>
        <v>Slovenský atletický zväz</v>
      </c>
      <c r="C176" s="185" t="s">
        <v>1582</v>
      </c>
      <c r="D176" s="289">
        <v>10000</v>
      </c>
      <c r="E176" s="230">
        <v>0</v>
      </c>
      <c r="F176" s="166" t="s">
        <v>345</v>
      </c>
      <c r="G176" s="169" t="s">
        <v>321</v>
      </c>
      <c r="H176" s="169" t="s">
        <v>1039</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664</v>
      </c>
      <c r="B177" s="204" t="str">
        <f>VLOOKUP(A177,Adr!A:B,2,FALSE)</f>
        <v>Slovenský atletický zväz</v>
      </c>
      <c r="C177" s="185" t="s">
        <v>1578</v>
      </c>
      <c r="D177" s="289">
        <v>50000</v>
      </c>
      <c r="E177" s="173">
        <v>0</v>
      </c>
      <c r="F177" s="166" t="s">
        <v>345</v>
      </c>
      <c r="G177" s="169" t="s">
        <v>321</v>
      </c>
      <c r="H177" s="169" t="s">
        <v>1039</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664</v>
      </c>
      <c r="B178" s="204" t="str">
        <f>VLOOKUP(A178,Adr!A:B,2,FALSE)</f>
        <v>Slovenský atletický zväz</v>
      </c>
      <c r="C178" s="190" t="s">
        <v>1579</v>
      </c>
      <c r="D178" s="290">
        <v>15000</v>
      </c>
      <c r="E178" s="230">
        <v>0</v>
      </c>
      <c r="F178" s="166" t="s">
        <v>345</v>
      </c>
      <c r="G178" s="169" t="s">
        <v>321</v>
      </c>
      <c r="H178" s="169" t="s">
        <v>1039</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664</v>
      </c>
      <c r="B179" s="204" t="str">
        <f>VLOOKUP(A179,Adr!A:B,2,FALSE)</f>
        <v>Slovenský atletický zväz</v>
      </c>
      <c r="C179" s="196" t="s">
        <v>1581</v>
      </c>
      <c r="D179" s="291">
        <v>10000</v>
      </c>
      <c r="E179" s="230">
        <v>0</v>
      </c>
      <c r="F179" s="166" t="s">
        <v>345</v>
      </c>
      <c r="G179" s="169" t="s">
        <v>321</v>
      </c>
      <c r="H179" s="169" t="s">
        <v>1039</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664</v>
      </c>
      <c r="B180" s="204" t="str">
        <f>VLOOKUP(A180,Adr!A:B,2,FALSE)</f>
        <v>Slovenský atletický zväz</v>
      </c>
      <c r="C180" s="185" t="s">
        <v>1583</v>
      </c>
      <c r="D180" s="289">
        <v>20000</v>
      </c>
      <c r="E180" s="173">
        <v>0</v>
      </c>
      <c r="F180" s="166" t="s">
        <v>345</v>
      </c>
      <c r="G180" s="169" t="s">
        <v>321</v>
      </c>
      <c r="H180" s="169" t="s">
        <v>1039</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1983</v>
      </c>
      <c r="B181" s="204" t="str">
        <f>VLOOKUP(A181,Adr!A:B,2,FALSE)</f>
        <v>Slovenský bežecký spolok</v>
      </c>
      <c r="C181" s="196" t="s">
        <v>2264</v>
      </c>
      <c r="D181" s="291">
        <v>35000</v>
      </c>
      <c r="E181" s="230">
        <v>0</v>
      </c>
      <c r="F181" s="166" t="s">
        <v>349</v>
      </c>
      <c r="G181" s="169" t="s">
        <v>317</v>
      </c>
      <c r="H181" s="169" t="s">
        <v>1039</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672</v>
      </c>
      <c r="B182" s="204" t="str">
        <f>VLOOKUP(A182,Adr!A:B,2,FALSE)</f>
        <v>Slovenský biliardový zväz</v>
      </c>
      <c r="C182" s="185" t="s">
        <v>1107</v>
      </c>
      <c r="D182" s="289">
        <v>31111</v>
      </c>
      <c r="E182" s="173">
        <v>0</v>
      </c>
      <c r="F182" s="166" t="s">
        <v>339</v>
      </c>
      <c r="G182" s="169" t="s">
        <v>319</v>
      </c>
      <c r="H182" s="169" t="s">
        <v>1039</v>
      </c>
      <c r="I182" s="192" t="str">
        <f t="shared" si="10"/>
        <v>31753825a</v>
      </c>
      <c r="J182" s="167" t="str">
        <f t="shared" si="11"/>
        <v>31753825026 02</v>
      </c>
      <c r="K182" s="5" t="s">
        <v>1108</v>
      </c>
      <c r="L182" s="167" t="str">
        <f t="shared" si="12"/>
        <v>31753825026 02B</v>
      </c>
      <c r="M182" s="5" t="str">
        <f t="shared" si="13"/>
        <v>Slovenský biliardový zväzaBbiliard - bežné transfery</v>
      </c>
      <c r="N182" s="3" t="str">
        <f t="shared" si="14"/>
        <v>31753825aB</v>
      </c>
    </row>
    <row r="183" spans="1:14" x14ac:dyDescent="0.2">
      <c r="A183" s="202" t="s">
        <v>676</v>
      </c>
      <c r="B183" s="204" t="str">
        <f>VLOOKUP(A183,Adr!A:B,2,FALSE)</f>
        <v>Slovenský bowlingový zväz</v>
      </c>
      <c r="C183" s="185" t="s">
        <v>1109</v>
      </c>
      <c r="D183" s="289">
        <v>37659</v>
      </c>
      <c r="E183" s="230">
        <v>0</v>
      </c>
      <c r="F183" s="166" t="s">
        <v>339</v>
      </c>
      <c r="G183" s="169" t="s">
        <v>319</v>
      </c>
      <c r="H183" s="169" t="s">
        <v>1039</v>
      </c>
      <c r="I183" s="192" t="str">
        <f t="shared" si="10"/>
        <v>36128147a</v>
      </c>
      <c r="J183" s="167" t="str">
        <f t="shared" si="11"/>
        <v>36128147026 02</v>
      </c>
      <c r="K183" s="5" t="s">
        <v>1110</v>
      </c>
      <c r="L183" s="167" t="str">
        <f t="shared" si="12"/>
        <v>36128147026 02B</v>
      </c>
      <c r="M183" s="5" t="str">
        <f t="shared" si="13"/>
        <v>Slovenský bowlingový zväzaBbowling - bežné transfery</v>
      </c>
      <c r="N183" s="3" t="str">
        <f t="shared" si="14"/>
        <v>36128147aB</v>
      </c>
    </row>
    <row r="184" spans="1:14" x14ac:dyDescent="0.2">
      <c r="A184" s="202" t="s">
        <v>683</v>
      </c>
      <c r="B184" s="204" t="str">
        <f>VLOOKUP(A184,Adr!A:B,2,FALSE)</f>
        <v>Slovenský bridžový zväz</v>
      </c>
      <c r="C184" s="185" t="s">
        <v>1111</v>
      </c>
      <c r="D184" s="289">
        <v>19239</v>
      </c>
      <c r="E184" s="173">
        <v>0</v>
      </c>
      <c r="F184" s="166" t="s">
        <v>339</v>
      </c>
      <c r="G184" s="169" t="s">
        <v>319</v>
      </c>
      <c r="H184" s="169" t="s">
        <v>1039</v>
      </c>
      <c r="I184" s="192" t="str">
        <f t="shared" si="10"/>
        <v>31770908a</v>
      </c>
      <c r="J184" s="167" t="str">
        <f t="shared" si="11"/>
        <v>31770908026 02</v>
      </c>
      <c r="K184" s="5" t="s">
        <v>1112</v>
      </c>
      <c r="L184" s="167" t="str">
        <f t="shared" si="12"/>
        <v>31770908026 02B</v>
      </c>
      <c r="M184" s="5" t="str">
        <f t="shared" si="13"/>
        <v>Slovenský bridžový zväzaBbridž - bežné transfery</v>
      </c>
      <c r="N184" s="3" t="str">
        <f t="shared" si="14"/>
        <v>31770908aB</v>
      </c>
    </row>
    <row r="185" spans="1:14" x14ac:dyDescent="0.2">
      <c r="A185" s="202" t="s">
        <v>689</v>
      </c>
      <c r="B185" s="204" t="str">
        <f>VLOOKUP(A185,Adr!A:B,2,FALSE)</f>
        <v>Slovenský curlingový zväz</v>
      </c>
      <c r="C185" s="185" t="s">
        <v>1113</v>
      </c>
      <c r="D185" s="289">
        <v>24607</v>
      </c>
      <c r="E185" s="230">
        <v>0</v>
      </c>
      <c r="F185" s="166" t="s">
        <v>339</v>
      </c>
      <c r="G185" s="169" t="s">
        <v>319</v>
      </c>
      <c r="H185" s="169" t="s">
        <v>1039</v>
      </c>
      <c r="I185" s="192" t="str">
        <f t="shared" si="10"/>
        <v>37841866a</v>
      </c>
      <c r="J185" s="167" t="str">
        <f t="shared" si="11"/>
        <v>37841866026 02</v>
      </c>
      <c r="K185" s="5" t="s">
        <v>1114</v>
      </c>
      <c r="L185" s="167" t="str">
        <f t="shared" si="12"/>
        <v>37841866026 02B</v>
      </c>
      <c r="M185" s="5" t="str">
        <f t="shared" si="13"/>
        <v>Slovenský curlingový zväzaBcurling - bežné transfery</v>
      </c>
      <c r="N185" s="3" t="str">
        <f t="shared" si="14"/>
        <v>37841866aB</v>
      </c>
    </row>
    <row r="186" spans="1:14" x14ac:dyDescent="0.2">
      <c r="A186" s="166" t="s">
        <v>1438</v>
      </c>
      <c r="B186" s="204" t="str">
        <f>VLOOKUP(A186,Adr!A:B,2,FALSE)</f>
        <v>Slovenský cykloklub</v>
      </c>
      <c r="C186" s="185" t="s">
        <v>1683</v>
      </c>
      <c r="D186" s="289">
        <v>50000</v>
      </c>
      <c r="E186" s="173">
        <v>0</v>
      </c>
      <c r="F186" s="166" t="s">
        <v>349</v>
      </c>
      <c r="G186" s="169" t="s">
        <v>317</v>
      </c>
      <c r="H186" s="169" t="s">
        <v>1039</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698</v>
      </c>
      <c r="B187" s="204" t="str">
        <f>VLOOKUP(A187,Adr!A:B,2,FALSE)</f>
        <v>Slovenský futbalový zväz</v>
      </c>
      <c r="C187" s="185" t="s">
        <v>1115</v>
      </c>
      <c r="D187" s="289">
        <v>8176462</v>
      </c>
      <c r="E187" s="173">
        <v>0</v>
      </c>
      <c r="F187" s="166" t="s">
        <v>339</v>
      </c>
      <c r="G187" s="169" t="s">
        <v>319</v>
      </c>
      <c r="H187" s="169" t="s">
        <v>1039</v>
      </c>
      <c r="I187" s="192" t="str">
        <f t="shared" ref="I187:I247" si="15">A187&amp;F187</f>
        <v>00687308a</v>
      </c>
      <c r="J187" s="167" t="str">
        <f t="shared" ref="J187:J247" si="16">A187&amp;G187</f>
        <v>00687308026 02</v>
      </c>
      <c r="K187" s="5" t="s">
        <v>1116</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706</v>
      </c>
      <c r="B188" s="204" t="str">
        <f>VLOOKUP(A188,Adr!A:B,2,FALSE)</f>
        <v>Slovenský horolezecký spolok JAMES</v>
      </c>
      <c r="C188" s="185" t="s">
        <v>1117</v>
      </c>
      <c r="D188" s="289">
        <v>77278</v>
      </c>
      <c r="E188" s="230">
        <v>0</v>
      </c>
      <c r="F188" s="166" t="s">
        <v>339</v>
      </c>
      <c r="G188" s="169" t="s">
        <v>319</v>
      </c>
      <c r="H188" s="169" t="s">
        <v>1039</v>
      </c>
      <c r="I188" s="192" t="str">
        <f t="shared" si="15"/>
        <v>00586455a</v>
      </c>
      <c r="J188" s="167" t="str">
        <f t="shared" si="16"/>
        <v>00586455026 02</v>
      </c>
      <c r="K188" s="5" t="s">
        <v>1118</v>
      </c>
      <c r="L188" s="167" t="str">
        <f t="shared" si="17"/>
        <v>00586455026 02B</v>
      </c>
      <c r="M188" s="5" t="str">
        <f t="shared" si="18"/>
        <v>Slovenský horolezecký spolok JAMESaBhorolezectvo - bežné transfery</v>
      </c>
      <c r="N188" s="3" t="str">
        <f t="shared" si="19"/>
        <v>00586455aB</v>
      </c>
    </row>
    <row r="189" spans="1:14" x14ac:dyDescent="0.2">
      <c r="A189" s="202" t="s">
        <v>706</v>
      </c>
      <c r="B189" s="204" t="str">
        <f>VLOOKUP(A189,Adr!A:B,2,FALSE)</f>
        <v>Slovenský horolezecký spolok JAMES</v>
      </c>
      <c r="C189" s="185" t="s">
        <v>1119</v>
      </c>
      <c r="D189" s="289">
        <v>33812</v>
      </c>
      <c r="E189" s="173">
        <v>0</v>
      </c>
      <c r="F189" s="166" t="s">
        <v>339</v>
      </c>
      <c r="G189" s="169" t="s">
        <v>319</v>
      </c>
      <c r="H189" s="169" t="s">
        <v>1039</v>
      </c>
      <c r="I189" s="192" t="str">
        <f t="shared" si="15"/>
        <v>00586455a</v>
      </c>
      <c r="J189" s="167" t="str">
        <f t="shared" si="16"/>
        <v>00586455026 02</v>
      </c>
      <c r="K189" s="5" t="s">
        <v>1120</v>
      </c>
      <c r="L189" s="167" t="str">
        <f t="shared" si="17"/>
        <v>00586455026 02B</v>
      </c>
      <c r="M189" s="5" t="str">
        <f t="shared" si="18"/>
        <v>Slovenský horolezecký spolok JAMESaBšportové lezenie - bežné transfery</v>
      </c>
      <c r="N189" s="3" t="str">
        <f t="shared" si="19"/>
        <v>00586455aB</v>
      </c>
    </row>
    <row r="190" spans="1:14" x14ac:dyDescent="0.2">
      <c r="A190" s="198" t="s">
        <v>706</v>
      </c>
      <c r="B190" s="204" t="str">
        <f>VLOOKUP(A190,Adr!A:B,2,FALSE)</f>
        <v>Slovenský horolezecký spolok JAMES</v>
      </c>
      <c r="C190" s="169" t="s">
        <v>1487</v>
      </c>
      <c r="D190" s="290">
        <v>8829</v>
      </c>
      <c r="E190" s="230">
        <v>0</v>
      </c>
      <c r="F190" s="166" t="s">
        <v>343</v>
      </c>
      <c r="G190" s="169" t="s">
        <v>321</v>
      </c>
      <c r="H190" s="169" t="s">
        <v>1039</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706</v>
      </c>
      <c r="B191" s="204" t="str">
        <f>VLOOKUP(A191,Adr!A:B,2,FALSE)</f>
        <v>Slovenský horolezecký spolok JAMES</v>
      </c>
      <c r="C191" s="196" t="s">
        <v>1584</v>
      </c>
      <c r="D191" s="289">
        <v>10000</v>
      </c>
      <c r="E191" s="230">
        <v>0</v>
      </c>
      <c r="F191" s="166" t="s">
        <v>345</v>
      </c>
      <c r="G191" s="169" t="s">
        <v>321</v>
      </c>
      <c r="H191" s="169" t="s">
        <v>1039</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706</v>
      </c>
      <c r="B192" s="204" t="str">
        <f>VLOOKUP(A192,Adr!A:B,2,FALSE)</f>
        <v>Slovenský horolezecký spolok JAMES</v>
      </c>
      <c r="C192" s="169" t="s">
        <v>1585</v>
      </c>
      <c r="D192" s="290">
        <v>10000</v>
      </c>
      <c r="E192" s="173">
        <v>0</v>
      </c>
      <c r="F192" s="166" t="s">
        <v>345</v>
      </c>
      <c r="G192" s="169" t="s">
        <v>321</v>
      </c>
      <c r="H192" s="169" t="s">
        <v>1039</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x14ac:dyDescent="0.2">
      <c r="A193" s="202" t="s">
        <v>1994</v>
      </c>
      <c r="B193" s="204" t="str">
        <f>VLOOKUP(A193,Adr!A:B,2,FALSE)</f>
        <v>Slovenský kolkársky zväz</v>
      </c>
      <c r="C193" s="196" t="s">
        <v>352</v>
      </c>
      <c r="D193" s="289">
        <v>34900</v>
      </c>
      <c r="E193" s="230">
        <v>0</v>
      </c>
      <c r="F193" s="166" t="s">
        <v>351</v>
      </c>
      <c r="G193" s="169" t="s">
        <v>321</v>
      </c>
      <c r="H193" s="169" t="s">
        <v>1039</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712</v>
      </c>
      <c r="B194" s="204" t="str">
        <f>VLOOKUP(A194,Adr!A:B,2,FALSE)</f>
        <v>Slovenský krasokorčuliarsky zväz</v>
      </c>
      <c r="C194" s="185" t="s">
        <v>1121</v>
      </c>
      <c r="D194" s="289">
        <v>189027</v>
      </c>
      <c r="E194" s="230">
        <v>0</v>
      </c>
      <c r="F194" s="166" t="s">
        <v>339</v>
      </c>
      <c r="G194" s="169" t="s">
        <v>319</v>
      </c>
      <c r="H194" s="169" t="s">
        <v>1039</v>
      </c>
      <c r="I194" s="192" t="str">
        <f t="shared" si="15"/>
        <v>31805540a</v>
      </c>
      <c r="J194" s="167" t="str">
        <f t="shared" si="16"/>
        <v>31805540026 02</v>
      </c>
      <c r="K194" s="5" t="s">
        <v>1122</v>
      </c>
      <c r="L194" s="167" t="str">
        <f t="shared" si="17"/>
        <v>31805540026 02B</v>
      </c>
      <c r="M194" s="5" t="str">
        <f t="shared" si="18"/>
        <v>Slovenský krasokorčuliarsky zväzaBkrasokorčuľovanie - bežné transfery</v>
      </c>
      <c r="N194" s="3" t="str">
        <f t="shared" si="19"/>
        <v>31805540aB</v>
      </c>
    </row>
    <row r="195" spans="1:14" x14ac:dyDescent="0.2">
      <c r="A195" s="198" t="s">
        <v>712</v>
      </c>
      <c r="B195" s="204" t="str">
        <f>VLOOKUP(A195,Adr!A:B,2,FALSE)</f>
        <v>Slovenský krasokorčuliarsky zväz</v>
      </c>
      <c r="C195" s="190" t="s">
        <v>1586</v>
      </c>
      <c r="D195" s="290">
        <v>20000</v>
      </c>
      <c r="E195" s="230">
        <v>0</v>
      </c>
      <c r="F195" s="166" t="s">
        <v>345</v>
      </c>
      <c r="G195" s="169" t="s">
        <v>321</v>
      </c>
      <c r="H195" s="169" t="s">
        <v>1039</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720</v>
      </c>
      <c r="B196" s="204" t="str">
        <f>VLOOKUP(A196,Adr!A:B,2,FALSE)</f>
        <v>Slovenský lukostrelecký zväz</v>
      </c>
      <c r="C196" s="185" t="s">
        <v>1123</v>
      </c>
      <c r="D196" s="289">
        <v>146867</v>
      </c>
      <c r="E196" s="230">
        <v>0</v>
      </c>
      <c r="F196" s="166" t="s">
        <v>339</v>
      </c>
      <c r="G196" s="169" t="s">
        <v>319</v>
      </c>
      <c r="H196" s="169" t="s">
        <v>1039</v>
      </c>
      <c r="I196" s="192" t="str">
        <f t="shared" si="15"/>
        <v>30793009a</v>
      </c>
      <c r="J196" s="167" t="str">
        <f t="shared" si="16"/>
        <v>30793009026 02</v>
      </c>
      <c r="K196" s="5" t="s">
        <v>1124</v>
      </c>
      <c r="L196" s="167" t="str">
        <f t="shared" si="17"/>
        <v>30793009026 02B</v>
      </c>
      <c r="M196" s="5" t="str">
        <f t="shared" si="18"/>
        <v>Slovenský lukostrelecký zväzaBlukostreľba - bežné transfery</v>
      </c>
      <c r="N196" s="3" t="str">
        <f t="shared" si="19"/>
        <v>30793009aB</v>
      </c>
    </row>
    <row r="197" spans="1:14" x14ac:dyDescent="0.2">
      <c r="A197" s="198" t="s">
        <v>720</v>
      </c>
      <c r="B197" s="204" t="str">
        <f>VLOOKUP(A197,Adr!A:B,2,FALSE)</f>
        <v>Slovenský lukostrelecký zväz</v>
      </c>
      <c r="C197" s="185" t="s">
        <v>1587</v>
      </c>
      <c r="D197" s="289">
        <v>20000</v>
      </c>
      <c r="E197" s="173">
        <v>0</v>
      </c>
      <c r="F197" s="166" t="s">
        <v>345</v>
      </c>
      <c r="G197" s="169" t="s">
        <v>321</v>
      </c>
      <c r="H197" s="169" t="s">
        <v>1039</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720</v>
      </c>
      <c r="B198" s="204" t="str">
        <f>VLOOKUP(A198,Adr!A:B,2,FALSE)</f>
        <v>Slovenský lukostrelecký zväz</v>
      </c>
      <c r="C198" s="185" t="s">
        <v>2203</v>
      </c>
      <c r="D198" s="289">
        <v>20000</v>
      </c>
      <c r="E198" s="230">
        <v>0</v>
      </c>
      <c r="F198" s="166" t="s">
        <v>345</v>
      </c>
      <c r="G198" s="169" t="s">
        <v>321</v>
      </c>
      <c r="H198" s="169" t="s">
        <v>1039</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726</v>
      </c>
      <c r="B199" s="204" t="str">
        <f>VLOOKUP(A199,Adr!A:B,2,FALSE)</f>
        <v>Slovenský národný aeroklub generála Milana Rastislava Štefánika</v>
      </c>
      <c r="C199" s="185" t="s">
        <v>1125</v>
      </c>
      <c r="D199" s="289">
        <v>90011</v>
      </c>
      <c r="E199" s="230">
        <v>0</v>
      </c>
      <c r="F199" s="166" t="s">
        <v>339</v>
      </c>
      <c r="G199" s="169" t="s">
        <v>319</v>
      </c>
      <c r="H199" s="169" t="s">
        <v>1039</v>
      </c>
      <c r="I199" s="192" t="str">
        <f t="shared" si="15"/>
        <v>00677604a</v>
      </c>
      <c r="J199" s="167" t="str">
        <f t="shared" si="16"/>
        <v>00677604026 02</v>
      </c>
      <c r="K199" s="5" t="s">
        <v>1126</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735</v>
      </c>
      <c r="B200" s="204" t="str">
        <f>VLOOKUP(A200,Adr!A:B,2,FALSE)</f>
        <v>Slovenský olympijský a športový výbor</v>
      </c>
      <c r="C200" s="196" t="s">
        <v>1127</v>
      </c>
      <c r="D200" s="291">
        <v>2408259</v>
      </c>
      <c r="E200" s="173">
        <v>0</v>
      </c>
      <c r="F200" s="166" t="s">
        <v>341</v>
      </c>
      <c r="G200" s="169" t="s">
        <v>321</v>
      </c>
      <c r="H200" s="169" t="s">
        <v>1039</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399999999999999" x14ac:dyDescent="0.2">
      <c r="A201" s="198" t="s">
        <v>735</v>
      </c>
      <c r="B201" s="204" t="str">
        <f>VLOOKUP(A201,Adr!A:B,2,FALSE)</f>
        <v>Slovenský olympijský a športový výbor</v>
      </c>
      <c r="C201" s="190" t="s">
        <v>2265</v>
      </c>
      <c r="D201" s="290">
        <v>517000</v>
      </c>
      <c r="E201" s="230">
        <v>0</v>
      </c>
      <c r="F201" s="166" t="s">
        <v>347</v>
      </c>
      <c r="G201" s="169" t="s">
        <v>321</v>
      </c>
      <c r="H201" s="169" t="s">
        <v>1039</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399999999999999" x14ac:dyDescent="0.2">
      <c r="A202" s="202" t="s">
        <v>735</v>
      </c>
      <c r="B202" s="204" t="str">
        <f>VLOOKUP(A202,Adr!A:B,2,FALSE)</f>
        <v>Slovenský olympijský a športový výbor</v>
      </c>
      <c r="C202" s="190" t="s">
        <v>1374</v>
      </c>
      <c r="D202" s="290">
        <v>156100</v>
      </c>
      <c r="E202" s="230">
        <v>0</v>
      </c>
      <c r="F202" s="166" t="s">
        <v>347</v>
      </c>
      <c r="G202" s="169" t="s">
        <v>321</v>
      </c>
      <c r="H202" s="169" t="s">
        <v>1039</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399999999999999" x14ac:dyDescent="0.2">
      <c r="A203" s="198" t="s">
        <v>735</v>
      </c>
      <c r="B203" s="204" t="str">
        <f>VLOOKUP(A203,Adr!A:B,2,FALSE)</f>
        <v>Slovenský olympijský a športový výbor</v>
      </c>
      <c r="C203" s="196" t="s">
        <v>1375</v>
      </c>
      <c r="D203" s="289">
        <v>193372</v>
      </c>
      <c r="E203" s="173">
        <v>0</v>
      </c>
      <c r="F203" s="166" t="s">
        <v>347</v>
      </c>
      <c r="G203" s="169" t="s">
        <v>321</v>
      </c>
      <c r="H203" s="169" t="s">
        <v>1039</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399999999999999" x14ac:dyDescent="0.2">
      <c r="A204" s="182" t="s">
        <v>735</v>
      </c>
      <c r="B204" s="204" t="str">
        <f>VLOOKUP(A204,Adr!A:B,2,FALSE)</f>
        <v>Slovenský olympijský a športový výbor</v>
      </c>
      <c r="C204" s="196" t="s">
        <v>1373</v>
      </c>
      <c r="D204" s="289">
        <v>217000</v>
      </c>
      <c r="E204" s="173">
        <v>0</v>
      </c>
      <c r="F204" s="166" t="s">
        <v>347</v>
      </c>
      <c r="G204" s="169" t="s">
        <v>321</v>
      </c>
      <c r="H204" s="169" t="s">
        <v>1039</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735</v>
      </c>
      <c r="B205" s="204" t="str">
        <f>VLOOKUP(A205,Adr!A:B,2,FALSE)</f>
        <v>Slovenský olympijský a športový výbor</v>
      </c>
      <c r="C205" s="196" t="s">
        <v>1495</v>
      </c>
      <c r="D205" s="291">
        <v>80000</v>
      </c>
      <c r="E205" s="230">
        <v>0</v>
      </c>
      <c r="F205" s="166" t="s">
        <v>349</v>
      </c>
      <c r="G205" s="169" t="s">
        <v>321</v>
      </c>
      <c r="H205" s="169" t="s">
        <v>1039</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735</v>
      </c>
      <c r="B206" s="204" t="str">
        <f>VLOOKUP(A206,Adr!A:B,2,FALSE)</f>
        <v>Slovenský olympijský a športový výbor</v>
      </c>
      <c r="C206" s="190" t="s">
        <v>1372</v>
      </c>
      <c r="D206" s="290">
        <v>200000</v>
      </c>
      <c r="E206" s="173">
        <v>0</v>
      </c>
      <c r="F206" s="166" t="s">
        <v>349</v>
      </c>
      <c r="G206" s="169" t="s">
        <v>321</v>
      </c>
      <c r="H206" s="169" t="s">
        <v>1039</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735</v>
      </c>
      <c r="B207" s="204" t="str">
        <f>VLOOKUP(A207,Adr!A:B,2,FALSE)</f>
        <v>Slovenský olympijský a športový výbor</v>
      </c>
      <c r="C207" s="196" t="s">
        <v>2280</v>
      </c>
      <c r="D207" s="289">
        <v>340000</v>
      </c>
      <c r="E207" s="173">
        <v>0</v>
      </c>
      <c r="F207" s="166" t="s">
        <v>355</v>
      </c>
      <c r="G207" s="169" t="s">
        <v>321</v>
      </c>
      <c r="H207" s="169" t="s">
        <v>1062</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735</v>
      </c>
      <c r="B208" s="204" t="str">
        <f>VLOOKUP(A208,Adr!A:B,2,FALSE)</f>
        <v>Slovenský olympijský a športový výbor</v>
      </c>
      <c r="C208" s="196" t="s">
        <v>2273</v>
      </c>
      <c r="D208" s="289">
        <v>400000</v>
      </c>
      <c r="E208" s="230">
        <v>0</v>
      </c>
      <c r="F208" s="166" t="s">
        <v>355</v>
      </c>
      <c r="G208" s="169" t="s">
        <v>321</v>
      </c>
      <c r="H208" s="169" t="s">
        <v>1039</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735</v>
      </c>
      <c r="B209" s="204" t="str">
        <f>VLOOKUP(A209,Adr!A:B,2,FALSE)</f>
        <v>Slovenský olympijský a športový výbor</v>
      </c>
      <c r="C209" s="190" t="s">
        <v>2274</v>
      </c>
      <c r="D209" s="290">
        <v>1000000</v>
      </c>
      <c r="E209" s="173">
        <v>0</v>
      </c>
      <c r="F209" s="166" t="s">
        <v>355</v>
      </c>
      <c r="G209" s="169" t="s">
        <v>321</v>
      </c>
      <c r="H209" s="169" t="s">
        <v>1039</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399999999999999" x14ac:dyDescent="0.2">
      <c r="A210" s="202" t="s">
        <v>735</v>
      </c>
      <c r="B210" s="204" t="str">
        <f>VLOOKUP(A210,Adr!A:B,2,FALSE)</f>
        <v>Slovenský olympijský a športový výbor</v>
      </c>
      <c r="C210" s="196" t="s">
        <v>2276</v>
      </c>
      <c r="D210" s="291">
        <v>1144970</v>
      </c>
      <c r="E210" s="230">
        <v>0</v>
      </c>
      <c r="F210" s="166" t="s">
        <v>355</v>
      </c>
      <c r="G210" s="169" t="s">
        <v>321</v>
      </c>
      <c r="H210" s="169" t="s">
        <v>1039</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399999999999999" x14ac:dyDescent="0.2">
      <c r="A211" s="198" t="s">
        <v>735</v>
      </c>
      <c r="B211" s="204" t="str">
        <f>VLOOKUP(A211,Adr!A:B,2,FALSE)</f>
        <v>Slovenský olympijský a športový výbor</v>
      </c>
      <c r="C211" s="196" t="s">
        <v>2277</v>
      </c>
      <c r="D211" s="289">
        <v>290030</v>
      </c>
      <c r="E211" s="173">
        <v>0</v>
      </c>
      <c r="F211" s="166" t="s">
        <v>355</v>
      </c>
      <c r="G211" s="169" t="s">
        <v>321</v>
      </c>
      <c r="H211" s="169" t="s">
        <v>1062</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399999999999999" x14ac:dyDescent="0.2">
      <c r="A212" s="202" t="s">
        <v>735</v>
      </c>
      <c r="B212" s="204" t="str">
        <f>VLOOKUP(A212,Adr!A:B,2,FALSE)</f>
        <v>Slovenský olympijský a športový výbor</v>
      </c>
      <c r="C212" s="197" t="s">
        <v>2278</v>
      </c>
      <c r="D212" s="292">
        <v>1088730</v>
      </c>
      <c r="E212" s="230">
        <v>0</v>
      </c>
      <c r="F212" s="166" t="s">
        <v>355</v>
      </c>
      <c r="G212" s="169" t="s">
        <v>321</v>
      </c>
      <c r="H212" s="169" t="s">
        <v>1039</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399999999999999" x14ac:dyDescent="0.2">
      <c r="A213" s="166" t="s">
        <v>735</v>
      </c>
      <c r="B213" s="204" t="str">
        <f>VLOOKUP(A213,Adr!A:B,2,FALSE)</f>
        <v>Slovenský olympijský a športový výbor</v>
      </c>
      <c r="C213" s="196" t="s">
        <v>2279</v>
      </c>
      <c r="D213" s="291">
        <v>596270</v>
      </c>
      <c r="E213" s="173">
        <v>0</v>
      </c>
      <c r="F213" s="166" t="s">
        <v>355</v>
      </c>
      <c r="G213" s="169" t="s">
        <v>321</v>
      </c>
      <c r="H213" s="169" t="s">
        <v>1062</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735</v>
      </c>
      <c r="B214" s="204" t="str">
        <f>VLOOKUP(A214,Adr!A:B,2,FALSE)</f>
        <v>Slovenský olympijský a športový výbor</v>
      </c>
      <c r="C214" s="196" t="s">
        <v>2275</v>
      </c>
      <c r="D214" s="291">
        <v>120000</v>
      </c>
      <c r="E214" s="230">
        <v>0</v>
      </c>
      <c r="F214" s="166" t="s">
        <v>355</v>
      </c>
      <c r="G214" s="169" t="s">
        <v>321</v>
      </c>
      <c r="H214" s="169" t="s">
        <v>1039</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0.6" x14ac:dyDescent="0.2">
      <c r="A215" s="202" t="s">
        <v>735</v>
      </c>
      <c r="B215" s="204" t="str">
        <f>VLOOKUP(A215,Adr!A:B,2,FALSE)</f>
        <v>Slovenský olympijský a športový výbor</v>
      </c>
      <c r="C215" s="196" t="s">
        <v>2269</v>
      </c>
      <c r="D215" s="289">
        <v>6000000</v>
      </c>
      <c r="E215" s="230">
        <v>0</v>
      </c>
      <c r="F215" s="166" t="s">
        <v>358</v>
      </c>
      <c r="G215" s="169" t="s">
        <v>323</v>
      </c>
      <c r="H215" s="169" t="s">
        <v>1062</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1448</v>
      </c>
      <c r="B216" s="204" t="str">
        <f>VLOOKUP(A216,Adr!A:B,2,FALSE)</f>
        <v>Slovenský paralympijský výbor</v>
      </c>
      <c r="C216" s="196" t="s">
        <v>1481</v>
      </c>
      <c r="D216" s="289">
        <v>1196273</v>
      </c>
      <c r="E216" s="230">
        <v>0</v>
      </c>
      <c r="F216" s="166" t="s">
        <v>343</v>
      </c>
      <c r="G216" s="169" t="s">
        <v>321</v>
      </c>
      <c r="H216" s="169" t="s">
        <v>1039</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1448</v>
      </c>
      <c r="B217" s="204" t="str">
        <f>VLOOKUP(A217,Adr!A:B,2,FALSE)</f>
        <v>Slovenský paralympijský výbor</v>
      </c>
      <c r="C217" s="196" t="s">
        <v>1588</v>
      </c>
      <c r="D217" s="291">
        <v>22500</v>
      </c>
      <c r="E217" s="173">
        <v>0</v>
      </c>
      <c r="F217" s="166" t="s">
        <v>345</v>
      </c>
      <c r="G217" s="169" t="s">
        <v>321</v>
      </c>
      <c r="H217" s="169" t="s">
        <v>1039</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1448</v>
      </c>
      <c r="B218" s="204" t="str">
        <f>VLOOKUP(A218,Adr!A:B,2,FALSE)</f>
        <v>Slovenský paralympijský výbor</v>
      </c>
      <c r="C218" s="190" t="s">
        <v>1589</v>
      </c>
      <c r="D218" s="290">
        <v>10000</v>
      </c>
      <c r="E218" s="230">
        <v>0</v>
      </c>
      <c r="F218" s="166" t="s">
        <v>345</v>
      </c>
      <c r="G218" s="169" t="s">
        <v>321</v>
      </c>
      <c r="H218" s="169" t="s">
        <v>1039</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1448</v>
      </c>
      <c r="B219" s="204" t="str">
        <f>VLOOKUP(A219,Adr!A:B,2,FALSE)</f>
        <v>Slovenský paralympijský výbor</v>
      </c>
      <c r="C219" s="196" t="s">
        <v>2204</v>
      </c>
      <c r="D219" s="289">
        <v>5000</v>
      </c>
      <c r="E219" s="173">
        <v>0</v>
      </c>
      <c r="F219" s="166" t="s">
        <v>345</v>
      </c>
      <c r="G219" s="169" t="s">
        <v>321</v>
      </c>
      <c r="H219" s="169" t="s">
        <v>1039</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1448</v>
      </c>
      <c r="B220" s="204" t="str">
        <f>VLOOKUP(A220,Adr!A:B,2,FALSE)</f>
        <v>Slovenský paralympijský výbor</v>
      </c>
      <c r="C220" s="185" t="s">
        <v>1591</v>
      </c>
      <c r="D220" s="289">
        <v>10000</v>
      </c>
      <c r="E220" s="173">
        <v>0</v>
      </c>
      <c r="F220" s="166" t="s">
        <v>345</v>
      </c>
      <c r="G220" s="169" t="s">
        <v>321</v>
      </c>
      <c r="H220" s="169" t="s">
        <v>1039</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1448</v>
      </c>
      <c r="B221" s="204" t="str">
        <f>VLOOKUP(A221,Adr!A:B,2,FALSE)</f>
        <v>Slovenský paralympijský výbor</v>
      </c>
      <c r="C221" s="196" t="s">
        <v>1590</v>
      </c>
      <c r="D221" s="289">
        <v>20000</v>
      </c>
      <c r="E221" s="230">
        <v>0</v>
      </c>
      <c r="F221" s="166" t="s">
        <v>345</v>
      </c>
      <c r="G221" s="169" t="s">
        <v>321</v>
      </c>
      <c r="H221" s="169" t="s">
        <v>1039</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1448</v>
      </c>
      <c r="B222" s="204" t="str">
        <f>VLOOKUP(A222,Adr!A:B,2,FALSE)</f>
        <v>Slovenský paralympijský výbor</v>
      </c>
      <c r="C222" s="185" t="s">
        <v>1592</v>
      </c>
      <c r="D222" s="289">
        <v>35000</v>
      </c>
      <c r="E222" s="230">
        <v>0</v>
      </c>
      <c r="F222" s="166" t="s">
        <v>345</v>
      </c>
      <c r="G222" s="169" t="s">
        <v>321</v>
      </c>
      <c r="H222" s="169" t="s">
        <v>1039</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1448</v>
      </c>
      <c r="B223" s="204" t="str">
        <f>VLOOKUP(A223,Adr!A:B,2,FALSE)</f>
        <v>Slovenský paralympijský výbor</v>
      </c>
      <c r="C223" s="196" t="s">
        <v>1593</v>
      </c>
      <c r="D223" s="291">
        <v>50000</v>
      </c>
      <c r="E223" s="230">
        <v>0</v>
      </c>
      <c r="F223" s="166" t="s">
        <v>345</v>
      </c>
      <c r="G223" s="169" t="s">
        <v>321</v>
      </c>
      <c r="H223" s="169" t="s">
        <v>1039</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1448</v>
      </c>
      <c r="B224" s="204" t="str">
        <f>VLOOKUP(A224,Adr!A:B,2,FALSE)</f>
        <v>Slovenský paralympijský výbor</v>
      </c>
      <c r="C224" s="196" t="s">
        <v>2205</v>
      </c>
      <c r="D224" s="291">
        <v>20000</v>
      </c>
      <c r="E224" s="173">
        <v>0</v>
      </c>
      <c r="F224" s="166" t="s">
        <v>345</v>
      </c>
      <c r="G224" s="169" t="s">
        <v>321</v>
      </c>
      <c r="H224" s="169" t="s">
        <v>1039</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1448</v>
      </c>
      <c r="B225" s="204" t="str">
        <f>VLOOKUP(A225,Adr!A:B,2,FALSE)</f>
        <v>Slovenský paralympijský výbor</v>
      </c>
      <c r="C225" s="196" t="s">
        <v>1594</v>
      </c>
      <c r="D225" s="291">
        <v>20000</v>
      </c>
      <c r="E225" s="230">
        <v>0</v>
      </c>
      <c r="F225" s="166" t="s">
        <v>345</v>
      </c>
      <c r="G225" s="169" t="s">
        <v>321</v>
      </c>
      <c r="H225" s="169" t="s">
        <v>1039</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1448</v>
      </c>
      <c r="B226" s="204" t="str">
        <f>VLOOKUP(A226,Adr!A:B,2,FALSE)</f>
        <v>Slovenský paralympijský výbor</v>
      </c>
      <c r="C226" s="185" t="s">
        <v>1595</v>
      </c>
      <c r="D226" s="289">
        <v>55000</v>
      </c>
      <c r="E226" s="173">
        <v>0</v>
      </c>
      <c r="F226" s="166" t="s">
        <v>345</v>
      </c>
      <c r="G226" s="169" t="s">
        <v>321</v>
      </c>
      <c r="H226" s="169" t="s">
        <v>1039</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1448</v>
      </c>
      <c r="B227" s="204" t="str">
        <f>VLOOKUP(A227,Adr!A:B,2,FALSE)</f>
        <v>Slovenský paralympijský výbor</v>
      </c>
      <c r="C227" s="185" t="s">
        <v>2266</v>
      </c>
      <c r="D227" s="289">
        <v>457250</v>
      </c>
      <c r="E227" s="173">
        <v>0</v>
      </c>
      <c r="F227" s="166" t="s">
        <v>347</v>
      </c>
      <c r="G227" s="169" t="s">
        <v>321</v>
      </c>
      <c r="H227" s="169" t="s">
        <v>1039</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743</v>
      </c>
      <c r="B228" s="204" t="str">
        <f>VLOOKUP(A228,Adr!A:B,2,FALSE)</f>
        <v>Slovenský rýchlokorčuliarsky zväz</v>
      </c>
      <c r="C228" s="185" t="s">
        <v>1128</v>
      </c>
      <c r="D228" s="289">
        <v>42157</v>
      </c>
      <c r="E228" s="230">
        <v>0</v>
      </c>
      <c r="F228" s="166" t="s">
        <v>339</v>
      </c>
      <c r="G228" s="169" t="s">
        <v>319</v>
      </c>
      <c r="H228" s="169" t="s">
        <v>1039</v>
      </c>
      <c r="I228" s="192" t="str">
        <f t="shared" si="15"/>
        <v>30688060a</v>
      </c>
      <c r="J228" s="167" t="str">
        <f t="shared" si="16"/>
        <v>30688060026 02</v>
      </c>
      <c r="K228" s="5" t="s">
        <v>1129</v>
      </c>
      <c r="L228" s="167" t="str">
        <f t="shared" si="17"/>
        <v>30688060026 02B</v>
      </c>
      <c r="M228" s="5" t="str">
        <f t="shared" si="18"/>
        <v>Slovenský rýchlokorčuliarsky zväzaBrýchlokorčuľovanie - bežné transfery</v>
      </c>
      <c r="N228" s="3" t="str">
        <f t="shared" si="19"/>
        <v>30688060aB</v>
      </c>
    </row>
    <row r="229" spans="1:14" x14ac:dyDescent="0.2">
      <c r="A229" s="202" t="s">
        <v>743</v>
      </c>
      <c r="B229" s="204" t="str">
        <f>VLOOKUP(A229,Adr!A:B,2,FALSE)</f>
        <v>Slovenský rýchlokorčuliarsky zväz</v>
      </c>
      <c r="C229" s="169" t="s">
        <v>1596</v>
      </c>
      <c r="D229" s="291">
        <v>10000</v>
      </c>
      <c r="E229" s="230">
        <v>0</v>
      </c>
      <c r="F229" s="166" t="s">
        <v>345</v>
      </c>
      <c r="G229" s="169" t="s">
        <v>321</v>
      </c>
      <c r="H229" s="169" t="s">
        <v>1039</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750</v>
      </c>
      <c r="B230" s="204" t="str">
        <f>VLOOKUP(A230,Adr!A:B,2,FALSE)</f>
        <v>Slovenský stolnotenisový zväz</v>
      </c>
      <c r="C230" s="185" t="s">
        <v>1130</v>
      </c>
      <c r="D230" s="289">
        <v>939232</v>
      </c>
      <c r="E230" s="173">
        <v>0</v>
      </c>
      <c r="F230" s="166" t="s">
        <v>339</v>
      </c>
      <c r="G230" s="169" t="s">
        <v>319</v>
      </c>
      <c r="H230" s="169" t="s">
        <v>1039</v>
      </c>
      <c r="I230" s="192" t="str">
        <f t="shared" si="15"/>
        <v>30806836a</v>
      </c>
      <c r="J230" s="167" t="str">
        <f t="shared" si="16"/>
        <v>30806836026 02</v>
      </c>
      <c r="K230" s="5" t="s">
        <v>1131</v>
      </c>
      <c r="L230" s="167" t="str">
        <f t="shared" si="17"/>
        <v>30806836026 02B</v>
      </c>
      <c r="M230" s="5" t="str">
        <f t="shared" si="18"/>
        <v>Slovenský stolnotenisový zväzaBstolný tenis - bežné transfery</v>
      </c>
      <c r="N230" s="3" t="str">
        <f t="shared" si="19"/>
        <v>30806836aB</v>
      </c>
    </row>
    <row r="231" spans="1:14" x14ac:dyDescent="0.2">
      <c r="A231" s="182" t="s">
        <v>750</v>
      </c>
      <c r="B231" s="204" t="str">
        <f>VLOOKUP(A231,Adr!A:B,2,FALSE)</f>
        <v>Slovenský stolnotenisový zväz</v>
      </c>
      <c r="C231" s="185" t="s">
        <v>2206</v>
      </c>
      <c r="D231" s="289">
        <v>7500</v>
      </c>
      <c r="E231" s="173">
        <v>0</v>
      </c>
      <c r="F231" s="166" t="s">
        <v>345</v>
      </c>
      <c r="G231" s="169" t="s">
        <v>321</v>
      </c>
      <c r="H231" s="169" t="s">
        <v>1039</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750</v>
      </c>
      <c r="B232" s="204" t="str">
        <f>VLOOKUP(A232,Adr!A:B,2,FALSE)</f>
        <v>Slovenský stolnotenisový zväz</v>
      </c>
      <c r="C232" s="196" t="s">
        <v>2207</v>
      </c>
      <c r="D232" s="291">
        <v>15000</v>
      </c>
      <c r="E232" s="230">
        <v>0</v>
      </c>
      <c r="F232" s="166" t="s">
        <v>345</v>
      </c>
      <c r="G232" s="169" t="s">
        <v>321</v>
      </c>
      <c r="H232" s="169" t="s">
        <v>1039</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750</v>
      </c>
      <c r="B233" s="204" t="str">
        <f>VLOOKUP(A233,Adr!A:B,2,FALSE)</f>
        <v>Slovenský stolnotenisový zväz</v>
      </c>
      <c r="C233" s="185" t="s">
        <v>1597</v>
      </c>
      <c r="D233" s="289">
        <v>20000</v>
      </c>
      <c r="E233" s="173">
        <v>0</v>
      </c>
      <c r="F233" s="166" t="s">
        <v>345</v>
      </c>
      <c r="G233" s="169" t="s">
        <v>321</v>
      </c>
      <c r="H233" s="169" t="s">
        <v>1039</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750</v>
      </c>
      <c r="B234" s="204" t="str">
        <f>VLOOKUP(A234,Adr!A:B,2,FALSE)</f>
        <v>Slovenský stolnotenisový zväz</v>
      </c>
      <c r="C234" s="169" t="s">
        <v>1598</v>
      </c>
      <c r="D234" s="290">
        <v>15000</v>
      </c>
      <c r="E234" s="173">
        <v>0</v>
      </c>
      <c r="F234" s="166" t="s">
        <v>345</v>
      </c>
      <c r="G234" s="169" t="s">
        <v>321</v>
      </c>
      <c r="H234" s="169" t="s">
        <v>1039</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750</v>
      </c>
      <c r="B235" s="204" t="str">
        <f>VLOOKUP(A235,Adr!A:B,2,FALSE)</f>
        <v>Slovenský stolnotenisový zväz</v>
      </c>
      <c r="C235" s="185" t="s">
        <v>2208</v>
      </c>
      <c r="D235" s="291">
        <v>15000</v>
      </c>
      <c r="E235" s="230">
        <v>0</v>
      </c>
      <c r="F235" s="166" t="s">
        <v>345</v>
      </c>
      <c r="G235" s="169" t="s">
        <v>321</v>
      </c>
      <c r="H235" s="169" t="s">
        <v>1039</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750</v>
      </c>
      <c r="B236" s="204" t="str">
        <f>VLOOKUP(A236,Adr!A:B,2,FALSE)</f>
        <v>Slovenský stolnotenisový zväz</v>
      </c>
      <c r="C236" s="196" t="s">
        <v>1599</v>
      </c>
      <c r="D236" s="291">
        <v>20000</v>
      </c>
      <c r="E236" s="173">
        <v>0</v>
      </c>
      <c r="F236" s="166" t="s">
        <v>345</v>
      </c>
      <c r="G236" s="169" t="s">
        <v>321</v>
      </c>
      <c r="H236" s="169" t="s">
        <v>1039</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750</v>
      </c>
      <c r="B237" s="204" t="str">
        <f>VLOOKUP(A237,Adr!A:B,2,FALSE)</f>
        <v>Slovenský stolnotenisový zväz</v>
      </c>
      <c r="C237" s="197" t="s">
        <v>2267</v>
      </c>
      <c r="D237" s="292">
        <v>50000</v>
      </c>
      <c r="E237" s="230">
        <v>0</v>
      </c>
      <c r="F237" s="166" t="s">
        <v>347</v>
      </c>
      <c r="G237" s="169" t="s">
        <v>321</v>
      </c>
      <c r="H237" s="169" t="s">
        <v>1039</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759</v>
      </c>
      <c r="B238" s="204" t="str">
        <f>VLOOKUP(A238,Adr!A:B,2,FALSE)</f>
        <v>SLOVENSKÝ STRELECKÝ ZVÄZ</v>
      </c>
      <c r="C238" s="169" t="s">
        <v>1132</v>
      </c>
      <c r="D238" s="290">
        <v>579804</v>
      </c>
      <c r="E238" s="230">
        <v>0</v>
      </c>
      <c r="F238" s="166" t="s">
        <v>339</v>
      </c>
      <c r="G238" s="169" t="s">
        <v>319</v>
      </c>
      <c r="H238" s="169" t="s">
        <v>1039</v>
      </c>
      <c r="I238" s="192" t="str">
        <f t="shared" si="15"/>
        <v>00603341a</v>
      </c>
      <c r="J238" s="167" t="str">
        <f t="shared" si="16"/>
        <v>00603341026 02</v>
      </c>
      <c r="K238" s="5" t="s">
        <v>1133</v>
      </c>
      <c r="L238" s="167" t="str">
        <f t="shared" si="17"/>
        <v>00603341026 02B</v>
      </c>
      <c r="M238" s="5" t="str">
        <f t="shared" si="18"/>
        <v>SLOVENSKÝ STRELECKÝ ZVÄZaBstreľba - bežné transfery</v>
      </c>
      <c r="N238" s="3" t="str">
        <f t="shared" si="19"/>
        <v>00603341aB</v>
      </c>
    </row>
    <row r="239" spans="1:14" x14ac:dyDescent="0.2">
      <c r="A239" s="198" t="s">
        <v>759</v>
      </c>
      <c r="B239" s="204" t="str">
        <f>VLOOKUP(A239,Adr!A:B,2,FALSE)</f>
        <v>SLOVENSKÝ STRELECKÝ ZVÄZ</v>
      </c>
      <c r="C239" s="169" t="s">
        <v>1600</v>
      </c>
      <c r="D239" s="291">
        <v>80000</v>
      </c>
      <c r="E239" s="173">
        <v>0</v>
      </c>
      <c r="F239" s="166" t="s">
        <v>345</v>
      </c>
      <c r="G239" s="169" t="s">
        <v>321</v>
      </c>
      <c r="H239" s="169" t="s">
        <v>1039</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759</v>
      </c>
      <c r="B240" s="204" t="str">
        <f>VLOOKUP(A240,Adr!A:B,2,FALSE)</f>
        <v>SLOVENSKÝ STRELECKÝ ZVÄZ</v>
      </c>
      <c r="C240" s="185" t="s">
        <v>1602</v>
      </c>
      <c r="D240" s="289">
        <v>50000</v>
      </c>
      <c r="E240" s="173">
        <v>0</v>
      </c>
      <c r="F240" s="166" t="s">
        <v>345</v>
      </c>
      <c r="G240" s="169" t="s">
        <v>321</v>
      </c>
      <c r="H240" s="169" t="s">
        <v>1039</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759</v>
      </c>
      <c r="B241" s="204" t="str">
        <f>VLOOKUP(A241,Adr!A:B,2,FALSE)</f>
        <v>SLOVENSKÝ STRELECKÝ ZVÄZ</v>
      </c>
      <c r="C241" s="169" t="s">
        <v>1601</v>
      </c>
      <c r="D241" s="290">
        <v>20000</v>
      </c>
      <c r="E241" s="230">
        <v>0</v>
      </c>
      <c r="F241" s="166" t="s">
        <v>345</v>
      </c>
      <c r="G241" s="169" t="s">
        <v>321</v>
      </c>
      <c r="H241" s="169" t="s">
        <v>1039</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759</v>
      </c>
      <c r="B242" s="204" t="str">
        <f>VLOOKUP(A242,Adr!A:B,2,FALSE)</f>
        <v>SLOVENSKÝ STRELECKÝ ZVÄZ</v>
      </c>
      <c r="C242" s="196" t="s">
        <v>1603</v>
      </c>
      <c r="D242" s="291">
        <v>25000</v>
      </c>
      <c r="E242" s="230">
        <v>0</v>
      </c>
      <c r="F242" s="166" t="s">
        <v>345</v>
      </c>
      <c r="G242" s="169" t="s">
        <v>321</v>
      </c>
      <c r="H242" s="169" t="s">
        <v>1039</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759</v>
      </c>
      <c r="B243" s="204" t="str">
        <f>VLOOKUP(A243,Adr!A:B,2,FALSE)</f>
        <v>SLOVENSKÝ STRELECKÝ ZVÄZ</v>
      </c>
      <c r="C243" s="185" t="s">
        <v>1604</v>
      </c>
      <c r="D243" s="289">
        <v>60000</v>
      </c>
      <c r="E243" s="173">
        <v>0</v>
      </c>
      <c r="F243" s="166" t="s">
        <v>345</v>
      </c>
      <c r="G243" s="169" t="s">
        <v>321</v>
      </c>
      <c r="H243" s="169" t="s">
        <v>1039</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759</v>
      </c>
      <c r="B244" s="204" t="str">
        <f>VLOOKUP(A244,Adr!A:B,2,FALSE)</f>
        <v>SLOVENSKÝ STRELECKÝ ZVÄZ</v>
      </c>
      <c r="C244" s="185" t="s">
        <v>1605</v>
      </c>
      <c r="D244" s="289">
        <v>60000</v>
      </c>
      <c r="E244" s="230">
        <v>0</v>
      </c>
      <c r="F244" s="166" t="s">
        <v>345</v>
      </c>
      <c r="G244" s="169" t="s">
        <v>321</v>
      </c>
      <c r="H244" s="169" t="s">
        <v>1039</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759</v>
      </c>
      <c r="B245" s="204" t="str">
        <f>VLOOKUP(A245,Adr!A:B,2,FALSE)</f>
        <v>SLOVENSKÝ STRELECKÝ ZVÄZ</v>
      </c>
      <c r="C245" s="185" t="s">
        <v>1606</v>
      </c>
      <c r="D245" s="289">
        <v>10000</v>
      </c>
      <c r="E245" s="173">
        <v>0</v>
      </c>
      <c r="F245" s="166" t="s">
        <v>345</v>
      </c>
      <c r="G245" s="169" t="s">
        <v>321</v>
      </c>
      <c r="H245" s="169" t="s">
        <v>1039</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759</v>
      </c>
      <c r="B246" s="204" t="str">
        <f>VLOOKUP(A246,Adr!A:B,2,FALSE)</f>
        <v>SLOVENSKÝ STRELECKÝ ZVÄZ</v>
      </c>
      <c r="C246" s="169" t="s">
        <v>1607</v>
      </c>
      <c r="D246" s="290">
        <v>70000</v>
      </c>
      <c r="E246" s="230">
        <v>0</v>
      </c>
      <c r="F246" s="166" t="s">
        <v>345</v>
      </c>
      <c r="G246" s="169" t="s">
        <v>321</v>
      </c>
      <c r="H246" s="169" t="s">
        <v>1039</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759</v>
      </c>
      <c r="B247" s="204" t="str">
        <f>VLOOKUP(A247,Adr!A:B,2,FALSE)</f>
        <v>SLOVENSKÝ STRELECKÝ ZVÄZ</v>
      </c>
      <c r="C247" s="185" t="s">
        <v>1608</v>
      </c>
      <c r="D247" s="289">
        <v>10000</v>
      </c>
      <c r="E247" s="173">
        <v>0</v>
      </c>
      <c r="F247" s="166" t="s">
        <v>345</v>
      </c>
      <c r="G247" s="169" t="s">
        <v>321</v>
      </c>
      <c r="H247" s="169" t="s">
        <v>1039</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759</v>
      </c>
      <c r="B248" s="204" t="str">
        <f>VLOOKUP(A248,Adr!A:B,2,FALSE)</f>
        <v>SLOVENSKÝ STRELECKÝ ZVÄZ</v>
      </c>
      <c r="C248" s="196" t="s">
        <v>2209</v>
      </c>
      <c r="D248" s="291">
        <v>20000</v>
      </c>
      <c r="E248" s="230">
        <v>0</v>
      </c>
      <c r="F248" s="166" t="s">
        <v>345</v>
      </c>
      <c r="G248" s="169" t="s">
        <v>321</v>
      </c>
      <c r="H248" s="169" t="s">
        <v>1039</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759</v>
      </c>
      <c r="B249" s="204" t="str">
        <f>VLOOKUP(A249,Adr!A:B,2,FALSE)</f>
        <v>SLOVENSKÝ STRELECKÝ ZVÄZ</v>
      </c>
      <c r="C249" s="185" t="s">
        <v>2210</v>
      </c>
      <c r="D249" s="289">
        <v>20000</v>
      </c>
      <c r="E249" s="173">
        <v>0</v>
      </c>
      <c r="F249" s="166" t="s">
        <v>345</v>
      </c>
      <c r="G249" s="169" t="s">
        <v>321</v>
      </c>
      <c r="H249" s="169" t="s">
        <v>1039</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759</v>
      </c>
      <c r="B250" s="204" t="str">
        <f>VLOOKUP(A250,Adr!A:B,2,FALSE)</f>
        <v>SLOVENSKÝ STRELECKÝ ZVÄZ</v>
      </c>
      <c r="C250" s="185" t="s">
        <v>1609</v>
      </c>
      <c r="D250" s="289">
        <v>20000</v>
      </c>
      <c r="E250" s="230">
        <v>0</v>
      </c>
      <c r="F250" s="166" t="s">
        <v>345</v>
      </c>
      <c r="G250" s="169" t="s">
        <v>321</v>
      </c>
      <c r="H250" s="169" t="s">
        <v>1039</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759</v>
      </c>
      <c r="B251" s="204" t="str">
        <f>VLOOKUP(A251,Adr!A:B,2,FALSE)</f>
        <v>SLOVENSKÝ STRELECKÝ ZVÄZ</v>
      </c>
      <c r="C251" s="169" t="s">
        <v>1610</v>
      </c>
      <c r="D251" s="290">
        <v>20000</v>
      </c>
      <c r="E251" s="173">
        <v>0</v>
      </c>
      <c r="F251" s="166" t="s">
        <v>345</v>
      </c>
      <c r="G251" s="169" t="s">
        <v>321</v>
      </c>
      <c r="H251" s="169" t="s">
        <v>1039</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759</v>
      </c>
      <c r="B252" s="204" t="str">
        <f>VLOOKUP(A252,Adr!A:B,2,FALSE)</f>
        <v>SLOVENSKÝ STRELECKÝ ZVÄZ</v>
      </c>
      <c r="C252" s="185" t="s">
        <v>1611</v>
      </c>
      <c r="D252" s="289">
        <v>50000</v>
      </c>
      <c r="E252" s="230">
        <v>0</v>
      </c>
      <c r="F252" s="166" t="s">
        <v>345</v>
      </c>
      <c r="G252" s="169" t="s">
        <v>321</v>
      </c>
      <c r="H252" s="169" t="s">
        <v>1039</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759</v>
      </c>
      <c r="B253" s="204" t="str">
        <f>VLOOKUP(A253,Adr!A:B,2,FALSE)</f>
        <v>SLOVENSKÝ STRELECKÝ ZVÄZ</v>
      </c>
      <c r="C253" s="185" t="s">
        <v>2246</v>
      </c>
      <c r="D253" s="289">
        <v>4500</v>
      </c>
      <c r="E253" s="173">
        <v>0</v>
      </c>
      <c r="F253" s="166" t="s">
        <v>362</v>
      </c>
      <c r="G253" s="169" t="s">
        <v>321</v>
      </c>
      <c r="H253" s="169" t="s">
        <v>1039</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768</v>
      </c>
      <c r="B254" s="204" t="str">
        <f>VLOOKUP(A254,Adr!A:B,2,FALSE)</f>
        <v>Slovenský šachový zväz</v>
      </c>
      <c r="C254" s="196" t="s">
        <v>1134</v>
      </c>
      <c r="D254" s="291">
        <v>347439</v>
      </c>
      <c r="E254" s="173">
        <v>0</v>
      </c>
      <c r="F254" s="166" t="s">
        <v>339</v>
      </c>
      <c r="G254" s="169" t="s">
        <v>319</v>
      </c>
      <c r="H254" s="169" t="s">
        <v>1039</v>
      </c>
      <c r="I254" s="192" t="str">
        <f t="shared" si="20"/>
        <v>17310571a</v>
      </c>
      <c r="J254" s="167" t="str">
        <f t="shared" si="21"/>
        <v>17310571026 02</v>
      </c>
      <c r="K254" s="5" t="s">
        <v>1135</v>
      </c>
      <c r="L254" s="167" t="str">
        <f t="shared" si="22"/>
        <v>17310571026 02B</v>
      </c>
      <c r="M254" s="5" t="str">
        <f t="shared" si="23"/>
        <v>Slovenský šachový zväzaBšach - bežné transfery</v>
      </c>
      <c r="N254" s="3" t="str">
        <f t="shared" si="24"/>
        <v>17310571aB</v>
      </c>
    </row>
    <row r="255" spans="1:14" x14ac:dyDescent="0.2">
      <c r="A255" s="202" t="s">
        <v>768</v>
      </c>
      <c r="B255" s="204" t="str">
        <f>VLOOKUP(A255,Adr!A:B,2,FALSE)</f>
        <v>Slovenský šachový zväz</v>
      </c>
      <c r="C255" s="185" t="s">
        <v>1488</v>
      </c>
      <c r="D255" s="289">
        <v>6314</v>
      </c>
      <c r="E255" s="230">
        <v>0</v>
      </c>
      <c r="F255" s="166" t="s">
        <v>343</v>
      </c>
      <c r="G255" s="169" t="s">
        <v>321</v>
      </c>
      <c r="H255" s="169" t="s">
        <v>1039</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768</v>
      </c>
      <c r="B256" s="204" t="str">
        <f>VLOOKUP(A256,Adr!A:B,2,FALSE)</f>
        <v>Slovenský šachový zväz</v>
      </c>
      <c r="C256" s="196" t="s">
        <v>2247</v>
      </c>
      <c r="D256" s="291">
        <v>6160</v>
      </c>
      <c r="E256" s="230">
        <v>0</v>
      </c>
      <c r="F256" s="166" t="s">
        <v>362</v>
      </c>
      <c r="G256" s="169" t="s">
        <v>321</v>
      </c>
      <c r="H256" s="169" t="s">
        <v>1039</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778</v>
      </c>
      <c r="B257" s="204" t="str">
        <f>VLOOKUP(A257,Adr!A:B,2,FALSE)</f>
        <v>Slovenský šermiarsky zväz</v>
      </c>
      <c r="C257" s="169" t="s">
        <v>1136</v>
      </c>
      <c r="D257" s="290">
        <v>89428</v>
      </c>
      <c r="E257" s="173">
        <v>0</v>
      </c>
      <c r="F257" s="166" t="s">
        <v>339</v>
      </c>
      <c r="G257" s="169" t="s">
        <v>319</v>
      </c>
      <c r="H257" s="169" t="s">
        <v>1039</v>
      </c>
      <c r="I257" s="192" t="str">
        <f t="shared" si="20"/>
        <v>30806437a</v>
      </c>
      <c r="J257" s="167" t="str">
        <f t="shared" si="21"/>
        <v>30806437026 02</v>
      </c>
      <c r="K257" s="5" t="s">
        <v>1137</v>
      </c>
      <c r="L257" s="167" t="str">
        <f t="shared" si="22"/>
        <v>30806437026 02B</v>
      </c>
      <c r="M257" s="5" t="str">
        <f t="shared" si="23"/>
        <v>Slovenský šermiarsky zväzaBšerm - bežné transfery</v>
      </c>
      <c r="N257" s="3" t="str">
        <f t="shared" si="24"/>
        <v>30806437aB</v>
      </c>
    </row>
    <row r="258" spans="1:14" x14ac:dyDescent="0.2">
      <c r="A258" s="202" t="s">
        <v>778</v>
      </c>
      <c r="B258" s="204" t="str">
        <f>VLOOKUP(A258,Adr!A:B,2,FALSE)</f>
        <v>Slovenský šermiarsky zväz</v>
      </c>
      <c r="C258" s="185" t="s">
        <v>1612</v>
      </c>
      <c r="D258" s="289">
        <v>10000</v>
      </c>
      <c r="E258" s="173">
        <v>0</v>
      </c>
      <c r="F258" s="166" t="s">
        <v>345</v>
      </c>
      <c r="G258" s="169" t="s">
        <v>321</v>
      </c>
      <c r="H258" s="169" t="s">
        <v>1039</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786</v>
      </c>
      <c r="B259" s="204" t="str">
        <f>VLOOKUP(A259,Adr!A:B,2,FALSE)</f>
        <v>Slovenský tenisový zväz</v>
      </c>
      <c r="C259" s="185" t="s">
        <v>1138</v>
      </c>
      <c r="D259" s="289">
        <v>2916070</v>
      </c>
      <c r="E259" s="173">
        <v>0</v>
      </c>
      <c r="F259" s="166" t="s">
        <v>339</v>
      </c>
      <c r="G259" s="169" t="s">
        <v>319</v>
      </c>
      <c r="H259" s="169" t="s">
        <v>1039</v>
      </c>
      <c r="I259" s="192" t="str">
        <f t="shared" si="20"/>
        <v>30811384a</v>
      </c>
      <c r="J259" s="167" t="str">
        <f t="shared" si="21"/>
        <v>30811384026 02</v>
      </c>
      <c r="K259" s="5" t="s">
        <v>1139</v>
      </c>
      <c r="L259" s="167" t="str">
        <f t="shared" si="22"/>
        <v>30811384026 02B</v>
      </c>
      <c r="M259" s="5" t="str">
        <f t="shared" si="23"/>
        <v>Slovenský tenisový zväzaBtenis - bežné transfery</v>
      </c>
      <c r="N259" s="3" t="str">
        <f t="shared" si="24"/>
        <v>30811384aB</v>
      </c>
    </row>
    <row r="260" spans="1:14" x14ac:dyDescent="0.2">
      <c r="A260" s="202" t="s">
        <v>786</v>
      </c>
      <c r="B260" s="204" t="str">
        <f>VLOOKUP(A260,Adr!A:B,2,FALSE)</f>
        <v>Slovenský tenisový zväz</v>
      </c>
      <c r="C260" s="185" t="s">
        <v>2211</v>
      </c>
      <c r="D260" s="289">
        <v>10000</v>
      </c>
      <c r="E260" s="230">
        <v>0</v>
      </c>
      <c r="F260" s="166" t="s">
        <v>345</v>
      </c>
      <c r="G260" s="169" t="s">
        <v>321</v>
      </c>
      <c r="H260" s="169" t="s">
        <v>1039</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786</v>
      </c>
      <c r="B261" s="204" t="str">
        <f>VLOOKUP(A261,Adr!A:B,2,FALSE)</f>
        <v>Slovenský tenisový zväz</v>
      </c>
      <c r="C261" s="196" t="s">
        <v>1613</v>
      </c>
      <c r="D261" s="291">
        <v>25000</v>
      </c>
      <c r="E261" s="173">
        <v>0</v>
      </c>
      <c r="F261" s="166" t="s">
        <v>345</v>
      </c>
      <c r="G261" s="169" t="s">
        <v>321</v>
      </c>
      <c r="H261" s="169" t="s">
        <v>1039</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786</v>
      </c>
      <c r="B262" s="204" t="str">
        <f>VLOOKUP(A262,Adr!A:B,2,FALSE)</f>
        <v>Slovenský tenisový zväz</v>
      </c>
      <c r="C262" s="185" t="s">
        <v>1614</v>
      </c>
      <c r="D262" s="289">
        <v>10000</v>
      </c>
      <c r="E262" s="230">
        <v>0</v>
      </c>
      <c r="F262" s="166" t="s">
        <v>345</v>
      </c>
      <c r="G262" s="169" t="s">
        <v>321</v>
      </c>
      <c r="H262" s="169" t="s">
        <v>1039</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786</v>
      </c>
      <c r="B263" s="204" t="str">
        <f>VLOOKUP(A263,Adr!A:B,2,FALSE)</f>
        <v>Slovenský tenisový zväz</v>
      </c>
      <c r="C263" s="196" t="s">
        <v>1615</v>
      </c>
      <c r="D263" s="291">
        <v>10000</v>
      </c>
      <c r="E263" s="173">
        <v>0</v>
      </c>
      <c r="F263" s="166" t="s">
        <v>345</v>
      </c>
      <c r="G263" s="169" t="s">
        <v>321</v>
      </c>
      <c r="H263" s="169" t="s">
        <v>1039</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786</v>
      </c>
      <c r="B264" s="204" t="str">
        <f>VLOOKUP(A264,Adr!A:B,2,FALSE)</f>
        <v>Slovenský tenisový zväz</v>
      </c>
      <c r="C264" s="185" t="s">
        <v>1616</v>
      </c>
      <c r="D264" s="289">
        <v>60000</v>
      </c>
      <c r="E264" s="230">
        <v>0</v>
      </c>
      <c r="F264" s="166" t="s">
        <v>345</v>
      </c>
      <c r="G264" s="169" t="s">
        <v>321</v>
      </c>
      <c r="H264" s="169" t="s">
        <v>1039</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786</v>
      </c>
      <c r="B265" s="204" t="str">
        <f>VLOOKUP(A265,Adr!A:B,2,FALSE)</f>
        <v>Slovenský tenisový zväz</v>
      </c>
      <c r="C265" s="185" t="s">
        <v>1617</v>
      </c>
      <c r="D265" s="289">
        <v>11200</v>
      </c>
      <c r="E265" s="173">
        <v>0</v>
      </c>
      <c r="F265" s="166" t="s">
        <v>345</v>
      </c>
      <c r="G265" s="169" t="s">
        <v>321</v>
      </c>
      <c r="H265" s="169" t="s">
        <v>1039</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786</v>
      </c>
      <c r="B266" s="204" t="str">
        <f>VLOOKUP(A266,Adr!A:B,2,FALSE)</f>
        <v>Slovenský tenisový zväz</v>
      </c>
      <c r="C266" s="185" t="s">
        <v>1618</v>
      </c>
      <c r="D266" s="289">
        <v>15000</v>
      </c>
      <c r="E266" s="230">
        <v>0</v>
      </c>
      <c r="F266" s="166" t="s">
        <v>345</v>
      </c>
      <c r="G266" s="169" t="s">
        <v>321</v>
      </c>
      <c r="H266" s="169" t="s">
        <v>1039</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786</v>
      </c>
      <c r="B267" s="204" t="str">
        <f>VLOOKUP(A267,Adr!A:B,2,FALSE)</f>
        <v>Slovenský tenisový zväz</v>
      </c>
      <c r="C267" s="185" t="s">
        <v>1619</v>
      </c>
      <c r="D267" s="289">
        <v>7500</v>
      </c>
      <c r="E267" s="230">
        <v>0</v>
      </c>
      <c r="F267" s="166" t="s">
        <v>345</v>
      </c>
      <c r="G267" s="169" t="s">
        <v>321</v>
      </c>
      <c r="H267" s="169" t="s">
        <v>1039</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794</v>
      </c>
      <c r="B268" s="204" t="str">
        <f>VLOOKUP(A268,Adr!A:B,2,FALSE)</f>
        <v>Slovenský veslársky zväz</v>
      </c>
      <c r="C268" s="169" t="s">
        <v>1140</v>
      </c>
      <c r="D268" s="290">
        <v>109864</v>
      </c>
      <c r="E268" s="230">
        <v>0</v>
      </c>
      <c r="F268" s="166" t="s">
        <v>339</v>
      </c>
      <c r="G268" s="169" t="s">
        <v>319</v>
      </c>
      <c r="H268" s="169" t="s">
        <v>1039</v>
      </c>
      <c r="I268" s="192" t="str">
        <f t="shared" si="20"/>
        <v>00688304a</v>
      </c>
      <c r="J268" s="167" t="str">
        <f t="shared" si="21"/>
        <v>00688304026 02</v>
      </c>
      <c r="K268" s="5" t="s">
        <v>1141</v>
      </c>
      <c r="L268" s="167" t="str">
        <f t="shared" si="22"/>
        <v>00688304026 02B</v>
      </c>
      <c r="M268" s="5" t="str">
        <f t="shared" si="23"/>
        <v>Slovenský veslársky zväzaBveslovanie - bežné transfery</v>
      </c>
      <c r="N268" s="3" t="str">
        <f t="shared" si="24"/>
        <v>00688304aB</v>
      </c>
    </row>
    <row r="269" spans="1:14" x14ac:dyDescent="0.2">
      <c r="A269" s="202" t="s">
        <v>794</v>
      </c>
      <c r="B269" s="204" t="str">
        <f>VLOOKUP(A269,Adr!A:B,2,FALSE)</f>
        <v>Slovenský veslársky zväz</v>
      </c>
      <c r="C269" s="190" t="s">
        <v>1489</v>
      </c>
      <c r="D269" s="290">
        <v>7474</v>
      </c>
      <c r="E269" s="173">
        <v>0</v>
      </c>
      <c r="F269" s="166" t="s">
        <v>343</v>
      </c>
      <c r="G269" s="169" t="s">
        <v>321</v>
      </c>
      <c r="H269" s="169" t="s">
        <v>1039</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794</v>
      </c>
      <c r="B270" s="204" t="str">
        <f>VLOOKUP(A270,Adr!A:B,2,FALSE)</f>
        <v>Slovenský veslársky zväz</v>
      </c>
      <c r="C270" s="169" t="s">
        <v>1620</v>
      </c>
      <c r="D270" s="290">
        <v>20000</v>
      </c>
      <c r="E270" s="173">
        <v>0</v>
      </c>
      <c r="F270" s="166" t="s">
        <v>345</v>
      </c>
      <c r="G270" s="169" t="s">
        <v>321</v>
      </c>
      <c r="H270" s="169" t="s">
        <v>1039</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794</v>
      </c>
      <c r="B271" s="204" t="str">
        <f>VLOOKUP(A271,Adr!A:B,2,FALSE)</f>
        <v>Slovenský veslársky zväz</v>
      </c>
      <c r="C271" s="196" t="s">
        <v>1621</v>
      </c>
      <c r="D271" s="291">
        <v>11200</v>
      </c>
      <c r="E271" s="230">
        <v>0</v>
      </c>
      <c r="F271" s="166" t="s">
        <v>345</v>
      </c>
      <c r="G271" s="169" t="s">
        <v>321</v>
      </c>
      <c r="H271" s="169" t="s">
        <v>1039</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794</v>
      </c>
      <c r="B272" s="204" t="str">
        <f>VLOOKUP(A272,Adr!A:B,2,FALSE)</f>
        <v>Slovenský veslársky zväz</v>
      </c>
      <c r="C272" s="185" t="s">
        <v>1622</v>
      </c>
      <c r="D272" s="289">
        <v>11200</v>
      </c>
      <c r="E272" s="173">
        <v>0</v>
      </c>
      <c r="F272" s="166" t="s">
        <v>345</v>
      </c>
      <c r="G272" s="169" t="s">
        <v>321</v>
      </c>
      <c r="H272" s="169" t="s">
        <v>1039</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803</v>
      </c>
      <c r="B273" s="204" t="str">
        <f>VLOOKUP(A273,Adr!A:B,2,FALSE)</f>
        <v>SLOVENSKÝ ZÁPASNÍCKY ZVÄZ</v>
      </c>
      <c r="C273" s="169" t="s">
        <v>1142</v>
      </c>
      <c r="D273" s="290">
        <v>211104</v>
      </c>
      <c r="E273" s="230">
        <v>0</v>
      </c>
      <c r="F273" s="166" t="s">
        <v>339</v>
      </c>
      <c r="G273" s="169" t="s">
        <v>319</v>
      </c>
      <c r="H273" s="169" t="s">
        <v>1039</v>
      </c>
      <c r="I273" s="192" t="str">
        <f t="shared" si="20"/>
        <v>31791981a</v>
      </c>
      <c r="J273" s="167" t="str">
        <f t="shared" si="21"/>
        <v>31791981026 02</v>
      </c>
      <c r="K273" s="5" t="s">
        <v>1143</v>
      </c>
      <c r="L273" s="167" t="str">
        <f t="shared" si="22"/>
        <v>31791981026 02B</v>
      </c>
      <c r="M273" s="5" t="str">
        <f t="shared" si="23"/>
        <v>SLOVENSKÝ ZÁPASNÍCKY ZVÄZaBzápasenie - bežné transfery</v>
      </c>
      <c r="N273" s="3" t="str">
        <f t="shared" si="24"/>
        <v>31791981aB</v>
      </c>
    </row>
    <row r="274" spans="1:14" x14ac:dyDescent="0.2">
      <c r="A274" s="198" t="s">
        <v>803</v>
      </c>
      <c r="B274" s="204" t="str">
        <f>VLOOKUP(A274,Adr!A:B,2,FALSE)</f>
        <v>SLOVENSKÝ ZÁPASNÍCKY ZVÄZ</v>
      </c>
      <c r="C274" s="185" t="s">
        <v>1623</v>
      </c>
      <c r="D274" s="289">
        <v>10000</v>
      </c>
      <c r="E274" s="230">
        <v>0</v>
      </c>
      <c r="F274" s="166" t="s">
        <v>345</v>
      </c>
      <c r="G274" s="169" t="s">
        <v>321</v>
      </c>
      <c r="H274" s="169" t="s">
        <v>1039</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803</v>
      </c>
      <c r="B275" s="204" t="str">
        <f>VLOOKUP(A275,Adr!A:B,2,FALSE)</f>
        <v>SLOVENSKÝ ZÁPASNÍCKY ZVÄZ</v>
      </c>
      <c r="C275" s="185" t="s">
        <v>2212</v>
      </c>
      <c r="D275" s="289">
        <v>20000</v>
      </c>
      <c r="E275" s="173">
        <v>0</v>
      </c>
      <c r="F275" s="166" t="s">
        <v>345</v>
      </c>
      <c r="G275" s="169" t="s">
        <v>321</v>
      </c>
      <c r="H275" s="169" t="s">
        <v>1039</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803</v>
      </c>
      <c r="B276" s="204" t="str">
        <f>VLOOKUP(A276,Adr!A:B,2,FALSE)</f>
        <v>SLOVENSKÝ ZÁPASNÍCKY ZVÄZ</v>
      </c>
      <c r="C276" s="185" t="s">
        <v>1624</v>
      </c>
      <c r="D276" s="289">
        <v>10000</v>
      </c>
      <c r="E276" s="230">
        <v>0</v>
      </c>
      <c r="F276" s="166" t="s">
        <v>345</v>
      </c>
      <c r="G276" s="169" t="s">
        <v>321</v>
      </c>
      <c r="H276" s="169" t="s">
        <v>1039</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803</v>
      </c>
      <c r="B277" s="204" t="str">
        <f>VLOOKUP(A277,Adr!A:B,2,FALSE)</f>
        <v>SLOVENSKÝ ZÁPASNÍCKY ZVÄZ</v>
      </c>
      <c r="C277" s="185" t="s">
        <v>1625</v>
      </c>
      <c r="D277" s="289">
        <v>20000</v>
      </c>
      <c r="E277" s="230">
        <v>0</v>
      </c>
      <c r="F277" s="166" t="s">
        <v>345</v>
      </c>
      <c r="G277" s="169" t="s">
        <v>321</v>
      </c>
      <c r="H277" s="169" t="s">
        <v>1039</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803</v>
      </c>
      <c r="B278" s="204" t="str">
        <f>VLOOKUP(A278,Adr!A:B,2,FALSE)</f>
        <v>SLOVENSKÝ ZÁPASNÍCKY ZVÄZ</v>
      </c>
      <c r="C278" s="185" t="s">
        <v>1626</v>
      </c>
      <c r="D278" s="289">
        <v>20000</v>
      </c>
      <c r="E278" s="230">
        <v>0</v>
      </c>
      <c r="F278" s="166" t="s">
        <v>345</v>
      </c>
      <c r="G278" s="169" t="s">
        <v>321</v>
      </c>
      <c r="H278" s="169" t="s">
        <v>1039</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803</v>
      </c>
      <c r="B279" s="204" t="str">
        <f>VLOOKUP(A279,Adr!A:B,2,FALSE)</f>
        <v>SLOVENSKÝ ZÁPASNÍCKY ZVÄZ</v>
      </c>
      <c r="C279" s="185" t="s">
        <v>2213</v>
      </c>
      <c r="D279" s="289">
        <v>10000</v>
      </c>
      <c r="E279" s="173">
        <v>0</v>
      </c>
      <c r="F279" s="166" t="s">
        <v>345</v>
      </c>
      <c r="G279" s="169" t="s">
        <v>321</v>
      </c>
      <c r="H279" s="169" t="s">
        <v>1039</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803</v>
      </c>
      <c r="B280" s="204" t="str">
        <f>VLOOKUP(A280,Adr!A:B,2,FALSE)</f>
        <v>SLOVENSKÝ ZÁPASNÍCKY ZVÄZ</v>
      </c>
      <c r="C280" s="185" t="s">
        <v>1627</v>
      </c>
      <c r="D280" s="289">
        <v>15000</v>
      </c>
      <c r="E280" s="173">
        <v>0</v>
      </c>
      <c r="F280" s="166" t="s">
        <v>345</v>
      </c>
      <c r="G280" s="169" t="s">
        <v>321</v>
      </c>
      <c r="H280" s="169" t="s">
        <v>1039</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803</v>
      </c>
      <c r="B281" s="204" t="str">
        <f>VLOOKUP(A281,Adr!A:B,2,FALSE)</f>
        <v>SLOVENSKÝ ZÁPASNÍCKY ZVÄZ</v>
      </c>
      <c r="C281" s="185" t="s">
        <v>1628</v>
      </c>
      <c r="D281" s="289">
        <v>60000</v>
      </c>
      <c r="E281" s="230">
        <v>0</v>
      </c>
      <c r="F281" s="166" t="s">
        <v>345</v>
      </c>
      <c r="G281" s="169" t="s">
        <v>321</v>
      </c>
      <c r="H281" s="169" t="s">
        <v>1039</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803</v>
      </c>
      <c r="B282" s="204" t="str">
        <f>VLOOKUP(A282,Adr!A:B,2,FALSE)</f>
        <v>SLOVENSKÝ ZÁPASNÍCKY ZVÄZ</v>
      </c>
      <c r="C282" s="196" t="s">
        <v>1629</v>
      </c>
      <c r="D282" s="289">
        <v>20000</v>
      </c>
      <c r="E282" s="173">
        <v>0</v>
      </c>
      <c r="F282" s="166" t="s">
        <v>345</v>
      </c>
      <c r="G282" s="169" t="s">
        <v>321</v>
      </c>
      <c r="H282" s="169" t="s">
        <v>1039</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810</v>
      </c>
      <c r="B283" s="204" t="str">
        <f>VLOOKUP(A283,Adr!A:B,2,FALSE)</f>
        <v>Slovenský zväz bedmintonu</v>
      </c>
      <c r="C283" s="185" t="s">
        <v>1144</v>
      </c>
      <c r="D283" s="289">
        <v>292039</v>
      </c>
      <c r="E283" s="173">
        <v>0</v>
      </c>
      <c r="F283" s="166" t="s">
        <v>339</v>
      </c>
      <c r="G283" s="169" t="s">
        <v>319</v>
      </c>
      <c r="H283" s="169" t="s">
        <v>1039</v>
      </c>
      <c r="I283" s="192" t="str">
        <f t="shared" si="20"/>
        <v>30811546a</v>
      </c>
      <c r="J283" s="167" t="str">
        <f t="shared" si="21"/>
        <v>30811546026 02</v>
      </c>
      <c r="K283" s="5" t="s">
        <v>1145</v>
      </c>
      <c r="L283" s="167" t="str">
        <f t="shared" si="22"/>
        <v>30811546026 02B</v>
      </c>
      <c r="M283" s="5" t="str">
        <f t="shared" si="23"/>
        <v>Slovenský zväz bedmintonuaBbedminton - bežné transfery</v>
      </c>
      <c r="N283" s="3" t="str">
        <f t="shared" si="24"/>
        <v>30811546aB</v>
      </c>
    </row>
    <row r="284" spans="1:14" x14ac:dyDescent="0.2">
      <c r="A284" s="166" t="s">
        <v>810</v>
      </c>
      <c r="B284" s="204" t="str">
        <f>VLOOKUP(A284,Adr!A:B,2,FALSE)</f>
        <v>Slovenský zväz bedmintonu</v>
      </c>
      <c r="C284" s="185" t="s">
        <v>1490</v>
      </c>
      <c r="D284" s="289">
        <v>10616</v>
      </c>
      <c r="E284" s="230">
        <v>0</v>
      </c>
      <c r="F284" s="166" t="s">
        <v>343</v>
      </c>
      <c r="G284" s="169" t="s">
        <v>321</v>
      </c>
      <c r="H284" s="169" t="s">
        <v>1039</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819</v>
      </c>
      <c r="B285" s="204" t="str">
        <f>VLOOKUP(A285,Adr!A:B,2,FALSE)</f>
        <v>Slovenský zväz biatlonu</v>
      </c>
      <c r="C285" s="169" t="s">
        <v>1146</v>
      </c>
      <c r="D285" s="290">
        <v>393086</v>
      </c>
      <c r="E285" s="230">
        <v>0</v>
      </c>
      <c r="F285" s="166" t="s">
        <v>339</v>
      </c>
      <c r="G285" s="169" t="s">
        <v>319</v>
      </c>
      <c r="H285" s="169" t="s">
        <v>1039</v>
      </c>
      <c r="I285" s="192" t="str">
        <f t="shared" si="20"/>
        <v>35656743a</v>
      </c>
      <c r="J285" s="167" t="str">
        <f t="shared" si="21"/>
        <v>35656743026 02</v>
      </c>
      <c r="K285" s="5" t="s">
        <v>1147</v>
      </c>
      <c r="L285" s="167" t="str">
        <f t="shared" si="22"/>
        <v>35656743026 02B</v>
      </c>
      <c r="M285" s="5" t="str">
        <f t="shared" si="23"/>
        <v>Slovenský zväz biatlonuaBbiatlon - bežné transfery</v>
      </c>
      <c r="N285" s="3" t="str">
        <f t="shared" si="24"/>
        <v>35656743aB</v>
      </c>
    </row>
    <row r="286" spans="1:14" x14ac:dyDescent="0.2">
      <c r="A286" s="198" t="s">
        <v>819</v>
      </c>
      <c r="B286" s="204" t="str">
        <f>VLOOKUP(A286,Adr!A:B,2,FALSE)</f>
        <v>Slovenský zväz biatlonu</v>
      </c>
      <c r="C286" s="169" t="s">
        <v>1634</v>
      </c>
      <c r="D286" s="290">
        <v>40000</v>
      </c>
      <c r="E286" s="230">
        <v>0</v>
      </c>
      <c r="F286" s="166" t="s">
        <v>345</v>
      </c>
      <c r="G286" s="169" t="s">
        <v>321</v>
      </c>
      <c r="H286" s="169" t="s">
        <v>1039</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819</v>
      </c>
      <c r="B287" s="204" t="str">
        <f>VLOOKUP(A287,Adr!A:B,2,FALSE)</f>
        <v>Slovenský zväz biatlonu</v>
      </c>
      <c r="C287" s="185" t="s">
        <v>1630</v>
      </c>
      <c r="D287" s="289">
        <v>25000</v>
      </c>
      <c r="E287" s="173">
        <v>0</v>
      </c>
      <c r="F287" s="166" t="s">
        <v>345</v>
      </c>
      <c r="G287" s="169" t="s">
        <v>321</v>
      </c>
      <c r="H287" s="169" t="s">
        <v>1039</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819</v>
      </c>
      <c r="B288" s="204" t="str">
        <f>VLOOKUP(A288,Adr!A:B,2,FALSE)</f>
        <v>Slovenský zväz biatlonu</v>
      </c>
      <c r="C288" s="185" t="s">
        <v>2214</v>
      </c>
      <c r="D288" s="289">
        <v>10000</v>
      </c>
      <c r="E288" s="230">
        <v>0</v>
      </c>
      <c r="F288" s="166" t="s">
        <v>345</v>
      </c>
      <c r="G288" s="169" t="s">
        <v>321</v>
      </c>
      <c r="H288" s="169" t="s">
        <v>1039</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819</v>
      </c>
      <c r="B289" s="204" t="str">
        <f>VLOOKUP(A289,Adr!A:B,2,FALSE)</f>
        <v>Slovenský zväz biatlonu</v>
      </c>
      <c r="C289" s="185" t="s">
        <v>1631</v>
      </c>
      <c r="D289" s="289">
        <v>50000</v>
      </c>
      <c r="E289" s="173">
        <v>0</v>
      </c>
      <c r="F289" s="166" t="s">
        <v>345</v>
      </c>
      <c r="G289" s="169" t="s">
        <v>321</v>
      </c>
      <c r="H289" s="169" t="s">
        <v>1039</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819</v>
      </c>
      <c r="B290" s="204" t="str">
        <f>VLOOKUP(A290,Adr!A:B,2,FALSE)</f>
        <v>Slovenský zväz biatlonu</v>
      </c>
      <c r="C290" s="185" t="s">
        <v>2215</v>
      </c>
      <c r="D290" s="289">
        <v>20000</v>
      </c>
      <c r="E290" s="230">
        <v>0</v>
      </c>
      <c r="F290" s="166" t="s">
        <v>345</v>
      </c>
      <c r="G290" s="169" t="s">
        <v>321</v>
      </c>
      <c r="H290" s="169" t="s">
        <v>1039</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819</v>
      </c>
      <c r="B291" s="204" t="str">
        <f>VLOOKUP(A291,Adr!A:B,2,FALSE)</f>
        <v>Slovenský zväz biatlonu</v>
      </c>
      <c r="C291" s="185" t="s">
        <v>2216</v>
      </c>
      <c r="D291" s="289">
        <v>10000</v>
      </c>
      <c r="E291" s="173">
        <v>0</v>
      </c>
      <c r="F291" s="166" t="s">
        <v>345</v>
      </c>
      <c r="G291" s="169" t="s">
        <v>321</v>
      </c>
      <c r="H291" s="169" t="s">
        <v>1039</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819</v>
      </c>
      <c r="B292" s="204" t="str">
        <f>VLOOKUP(A292,Adr!A:B,2,FALSE)</f>
        <v>Slovenský zväz biatlonu</v>
      </c>
      <c r="C292" s="196" t="s">
        <v>1632</v>
      </c>
      <c r="D292" s="291">
        <v>10000</v>
      </c>
      <c r="E292" s="230">
        <v>0</v>
      </c>
      <c r="F292" s="166" t="s">
        <v>345</v>
      </c>
      <c r="G292" s="169" t="s">
        <v>321</v>
      </c>
      <c r="H292" s="169" t="s">
        <v>1039</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819</v>
      </c>
      <c r="B293" s="204" t="str">
        <f>VLOOKUP(A293,Adr!A:B,2,FALSE)</f>
        <v>Slovenský zväz biatlonu</v>
      </c>
      <c r="C293" s="185" t="s">
        <v>1633</v>
      </c>
      <c r="D293" s="289">
        <v>10000</v>
      </c>
      <c r="E293" s="173">
        <v>0</v>
      </c>
      <c r="F293" s="166" t="s">
        <v>345</v>
      </c>
      <c r="G293" s="169" t="s">
        <v>321</v>
      </c>
      <c r="H293" s="169" t="s">
        <v>1039</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819</v>
      </c>
      <c r="B294" s="204" t="str">
        <f>VLOOKUP(A294,Adr!A:B,2,FALSE)</f>
        <v>Slovenský zväz biatlonu</v>
      </c>
      <c r="C294" s="196" t="s">
        <v>2217</v>
      </c>
      <c r="D294" s="291">
        <v>30000</v>
      </c>
      <c r="E294" s="230">
        <v>0</v>
      </c>
      <c r="F294" s="166" t="s">
        <v>345</v>
      </c>
      <c r="G294" s="169" t="s">
        <v>321</v>
      </c>
      <c r="H294" s="169" t="s">
        <v>1039</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828</v>
      </c>
      <c r="B295" s="204" t="str">
        <f>VLOOKUP(A295,Adr!A:B,2,FALSE)</f>
        <v>Slovenský zväz bobistov</v>
      </c>
      <c r="C295" s="185" t="s">
        <v>1148</v>
      </c>
      <c r="D295" s="291">
        <v>62770</v>
      </c>
      <c r="E295" s="230">
        <v>0</v>
      </c>
      <c r="F295" s="166" t="s">
        <v>339</v>
      </c>
      <c r="G295" s="169" t="s">
        <v>319</v>
      </c>
      <c r="H295" s="169" t="s">
        <v>1039</v>
      </c>
      <c r="I295" s="192" t="str">
        <f t="shared" si="20"/>
        <v>36067580a</v>
      </c>
      <c r="J295" s="167" t="str">
        <f t="shared" si="21"/>
        <v>36067580026 02</v>
      </c>
      <c r="K295" s="5" t="s">
        <v>1149</v>
      </c>
      <c r="L295" s="167" t="str">
        <f t="shared" si="22"/>
        <v>36067580026 02B</v>
      </c>
      <c r="M295" s="5" t="str">
        <f t="shared" si="23"/>
        <v>Slovenský zväz bobistovaBboby a skeleton - bežné transfery</v>
      </c>
      <c r="N295" s="3" t="str">
        <f t="shared" si="24"/>
        <v>36067580aB</v>
      </c>
    </row>
    <row r="296" spans="1:14" x14ac:dyDescent="0.2">
      <c r="A296" s="166" t="s">
        <v>837</v>
      </c>
      <c r="B296" s="204" t="str">
        <f>VLOOKUP(A296,Adr!A:B,2,FALSE)</f>
        <v>Slovenský zväz cyklistiky</v>
      </c>
      <c r="C296" s="196" t="s">
        <v>1150</v>
      </c>
      <c r="D296" s="291">
        <v>1534198</v>
      </c>
      <c r="E296" s="173">
        <v>0</v>
      </c>
      <c r="F296" s="166" t="s">
        <v>339</v>
      </c>
      <c r="G296" s="169" t="s">
        <v>319</v>
      </c>
      <c r="H296" s="169" t="s">
        <v>1039</v>
      </c>
      <c r="I296" s="192" t="str">
        <f t="shared" si="20"/>
        <v>00684112a</v>
      </c>
      <c r="J296" s="167" t="str">
        <f t="shared" si="21"/>
        <v>00684112026 02</v>
      </c>
      <c r="K296" s="5" t="s">
        <v>1151</v>
      </c>
      <c r="L296" s="167" t="str">
        <f t="shared" si="22"/>
        <v>00684112026 02B</v>
      </c>
      <c r="M296" s="5" t="str">
        <f t="shared" si="23"/>
        <v>Slovenský zväz cyklistikyaBcyklistika - bežné transfery</v>
      </c>
      <c r="N296" s="3" t="str">
        <f t="shared" si="24"/>
        <v>00684112aB</v>
      </c>
    </row>
    <row r="297" spans="1:14" x14ac:dyDescent="0.2">
      <c r="A297" s="166" t="s">
        <v>837</v>
      </c>
      <c r="B297" s="204" t="str">
        <f>VLOOKUP(A297,Adr!A:B,2,FALSE)</f>
        <v>Slovenský zväz cyklistiky</v>
      </c>
      <c r="C297" s="169" t="s">
        <v>1491</v>
      </c>
      <c r="D297" s="290">
        <v>64184</v>
      </c>
      <c r="E297" s="173">
        <v>0</v>
      </c>
      <c r="F297" s="166" t="s">
        <v>343</v>
      </c>
      <c r="G297" s="169" t="s">
        <v>321</v>
      </c>
      <c r="H297" s="169" t="s">
        <v>1039</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837</v>
      </c>
      <c r="B298" s="204" t="str">
        <f>VLOOKUP(A298,Adr!A:B,2,FALSE)</f>
        <v>Slovenský zväz cyklistiky</v>
      </c>
      <c r="C298" s="185" t="s">
        <v>1635</v>
      </c>
      <c r="D298" s="289">
        <v>25000</v>
      </c>
      <c r="E298" s="173">
        <v>0</v>
      </c>
      <c r="F298" s="166" t="s">
        <v>345</v>
      </c>
      <c r="G298" s="169" t="s">
        <v>321</v>
      </c>
      <c r="H298" s="169" t="s">
        <v>1039</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837</v>
      </c>
      <c r="B299" s="204" t="str">
        <f>VLOOKUP(A299,Adr!A:B,2,FALSE)</f>
        <v>Slovenský zväz cyklistiky</v>
      </c>
      <c r="C299" s="185" t="s">
        <v>1636</v>
      </c>
      <c r="D299" s="289">
        <v>25000</v>
      </c>
      <c r="E299" s="230">
        <v>0</v>
      </c>
      <c r="F299" s="166" t="s">
        <v>345</v>
      </c>
      <c r="G299" s="169" t="s">
        <v>321</v>
      </c>
      <c r="H299" s="169" t="s">
        <v>1039</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837</v>
      </c>
      <c r="B300" s="204" t="str">
        <f>VLOOKUP(A300,Adr!A:B,2,FALSE)</f>
        <v>Slovenský zväz cyklistiky</v>
      </c>
      <c r="C300" s="185" t="s">
        <v>1637</v>
      </c>
      <c r="D300" s="289">
        <v>20000</v>
      </c>
      <c r="E300" s="173">
        <v>0</v>
      </c>
      <c r="F300" s="166" t="s">
        <v>345</v>
      </c>
      <c r="G300" s="169" t="s">
        <v>321</v>
      </c>
      <c r="H300" s="169" t="s">
        <v>1039</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837</v>
      </c>
      <c r="B301" s="204" t="str">
        <f>VLOOKUP(A301,Adr!A:B,2,FALSE)</f>
        <v>Slovenský zväz cyklistiky</v>
      </c>
      <c r="C301" s="185" t="s">
        <v>1638</v>
      </c>
      <c r="D301" s="289">
        <v>20000</v>
      </c>
      <c r="E301" s="230">
        <v>0</v>
      </c>
      <c r="F301" s="166" t="s">
        <v>345</v>
      </c>
      <c r="G301" s="169" t="s">
        <v>321</v>
      </c>
      <c r="H301" s="169" t="s">
        <v>1039</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837</v>
      </c>
      <c r="B302" s="204" t="str">
        <f>VLOOKUP(A302,Adr!A:B,2,FALSE)</f>
        <v>Slovenský zväz cyklistiky</v>
      </c>
      <c r="C302" s="196" t="s">
        <v>1639</v>
      </c>
      <c r="D302" s="291">
        <v>25000</v>
      </c>
      <c r="E302" s="173">
        <v>0</v>
      </c>
      <c r="F302" s="166" t="s">
        <v>345</v>
      </c>
      <c r="G302" s="169" t="s">
        <v>321</v>
      </c>
      <c r="H302" s="169" t="s">
        <v>1039</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837</v>
      </c>
      <c r="B303" s="204" t="str">
        <f>VLOOKUP(A303,Adr!A:B,2,FALSE)</f>
        <v>Slovenský zväz cyklistiky</v>
      </c>
      <c r="C303" s="196" t="s">
        <v>1640</v>
      </c>
      <c r="D303" s="291">
        <v>55000</v>
      </c>
      <c r="E303" s="230">
        <v>0</v>
      </c>
      <c r="F303" s="166" t="s">
        <v>345</v>
      </c>
      <c r="G303" s="169" t="s">
        <v>321</v>
      </c>
      <c r="H303" s="169" t="s">
        <v>1039</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837</v>
      </c>
      <c r="B304" s="204" t="str">
        <f>VLOOKUP(A304,Adr!A:B,2,FALSE)</f>
        <v>Slovenský zväz cyklistiky</v>
      </c>
      <c r="C304" s="185" t="s">
        <v>1641</v>
      </c>
      <c r="D304" s="291">
        <v>10000</v>
      </c>
      <c r="E304" s="173">
        <v>0</v>
      </c>
      <c r="F304" s="166" t="s">
        <v>345</v>
      </c>
      <c r="G304" s="169" t="s">
        <v>321</v>
      </c>
      <c r="H304" s="169" t="s">
        <v>1039</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837</v>
      </c>
      <c r="B305" s="204" t="str">
        <f>VLOOKUP(A305,Adr!A:B,2,FALSE)</f>
        <v>Slovenský zväz cyklistiky</v>
      </c>
      <c r="C305" s="185" t="s">
        <v>1642</v>
      </c>
      <c r="D305" s="289">
        <v>20000</v>
      </c>
      <c r="E305" s="230">
        <v>0</v>
      </c>
      <c r="F305" s="166" t="s">
        <v>345</v>
      </c>
      <c r="G305" s="169" t="s">
        <v>321</v>
      </c>
      <c r="H305" s="169" t="s">
        <v>1039</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837</v>
      </c>
      <c r="B306" s="204" t="str">
        <f>VLOOKUP(A306,Adr!A:B,2,FALSE)</f>
        <v>Slovenský zväz cyklistiky</v>
      </c>
      <c r="C306" s="169" t="s">
        <v>1681</v>
      </c>
      <c r="D306" s="290">
        <v>80000</v>
      </c>
      <c r="E306" s="173">
        <v>0</v>
      </c>
      <c r="F306" s="166" t="s">
        <v>349</v>
      </c>
      <c r="G306" s="169" t="s">
        <v>321</v>
      </c>
      <c r="H306" s="169" t="s">
        <v>1039</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846</v>
      </c>
      <c r="B307" s="204" t="str">
        <f>VLOOKUP(A307,Adr!A:B,2,FALSE)</f>
        <v>Slovenský zväz dráhového golfu</v>
      </c>
      <c r="C307" s="196" t="s">
        <v>1152</v>
      </c>
      <c r="D307" s="291">
        <v>20983</v>
      </c>
      <c r="E307" s="230">
        <v>0</v>
      </c>
      <c r="F307" s="166" t="s">
        <v>339</v>
      </c>
      <c r="G307" s="169" t="s">
        <v>319</v>
      </c>
      <c r="H307" s="169" t="s">
        <v>1039</v>
      </c>
      <c r="I307" s="192" t="str">
        <f t="shared" si="20"/>
        <v>31806431a</v>
      </c>
      <c r="J307" s="167" t="str">
        <f t="shared" si="21"/>
        <v>31806431026 02</v>
      </c>
      <c r="K307" s="5" t="s">
        <v>1153</v>
      </c>
      <c r="L307" s="167" t="str">
        <f t="shared" si="22"/>
        <v>31806431026 02B</v>
      </c>
      <c r="M307" s="5" t="str">
        <f t="shared" si="23"/>
        <v>Slovenský zväz dráhového golfuaBdráhový golf - bežné transfery</v>
      </c>
      <c r="N307" s="3" t="str">
        <f t="shared" si="24"/>
        <v>31806431aB</v>
      </c>
    </row>
    <row r="308" spans="1:14" x14ac:dyDescent="0.2">
      <c r="A308" s="198" t="s">
        <v>853</v>
      </c>
      <c r="B308" s="204" t="str">
        <f>VLOOKUP(A308,Adr!A:B,2,FALSE)</f>
        <v>Slovenský zväz florbalu</v>
      </c>
      <c r="C308" s="196" t="s">
        <v>1154</v>
      </c>
      <c r="D308" s="291">
        <v>565005</v>
      </c>
      <c r="E308" s="173">
        <v>0</v>
      </c>
      <c r="F308" s="166" t="s">
        <v>339</v>
      </c>
      <c r="G308" s="169" t="s">
        <v>319</v>
      </c>
      <c r="H308" s="169" t="s">
        <v>1039</v>
      </c>
      <c r="I308" s="192" t="str">
        <f t="shared" ref="I308:I368" si="25">A308&amp;F308</f>
        <v>31795421a</v>
      </c>
      <c r="J308" s="167" t="str">
        <f t="shared" ref="J308:J368" si="26">A308&amp;G308</f>
        <v>31795421026 02</v>
      </c>
      <c r="K308" s="5" t="s">
        <v>1155</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860</v>
      </c>
      <c r="B309" s="204" t="str">
        <f>VLOOKUP(A309,Adr!A:B,2,FALSE)</f>
        <v>Slovenský zväz hádzanej</v>
      </c>
      <c r="C309" s="185" t="s">
        <v>1156</v>
      </c>
      <c r="D309" s="289">
        <v>1374010</v>
      </c>
      <c r="E309" s="230">
        <v>0</v>
      </c>
      <c r="F309" s="166" t="s">
        <v>339</v>
      </c>
      <c r="G309" s="169" t="s">
        <v>319</v>
      </c>
      <c r="H309" s="169" t="s">
        <v>1039</v>
      </c>
      <c r="I309" s="192" t="str">
        <f t="shared" si="25"/>
        <v>30774772a</v>
      </c>
      <c r="J309" s="167" t="str">
        <f t="shared" si="26"/>
        <v>30774772026 02</v>
      </c>
      <c r="K309" s="5" t="s">
        <v>1157</v>
      </c>
      <c r="L309" s="167" t="str">
        <f t="shared" si="27"/>
        <v>30774772026 02B</v>
      </c>
      <c r="M309" s="5" t="str">
        <f t="shared" si="28"/>
        <v>Slovenský zväz hádzanejaBhádzaná - bežné transfery</v>
      </c>
      <c r="N309" s="3" t="str">
        <f t="shared" si="29"/>
        <v>30774772aB</v>
      </c>
    </row>
    <row r="310" spans="1:14" x14ac:dyDescent="0.2">
      <c r="A310" s="202" t="s">
        <v>2003</v>
      </c>
      <c r="B310" s="204" t="str">
        <f>VLOOKUP(A310,Adr!A:B,2,FALSE)</f>
        <v>Slovenský zväz hasičského športu</v>
      </c>
      <c r="C310" s="185" t="s">
        <v>2268</v>
      </c>
      <c r="D310" s="289">
        <v>15000</v>
      </c>
      <c r="E310" s="173">
        <v>0</v>
      </c>
      <c r="F310" s="166" t="s">
        <v>349</v>
      </c>
      <c r="G310" s="169" t="s">
        <v>321</v>
      </c>
      <c r="H310" s="169" t="s">
        <v>1039</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x14ac:dyDescent="0.2">
      <c r="A311" s="202" t="s">
        <v>2010</v>
      </c>
      <c r="B311" s="204" t="str">
        <f>VLOOKUP(A311,Adr!A:B,2,FALSE)</f>
        <v>Slovenský zväz integrovaného tanca a tanečného športu</v>
      </c>
      <c r="C311" s="196" t="s">
        <v>352</v>
      </c>
      <c r="D311" s="289">
        <v>25000</v>
      </c>
      <c r="E311" s="173">
        <v>0</v>
      </c>
      <c r="F311" s="166" t="s">
        <v>351</v>
      </c>
      <c r="G311" s="169" t="s">
        <v>321</v>
      </c>
      <c r="H311" s="169" t="s">
        <v>1039</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867</v>
      </c>
      <c r="B312" s="204" t="str">
        <f>VLOOKUP(A312,Adr!A:B,2,FALSE)</f>
        <v>Slovenský zväz jachtingu</v>
      </c>
      <c r="C312" s="196" t="s">
        <v>1158</v>
      </c>
      <c r="D312" s="291">
        <v>55948</v>
      </c>
      <c r="E312" s="173">
        <v>0</v>
      </c>
      <c r="F312" s="166" t="s">
        <v>339</v>
      </c>
      <c r="G312" s="169" t="s">
        <v>319</v>
      </c>
      <c r="H312" s="169" t="s">
        <v>1039</v>
      </c>
      <c r="I312" s="192" t="str">
        <f t="shared" si="25"/>
        <v>30793211a</v>
      </c>
      <c r="J312" s="167" t="str">
        <f t="shared" si="26"/>
        <v>30793211026 02</v>
      </c>
      <c r="K312" s="5" t="s">
        <v>1159</v>
      </c>
      <c r="L312" s="167" t="str">
        <f t="shared" si="27"/>
        <v>30793211026 02B</v>
      </c>
      <c r="M312" s="5" t="str">
        <f t="shared" si="28"/>
        <v>Slovenský zväz jachtinguaBjachting - bežné transfery</v>
      </c>
      <c r="N312" s="3" t="str">
        <f t="shared" si="29"/>
        <v>30793211aB</v>
      </c>
    </row>
    <row r="313" spans="1:14" x14ac:dyDescent="0.2">
      <c r="A313" s="166" t="s">
        <v>867</v>
      </c>
      <c r="B313" s="204" t="str">
        <f>VLOOKUP(A313,Adr!A:B,2,FALSE)</f>
        <v>Slovenský zväz jachtingu</v>
      </c>
      <c r="C313" s="197" t="s">
        <v>1643</v>
      </c>
      <c r="D313" s="292">
        <v>20000</v>
      </c>
      <c r="E313" s="230">
        <v>0</v>
      </c>
      <c r="F313" s="166" t="s">
        <v>345</v>
      </c>
      <c r="G313" s="169" t="s">
        <v>321</v>
      </c>
      <c r="H313" s="169" t="s">
        <v>1039</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874</v>
      </c>
      <c r="B314" s="204" t="str">
        <f>VLOOKUP(A314,Adr!A:B,2,FALSE)</f>
        <v>Slovenský zväz Judo</v>
      </c>
      <c r="C314" s="185" t="s">
        <v>1160</v>
      </c>
      <c r="D314" s="289">
        <v>157989</v>
      </c>
      <c r="E314" s="230">
        <v>0</v>
      </c>
      <c r="F314" s="166" t="s">
        <v>339</v>
      </c>
      <c r="G314" s="169" t="s">
        <v>319</v>
      </c>
      <c r="H314" s="169" t="s">
        <v>1039</v>
      </c>
      <c r="I314" s="192" t="str">
        <f t="shared" si="25"/>
        <v>17308518a</v>
      </c>
      <c r="J314" s="167" t="str">
        <f t="shared" si="26"/>
        <v>17308518026 02</v>
      </c>
      <c r="K314" s="5" t="s">
        <v>1161</v>
      </c>
      <c r="L314" s="167" t="str">
        <f t="shared" si="27"/>
        <v>17308518026 02B</v>
      </c>
      <c r="M314" s="5" t="str">
        <f t="shared" si="28"/>
        <v>Slovenský zväz JudoaBjudo - bežné transfery</v>
      </c>
      <c r="N314" s="3" t="str">
        <f t="shared" si="29"/>
        <v>17308518aB</v>
      </c>
    </row>
    <row r="315" spans="1:14" x14ac:dyDescent="0.2">
      <c r="A315" s="166" t="s">
        <v>874</v>
      </c>
      <c r="B315" s="204" t="str">
        <f>VLOOKUP(A315,Adr!A:B,2,FALSE)</f>
        <v>Slovenský zväz Judo</v>
      </c>
      <c r="C315" s="185" t="s">
        <v>1644</v>
      </c>
      <c r="D315" s="289">
        <v>15000</v>
      </c>
      <c r="E315" s="230">
        <v>0</v>
      </c>
      <c r="F315" s="166" t="s">
        <v>345</v>
      </c>
      <c r="G315" s="169" t="s">
        <v>321</v>
      </c>
      <c r="H315" s="169" t="s">
        <v>1039</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874</v>
      </c>
      <c r="B316" s="204" t="str">
        <f>VLOOKUP(A316,Adr!A:B,2,FALSE)</f>
        <v>Slovenský zväz Judo</v>
      </c>
      <c r="C316" s="185" t="s">
        <v>1645</v>
      </c>
      <c r="D316" s="289">
        <v>50000</v>
      </c>
      <c r="E316" s="230">
        <v>0</v>
      </c>
      <c r="F316" s="166" t="s">
        <v>345</v>
      </c>
      <c r="G316" s="169" t="s">
        <v>321</v>
      </c>
      <c r="H316" s="169" t="s">
        <v>1039</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874</v>
      </c>
      <c r="B317" s="204" t="str">
        <f>VLOOKUP(A317,Adr!A:B,2,FALSE)</f>
        <v>Slovenský zväz Judo</v>
      </c>
      <c r="C317" s="185" t="s">
        <v>1646</v>
      </c>
      <c r="D317" s="289">
        <v>10000</v>
      </c>
      <c r="E317" s="173">
        <v>0</v>
      </c>
      <c r="F317" s="166" t="s">
        <v>345</v>
      </c>
      <c r="G317" s="169" t="s">
        <v>321</v>
      </c>
      <c r="H317" s="169" t="s">
        <v>1039</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874</v>
      </c>
      <c r="B318" s="204" t="str">
        <f>VLOOKUP(A318,Adr!A:B,2,FALSE)</f>
        <v>Slovenský zväz Judo</v>
      </c>
      <c r="C318" s="185" t="s">
        <v>1647</v>
      </c>
      <c r="D318" s="289">
        <v>15000</v>
      </c>
      <c r="E318" s="230">
        <v>0</v>
      </c>
      <c r="F318" s="166" t="s">
        <v>345</v>
      </c>
      <c r="G318" s="169" t="s">
        <v>321</v>
      </c>
      <c r="H318" s="169" t="s">
        <v>1039</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874</v>
      </c>
      <c r="B319" s="204" t="str">
        <f>VLOOKUP(A319,Adr!A:B,2,FALSE)</f>
        <v>Slovenský zväz Judo</v>
      </c>
      <c r="C319" s="185" t="s">
        <v>1648</v>
      </c>
      <c r="D319" s="289">
        <v>10000</v>
      </c>
      <c r="E319" s="173">
        <v>0</v>
      </c>
      <c r="F319" s="166" t="s">
        <v>345</v>
      </c>
      <c r="G319" s="169" t="s">
        <v>321</v>
      </c>
      <c r="H319" s="169" t="s">
        <v>1039</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874</v>
      </c>
      <c r="B320" s="204" t="str">
        <f>VLOOKUP(A320,Adr!A:B,2,FALSE)</f>
        <v>Slovenský zväz Judo</v>
      </c>
      <c r="C320" s="196" t="s">
        <v>1649</v>
      </c>
      <c r="D320" s="289">
        <v>20000</v>
      </c>
      <c r="E320" s="230">
        <v>0</v>
      </c>
      <c r="F320" s="166" t="s">
        <v>345</v>
      </c>
      <c r="G320" s="169" t="s">
        <v>321</v>
      </c>
      <c r="H320" s="169" t="s">
        <v>1039</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881</v>
      </c>
      <c r="B321" s="204" t="str">
        <f>VLOOKUP(A321,Adr!A:B,2,FALSE)</f>
        <v>Slovenský Zväz Karate</v>
      </c>
      <c r="C321" s="169" t="s">
        <v>1162</v>
      </c>
      <c r="D321" s="290">
        <v>621440</v>
      </c>
      <c r="E321" s="173">
        <v>0</v>
      </c>
      <c r="F321" s="166" t="s">
        <v>339</v>
      </c>
      <c r="G321" s="169" t="s">
        <v>319</v>
      </c>
      <c r="H321" s="169" t="s">
        <v>1039</v>
      </c>
      <c r="I321" s="192" t="str">
        <f t="shared" si="25"/>
        <v>30811571a</v>
      </c>
      <c r="J321" s="167" t="str">
        <f t="shared" si="26"/>
        <v>30811571026 02</v>
      </c>
      <c r="K321" s="5" t="s">
        <v>1163</v>
      </c>
      <c r="L321" s="167" t="str">
        <f t="shared" si="27"/>
        <v>30811571026 02B</v>
      </c>
      <c r="M321" s="5" t="str">
        <f t="shared" si="28"/>
        <v>Slovenský Zväz KarateaBkarate - bežné transfery</v>
      </c>
      <c r="N321" s="3" t="str">
        <f t="shared" si="29"/>
        <v>30811571aB</v>
      </c>
    </row>
    <row r="322" spans="1:14" x14ac:dyDescent="0.2">
      <c r="A322" s="198" t="s">
        <v>881</v>
      </c>
      <c r="B322" s="204" t="str">
        <f>VLOOKUP(A322,Adr!A:B,2,FALSE)</f>
        <v>Slovenský Zväz Karate</v>
      </c>
      <c r="C322" s="169" t="s">
        <v>1492</v>
      </c>
      <c r="D322" s="290">
        <v>9761</v>
      </c>
      <c r="E322" s="230">
        <v>0</v>
      </c>
      <c r="F322" s="166" t="s">
        <v>343</v>
      </c>
      <c r="G322" s="169" t="s">
        <v>321</v>
      </c>
      <c r="H322" s="169" t="s">
        <v>1039</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881</v>
      </c>
      <c r="B323" s="204" t="str">
        <f>VLOOKUP(A323,Adr!A:B,2,FALSE)</f>
        <v>Slovenský Zväz Karate</v>
      </c>
      <c r="C323" s="185" t="s">
        <v>1650</v>
      </c>
      <c r="D323" s="289">
        <v>30000</v>
      </c>
      <c r="E323" s="173">
        <v>0</v>
      </c>
      <c r="F323" s="166" t="s">
        <v>345</v>
      </c>
      <c r="G323" s="169" t="s">
        <v>321</v>
      </c>
      <c r="H323" s="169" t="s">
        <v>1039</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881</v>
      </c>
      <c r="B324" s="204" t="str">
        <f>VLOOKUP(A324,Adr!A:B,2,FALSE)</f>
        <v>Slovenský Zväz Karate</v>
      </c>
      <c r="C324" s="169" t="s">
        <v>2248</v>
      </c>
      <c r="D324" s="290">
        <v>10000</v>
      </c>
      <c r="E324" s="173">
        <v>0</v>
      </c>
      <c r="F324" s="166" t="s">
        <v>362</v>
      </c>
      <c r="G324" s="169" t="s">
        <v>321</v>
      </c>
      <c r="H324" s="169" t="s">
        <v>1039</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888</v>
      </c>
      <c r="B325" s="204" t="str">
        <f>VLOOKUP(A325,Adr!A:B,2,FALSE)</f>
        <v>Slovenský zväz kickboxu</v>
      </c>
      <c r="C325" s="169" t="s">
        <v>1164</v>
      </c>
      <c r="D325" s="290">
        <v>94554</v>
      </c>
      <c r="E325" s="173">
        <v>0</v>
      </c>
      <c r="F325" s="166" t="s">
        <v>339</v>
      </c>
      <c r="G325" s="169" t="s">
        <v>319</v>
      </c>
      <c r="H325" s="169" t="s">
        <v>1039</v>
      </c>
      <c r="I325" s="192" t="str">
        <f t="shared" si="25"/>
        <v>31119247a</v>
      </c>
      <c r="J325" s="167" t="str">
        <f t="shared" si="26"/>
        <v>31119247026 02</v>
      </c>
      <c r="K325" s="5" t="s">
        <v>1165</v>
      </c>
      <c r="L325" s="167" t="str">
        <f t="shared" si="27"/>
        <v>31119247026 02B</v>
      </c>
      <c r="M325" s="5" t="str">
        <f t="shared" si="28"/>
        <v>Slovenský zväz kickboxuaBkickbox - bežné transfery</v>
      </c>
      <c r="N325" s="3" t="str">
        <f t="shared" si="29"/>
        <v>31119247aB</v>
      </c>
    </row>
    <row r="326" spans="1:14" x14ac:dyDescent="0.2">
      <c r="A326" s="166" t="s">
        <v>888</v>
      </c>
      <c r="B326" s="204" t="str">
        <f>VLOOKUP(A326,Adr!A:B,2,FALSE)</f>
        <v>Slovenský zväz kickboxu</v>
      </c>
      <c r="C326" s="196" t="s">
        <v>1651</v>
      </c>
      <c r="D326" s="291">
        <v>20000</v>
      </c>
      <c r="E326" s="173">
        <v>0</v>
      </c>
      <c r="F326" s="166" t="s">
        <v>345</v>
      </c>
      <c r="G326" s="169" t="s">
        <v>321</v>
      </c>
      <c r="H326" s="169" t="s">
        <v>1039</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888</v>
      </c>
      <c r="B327" s="204" t="str">
        <f>VLOOKUP(A327,Adr!A:B,2,FALSE)</f>
        <v>Slovenský zväz kickboxu</v>
      </c>
      <c r="C327" s="185" t="s">
        <v>1652</v>
      </c>
      <c r="D327" s="289">
        <v>30000</v>
      </c>
      <c r="E327" s="230">
        <v>0</v>
      </c>
      <c r="F327" s="166" t="s">
        <v>345</v>
      </c>
      <c r="G327" s="169" t="s">
        <v>321</v>
      </c>
      <c r="H327" s="169" t="s">
        <v>1039</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0.399999999999999" x14ac:dyDescent="0.2">
      <c r="A328" s="166" t="s">
        <v>888</v>
      </c>
      <c r="B328" s="204" t="str">
        <f>VLOOKUP(A328,Adr!A:B,2,FALSE)</f>
        <v>Slovenský zväz kickboxu</v>
      </c>
      <c r="C328" s="196" t="s">
        <v>2282</v>
      </c>
      <c r="D328" s="291">
        <v>27100</v>
      </c>
      <c r="E328" s="230">
        <v>0</v>
      </c>
      <c r="F328" s="166" t="s">
        <v>349</v>
      </c>
      <c r="G328" s="169" t="s">
        <v>321</v>
      </c>
      <c r="H328" s="169" t="s">
        <v>1039</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888</v>
      </c>
      <c r="B329" s="204" t="str">
        <f>VLOOKUP(A329,Adr!A:B,2,FALSE)</f>
        <v>Slovenský zväz kickboxu</v>
      </c>
      <c r="C329" s="196" t="s">
        <v>2249</v>
      </c>
      <c r="D329" s="291">
        <v>7000</v>
      </c>
      <c r="E329" s="230">
        <v>0</v>
      </c>
      <c r="F329" s="166" t="s">
        <v>362</v>
      </c>
      <c r="G329" s="169" t="s">
        <v>321</v>
      </c>
      <c r="H329" s="169" t="s">
        <v>1039</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893</v>
      </c>
      <c r="B330" s="204" t="str">
        <f>VLOOKUP(A330,Adr!A:B,2,FALSE)</f>
        <v>Slovenský zväz ľadového hokeja</v>
      </c>
      <c r="C330" s="185" t="s">
        <v>1166</v>
      </c>
      <c r="D330" s="290">
        <v>6252588</v>
      </c>
      <c r="E330" s="230">
        <v>0</v>
      </c>
      <c r="F330" s="166" t="s">
        <v>339</v>
      </c>
      <c r="G330" s="169" t="s">
        <v>319</v>
      </c>
      <c r="H330" s="169" t="s">
        <v>1039</v>
      </c>
      <c r="I330" s="192" t="str">
        <f t="shared" si="25"/>
        <v>30845386a</v>
      </c>
      <c r="J330" s="167" t="str">
        <f t="shared" si="26"/>
        <v>30845386026 02</v>
      </c>
      <c r="K330" s="5" t="s">
        <v>1167</v>
      </c>
      <c r="L330" s="167" t="str">
        <f t="shared" si="27"/>
        <v>30845386026 02B</v>
      </c>
      <c r="M330" s="5" t="str">
        <f t="shared" si="28"/>
        <v>Slovenský zväz ľadového hokejaaBľadový hokej - bežné transfery</v>
      </c>
      <c r="N330" s="3" t="str">
        <f t="shared" si="29"/>
        <v>30845386aB</v>
      </c>
    </row>
    <row r="331" spans="1:14" x14ac:dyDescent="0.2">
      <c r="A331" s="182" t="s">
        <v>2022</v>
      </c>
      <c r="B331" s="204" t="str">
        <f>VLOOKUP(A331,Adr!A:B,2,FALSE)</f>
        <v>Slovenský zväz malého futbalu</v>
      </c>
      <c r="C331" s="185" t="s">
        <v>352</v>
      </c>
      <c r="D331" s="289">
        <v>250000</v>
      </c>
      <c r="E331" s="230">
        <v>0</v>
      </c>
      <c r="F331" s="166" t="s">
        <v>351</v>
      </c>
      <c r="G331" s="169" t="s">
        <v>321</v>
      </c>
      <c r="H331" s="169" t="s">
        <v>1039</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901</v>
      </c>
      <c r="B332" s="204" t="str">
        <f>VLOOKUP(A332,Adr!A:B,2,FALSE)</f>
        <v>Slovenský zväz moderného päťboja</v>
      </c>
      <c r="C332" s="196" t="s">
        <v>1168</v>
      </c>
      <c r="D332" s="291">
        <v>67606</v>
      </c>
      <c r="E332" s="230">
        <v>0</v>
      </c>
      <c r="F332" s="166" t="s">
        <v>339</v>
      </c>
      <c r="G332" s="169" t="s">
        <v>319</v>
      </c>
      <c r="H332" s="169" t="s">
        <v>1039</v>
      </c>
      <c r="I332" s="192" t="str">
        <f t="shared" si="25"/>
        <v>30788714a</v>
      </c>
      <c r="J332" s="167" t="str">
        <f t="shared" si="26"/>
        <v>30788714026 02</v>
      </c>
      <c r="K332" s="5" t="s">
        <v>1169</v>
      </c>
      <c r="L332" s="167" t="str">
        <f t="shared" si="27"/>
        <v>30788714026 02B</v>
      </c>
      <c r="M332" s="5" t="str">
        <f t="shared" si="28"/>
        <v>Slovenský zväz moderného päťbojaaBmoderný päťboj - bežné transfery</v>
      </c>
      <c r="N332" s="3" t="str">
        <f t="shared" si="29"/>
        <v>30788714aB</v>
      </c>
    </row>
    <row r="333" spans="1:14" x14ac:dyDescent="0.2">
      <c r="A333" s="166" t="s">
        <v>908</v>
      </c>
      <c r="B333" s="204" t="str">
        <f>VLOOKUP(A333,Adr!A:B,2,FALSE)</f>
        <v>Slovenský zväz orientačných športov</v>
      </c>
      <c r="C333" s="185" t="s">
        <v>1170</v>
      </c>
      <c r="D333" s="289">
        <v>33142</v>
      </c>
      <c r="E333" s="173">
        <v>0</v>
      </c>
      <c r="F333" s="166" t="s">
        <v>339</v>
      </c>
      <c r="G333" s="169" t="s">
        <v>319</v>
      </c>
      <c r="H333" s="169" t="s">
        <v>1039</v>
      </c>
      <c r="I333" s="192" t="str">
        <f t="shared" si="25"/>
        <v>30806518a</v>
      </c>
      <c r="J333" s="167" t="str">
        <f t="shared" si="26"/>
        <v>30806518026 02</v>
      </c>
      <c r="K333" s="5" t="s">
        <v>1171</v>
      </c>
      <c r="L333" s="167" t="str">
        <f t="shared" si="27"/>
        <v>30806518026 02B</v>
      </c>
      <c r="M333" s="5" t="str">
        <f t="shared" si="28"/>
        <v>Slovenský zväz orientačných športovaBorientačné športy - bežné transfery</v>
      </c>
      <c r="N333" s="3" t="str">
        <f t="shared" si="29"/>
        <v>30806518aB</v>
      </c>
    </row>
    <row r="334" spans="1:14" x14ac:dyDescent="0.2">
      <c r="A334" s="198" t="s">
        <v>915</v>
      </c>
      <c r="B334" s="204" t="str">
        <f>VLOOKUP(A334,Adr!A:B,2,FALSE)</f>
        <v>Slovenský zväz pozemného hokeja</v>
      </c>
      <c r="C334" s="185" t="s">
        <v>1172</v>
      </c>
      <c r="D334" s="289">
        <v>93075</v>
      </c>
      <c r="E334" s="230">
        <v>0</v>
      </c>
      <c r="F334" s="166" t="s">
        <v>339</v>
      </c>
      <c r="G334" s="169" t="s">
        <v>319</v>
      </c>
      <c r="H334" s="169" t="s">
        <v>1039</v>
      </c>
      <c r="I334" s="192" t="str">
        <f t="shared" si="25"/>
        <v>31751075a</v>
      </c>
      <c r="J334" s="167" t="str">
        <f t="shared" si="26"/>
        <v>31751075026 02</v>
      </c>
      <c r="K334" s="5" t="s">
        <v>1173</v>
      </c>
      <c r="L334" s="167" t="str">
        <f t="shared" si="27"/>
        <v>31751075026 02B</v>
      </c>
      <c r="M334" s="5" t="str">
        <f t="shared" si="28"/>
        <v>Slovenský zväz pozemného hokejaaBpozemný hokej - bežné transfery</v>
      </c>
      <c r="N334" s="3" t="str">
        <f t="shared" si="29"/>
        <v>31751075aB</v>
      </c>
    </row>
    <row r="335" spans="1:14" x14ac:dyDescent="0.2">
      <c r="A335" s="182" t="s">
        <v>923</v>
      </c>
      <c r="B335" s="204" t="str">
        <f>VLOOKUP(A335,Adr!A:B,2,FALSE)</f>
        <v>Slovenský zväz psích záprahov</v>
      </c>
      <c r="C335" s="185" t="s">
        <v>1174</v>
      </c>
      <c r="D335" s="289">
        <v>23823</v>
      </c>
      <c r="E335" s="230">
        <v>0</v>
      </c>
      <c r="F335" s="166" t="s">
        <v>339</v>
      </c>
      <c r="G335" s="169" t="s">
        <v>319</v>
      </c>
      <c r="H335" s="169" t="s">
        <v>1039</v>
      </c>
      <c r="I335" s="192" t="str">
        <f t="shared" si="25"/>
        <v>37818058a</v>
      </c>
      <c r="J335" s="167" t="str">
        <f t="shared" si="26"/>
        <v>37818058026 02</v>
      </c>
      <c r="K335" s="5" t="s">
        <v>1175</v>
      </c>
      <c r="L335" s="167" t="str">
        <f t="shared" si="27"/>
        <v>37818058026 02B</v>
      </c>
      <c r="M335" s="5" t="str">
        <f t="shared" si="28"/>
        <v>Slovenský zväz psích záprahovaBpsie záprahy - bežné transfery</v>
      </c>
      <c r="N335" s="3" t="str">
        <f t="shared" si="29"/>
        <v>37818058aB</v>
      </c>
    </row>
    <row r="336" spans="1:14" x14ac:dyDescent="0.2">
      <c r="A336" s="166" t="s">
        <v>2029</v>
      </c>
      <c r="B336" s="204" t="str">
        <f>VLOOKUP(A336,Adr!A:B,2,FALSE)</f>
        <v>Slovenský zväz rádioamatérov</v>
      </c>
      <c r="C336" s="185" t="s">
        <v>2268</v>
      </c>
      <c r="D336" s="289">
        <v>15000</v>
      </c>
      <c r="E336" s="230">
        <v>0</v>
      </c>
      <c r="F336" s="166" t="s">
        <v>349</v>
      </c>
      <c r="G336" s="169" t="s">
        <v>321</v>
      </c>
      <c r="H336" s="169" t="s">
        <v>1039</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932</v>
      </c>
      <c r="B337" s="204" t="str">
        <f>VLOOKUP(A337,Adr!A:B,2,FALSE)</f>
        <v>Slovenský zväz rybolovnej techniky</v>
      </c>
      <c r="C337" s="185" t="s">
        <v>1176</v>
      </c>
      <c r="D337" s="289">
        <v>47542</v>
      </c>
      <c r="E337" s="173">
        <v>0</v>
      </c>
      <c r="F337" s="166" t="s">
        <v>339</v>
      </c>
      <c r="G337" s="169" t="s">
        <v>319</v>
      </c>
      <c r="H337" s="169" t="s">
        <v>1039</v>
      </c>
      <c r="I337" s="192" t="str">
        <f t="shared" si="25"/>
        <v>31871526a</v>
      </c>
      <c r="J337" s="167" t="str">
        <f t="shared" si="26"/>
        <v>31871526026 02</v>
      </c>
      <c r="K337" s="5" t="s">
        <v>1177</v>
      </c>
      <c r="L337" s="167" t="str">
        <f t="shared" si="27"/>
        <v>31871526026 02B</v>
      </c>
      <c r="M337" s="5" t="str">
        <f t="shared" si="28"/>
        <v>Slovenský zväz rybolovnej technikyaBrybolovná technika - bežné transfery</v>
      </c>
      <c r="N337" s="3" t="str">
        <f t="shared" si="29"/>
        <v>31871526aB</v>
      </c>
    </row>
    <row r="338" spans="1:14" x14ac:dyDescent="0.2">
      <c r="A338" s="182" t="s">
        <v>940</v>
      </c>
      <c r="B338" s="204" t="str">
        <f>VLOOKUP(A338,Adr!A:B,2,FALSE)</f>
        <v>Slovenský zväz sánkarov</v>
      </c>
      <c r="C338" s="185" t="s">
        <v>1178</v>
      </c>
      <c r="D338" s="289">
        <v>80427</v>
      </c>
      <c r="E338" s="230">
        <v>0</v>
      </c>
      <c r="F338" s="166" t="s">
        <v>339</v>
      </c>
      <c r="G338" s="169" t="s">
        <v>319</v>
      </c>
      <c r="H338" s="169" t="s">
        <v>1039</v>
      </c>
      <c r="I338" s="192" t="str">
        <f t="shared" si="25"/>
        <v>31989373a</v>
      </c>
      <c r="J338" s="167" t="str">
        <f t="shared" si="26"/>
        <v>31989373026 02</v>
      </c>
      <c r="K338" s="5" t="s">
        <v>1179</v>
      </c>
      <c r="L338" s="167" t="str">
        <f t="shared" si="27"/>
        <v>31989373026 02B</v>
      </c>
      <c r="M338" s="5" t="str">
        <f t="shared" si="28"/>
        <v>Slovenský zväz sánkarovaBsánkovanie - bežné transfery</v>
      </c>
      <c r="N338" s="3" t="str">
        <f t="shared" si="29"/>
        <v>31989373aB</v>
      </c>
    </row>
    <row r="339" spans="1:14" x14ac:dyDescent="0.2">
      <c r="A339" s="178" t="s">
        <v>940</v>
      </c>
      <c r="B339" s="204" t="str">
        <f>VLOOKUP(A339,Adr!A:B,2,FALSE)</f>
        <v>Slovenský zväz sánkarov</v>
      </c>
      <c r="C339" s="196" t="s">
        <v>2218</v>
      </c>
      <c r="D339" s="289">
        <v>7500</v>
      </c>
      <c r="E339" s="173">
        <v>0</v>
      </c>
      <c r="F339" s="166" t="s">
        <v>345</v>
      </c>
      <c r="G339" s="169" t="s">
        <v>321</v>
      </c>
      <c r="H339" s="169" t="s">
        <v>1039</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940</v>
      </c>
      <c r="B340" s="204" t="str">
        <f>VLOOKUP(A340,Adr!A:B,2,FALSE)</f>
        <v>Slovenský zväz sánkarov</v>
      </c>
      <c r="C340" s="196" t="s">
        <v>2219</v>
      </c>
      <c r="D340" s="291">
        <v>7500</v>
      </c>
      <c r="E340" s="230">
        <v>0</v>
      </c>
      <c r="F340" s="166" t="s">
        <v>345</v>
      </c>
      <c r="G340" s="169" t="s">
        <v>321</v>
      </c>
      <c r="H340" s="169" t="s">
        <v>1039</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940</v>
      </c>
      <c r="B341" s="204" t="str">
        <f>VLOOKUP(A341,Adr!A:B,2,FALSE)</f>
        <v>Slovenský zväz sánkarov</v>
      </c>
      <c r="C341" s="196" t="s">
        <v>2220</v>
      </c>
      <c r="D341" s="291">
        <v>20000</v>
      </c>
      <c r="E341" s="173">
        <v>0</v>
      </c>
      <c r="F341" s="166" t="s">
        <v>345</v>
      </c>
      <c r="G341" s="169" t="s">
        <v>321</v>
      </c>
      <c r="H341" s="169" t="s">
        <v>1039</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1461</v>
      </c>
      <c r="B342" s="204" t="str">
        <f>VLOOKUP(A342,Adr!A:B,2,FALSE)</f>
        <v>Slovenský zväz športovcov s mentálnym postihnutím</v>
      </c>
      <c r="C342" s="185" t="s">
        <v>1482</v>
      </c>
      <c r="D342" s="289">
        <v>11500</v>
      </c>
      <c r="E342" s="173">
        <v>0</v>
      </c>
      <c r="F342" s="166" t="s">
        <v>343</v>
      </c>
      <c r="G342" s="169" t="s">
        <v>321</v>
      </c>
      <c r="H342" s="169" t="s">
        <v>1039</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949</v>
      </c>
      <c r="B343" s="204" t="str">
        <f>VLOOKUP(A343,Adr!A:B,2,FALSE)</f>
        <v>Slovenský zväz športového ju-jitsu</v>
      </c>
      <c r="C343" s="185" t="s">
        <v>1180</v>
      </c>
      <c r="D343" s="289">
        <v>19239</v>
      </c>
      <c r="E343" s="230">
        <v>0</v>
      </c>
      <c r="F343" s="166" t="s">
        <v>339</v>
      </c>
      <c r="G343" s="169" t="s">
        <v>319</v>
      </c>
      <c r="H343" s="169" t="s">
        <v>1039</v>
      </c>
      <c r="I343" s="192" t="str">
        <f t="shared" si="25"/>
        <v>42219922a</v>
      </c>
      <c r="J343" s="167" t="str">
        <f t="shared" si="26"/>
        <v>42219922026 02</v>
      </c>
      <c r="K343" s="5" t="s">
        <v>1181</v>
      </c>
      <c r="L343" s="167" t="str">
        <f t="shared" si="27"/>
        <v>42219922026 02B</v>
      </c>
      <c r="M343" s="5" t="str">
        <f t="shared" si="28"/>
        <v>Slovenský zväz športového ju-jitsuaBju-jitsu - bežné transfery</v>
      </c>
      <c r="N343" s="3" t="str">
        <f t="shared" si="29"/>
        <v>42219922aB</v>
      </c>
    </row>
    <row r="344" spans="1:14" x14ac:dyDescent="0.2">
      <c r="A344" s="182" t="s">
        <v>958</v>
      </c>
      <c r="B344" s="204" t="str">
        <f>VLOOKUP(A344,Adr!A:B,2,FALSE)</f>
        <v>Slovenský zväz športového rybolovu</v>
      </c>
      <c r="C344" s="185" t="s">
        <v>1182</v>
      </c>
      <c r="D344" s="289">
        <v>88597</v>
      </c>
      <c r="E344" s="173">
        <v>0</v>
      </c>
      <c r="F344" s="166" t="s">
        <v>339</v>
      </c>
      <c r="G344" s="169" t="s">
        <v>319</v>
      </c>
      <c r="H344" s="169" t="s">
        <v>1039</v>
      </c>
      <c r="I344" s="192" t="str">
        <f t="shared" si="25"/>
        <v>51118831a</v>
      </c>
      <c r="J344" s="167" t="str">
        <f t="shared" si="26"/>
        <v>51118831026 02</v>
      </c>
      <c r="K344" s="5" t="s">
        <v>1183</v>
      </c>
      <c r="L344" s="167" t="str">
        <f t="shared" si="27"/>
        <v>51118831026 02B</v>
      </c>
      <c r="M344" s="5" t="str">
        <f t="shared" si="28"/>
        <v>Slovenský zväz športového rybolovuaBšportové rybárstvo - bežné transfery</v>
      </c>
      <c r="N344" s="3" t="str">
        <f t="shared" si="29"/>
        <v>51118831aB</v>
      </c>
    </row>
    <row r="345" spans="1:14" x14ac:dyDescent="0.2">
      <c r="A345" s="202" t="s">
        <v>2039</v>
      </c>
      <c r="B345" s="204" t="str">
        <f>VLOOKUP(A345,Adr!A:B,2,FALSE)</f>
        <v>Slovenský zväz Taekwon-Do ITF</v>
      </c>
      <c r="C345" s="185" t="s">
        <v>352</v>
      </c>
      <c r="D345" s="289">
        <v>68600</v>
      </c>
      <c r="E345" s="173">
        <v>0</v>
      </c>
      <c r="F345" s="166" t="s">
        <v>351</v>
      </c>
      <c r="G345" s="169" t="s">
        <v>321</v>
      </c>
      <c r="H345" s="169" t="s">
        <v>1039</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966</v>
      </c>
      <c r="B346" s="204" t="str">
        <f>VLOOKUP(A346,Adr!A:B,2,FALSE)</f>
        <v>Slovenský zväz tanečných športov</v>
      </c>
      <c r="C346" s="185" t="s">
        <v>1184</v>
      </c>
      <c r="D346" s="289">
        <v>377165</v>
      </c>
      <c r="E346" s="173">
        <v>0</v>
      </c>
      <c r="F346" s="166" t="s">
        <v>339</v>
      </c>
      <c r="G346" s="169" t="s">
        <v>319</v>
      </c>
      <c r="H346" s="169" t="s">
        <v>1039</v>
      </c>
      <c r="I346" s="192" t="str">
        <f t="shared" si="25"/>
        <v>00684767a</v>
      </c>
      <c r="J346" s="167" t="str">
        <f t="shared" si="26"/>
        <v>00684767026 02</v>
      </c>
      <c r="K346" s="5" t="s">
        <v>1185</v>
      </c>
      <c r="L346" s="167" t="str">
        <f t="shared" si="27"/>
        <v>00684767026 02B</v>
      </c>
      <c r="M346" s="5" t="str">
        <f t="shared" si="28"/>
        <v>Slovenský zväz tanečných športovaBtanečný šport - bežné transfery</v>
      </c>
      <c r="N346" s="3" t="str">
        <f t="shared" si="29"/>
        <v>00684767aB</v>
      </c>
    </row>
    <row r="347" spans="1:14" x14ac:dyDescent="0.2">
      <c r="A347" s="198" t="s">
        <v>1467</v>
      </c>
      <c r="B347" s="204" t="str">
        <f>VLOOKUP(A347,Adr!A:B,2,FALSE)</f>
        <v>Slovenský zväz telesne postihnutých športovcov</v>
      </c>
      <c r="C347" s="169" t="s">
        <v>1483</v>
      </c>
      <c r="D347" s="290">
        <v>596620</v>
      </c>
      <c r="E347" s="230">
        <v>0</v>
      </c>
      <c r="F347" s="166" t="s">
        <v>343</v>
      </c>
      <c r="G347" s="169" t="s">
        <v>321</v>
      </c>
      <c r="H347" s="169" t="s">
        <v>1039</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1467</v>
      </c>
      <c r="B348" s="204" t="str">
        <f>VLOOKUP(A348,Adr!A:B,2,FALSE)</f>
        <v>Slovenský zväz telesne postihnutých športovcov</v>
      </c>
      <c r="C348" s="185" t="s">
        <v>1653</v>
      </c>
      <c r="D348" s="289">
        <v>10000</v>
      </c>
      <c r="E348" s="230">
        <v>0</v>
      </c>
      <c r="F348" s="166" t="s">
        <v>345</v>
      </c>
      <c r="G348" s="169" t="s">
        <v>321</v>
      </c>
      <c r="H348" s="169" t="s">
        <v>1039</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1467</v>
      </c>
      <c r="B349" s="204" t="str">
        <f>VLOOKUP(A349,Adr!A:B,2,FALSE)</f>
        <v>Slovenský zväz telesne postihnutých športovcov</v>
      </c>
      <c r="C349" s="196" t="s">
        <v>1654</v>
      </c>
      <c r="D349" s="291">
        <v>10000</v>
      </c>
      <c r="E349" s="230">
        <v>0</v>
      </c>
      <c r="F349" s="166" t="s">
        <v>345</v>
      </c>
      <c r="G349" s="169" t="s">
        <v>321</v>
      </c>
      <c r="H349" s="169" t="s">
        <v>1039</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1467</v>
      </c>
      <c r="B350" s="204" t="str">
        <f>VLOOKUP(A350,Adr!A:B,2,FALSE)</f>
        <v>Slovenský zväz telesne postihnutých športovcov</v>
      </c>
      <c r="C350" s="169" t="s">
        <v>1655</v>
      </c>
      <c r="D350" s="290">
        <v>20000</v>
      </c>
      <c r="E350" s="230">
        <v>0</v>
      </c>
      <c r="F350" s="166" t="s">
        <v>345</v>
      </c>
      <c r="G350" s="169" t="s">
        <v>321</v>
      </c>
      <c r="H350" s="169" t="s">
        <v>1039</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1467</v>
      </c>
      <c r="B351" s="204" t="str">
        <f>VLOOKUP(A351,Adr!A:B,2,FALSE)</f>
        <v>Slovenský zväz telesne postihnutých športovcov</v>
      </c>
      <c r="C351" s="185" t="s">
        <v>1656</v>
      </c>
      <c r="D351" s="289">
        <v>20000</v>
      </c>
      <c r="E351" s="230">
        <v>0</v>
      </c>
      <c r="F351" s="166" t="s">
        <v>345</v>
      </c>
      <c r="G351" s="169" t="s">
        <v>321</v>
      </c>
      <c r="H351" s="169" t="s">
        <v>1039</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1467</v>
      </c>
      <c r="B352" s="204" t="str">
        <f>VLOOKUP(A352,Adr!A:B,2,FALSE)</f>
        <v>Slovenský zväz telesne postihnutých športovcov</v>
      </c>
      <c r="C352" s="196" t="s">
        <v>2221</v>
      </c>
      <c r="D352" s="291">
        <v>10000</v>
      </c>
      <c r="E352" s="230">
        <v>0</v>
      </c>
      <c r="F352" s="166" t="s">
        <v>345</v>
      </c>
      <c r="G352" s="169" t="s">
        <v>321</v>
      </c>
      <c r="H352" s="169" t="s">
        <v>1039</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1467</v>
      </c>
      <c r="B353" s="204" t="str">
        <f>VLOOKUP(A353,Adr!A:B,2,FALSE)</f>
        <v>Slovenský zväz telesne postihnutých športovcov</v>
      </c>
      <c r="C353" s="185" t="s">
        <v>2222</v>
      </c>
      <c r="D353" s="289">
        <v>10000</v>
      </c>
      <c r="E353" s="173">
        <v>0</v>
      </c>
      <c r="F353" s="166" t="s">
        <v>345</v>
      </c>
      <c r="G353" s="169" t="s">
        <v>321</v>
      </c>
      <c r="H353" s="169" t="s">
        <v>1039</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1467</v>
      </c>
      <c r="B354" s="204" t="str">
        <f>VLOOKUP(A354,Adr!A:B,2,FALSE)</f>
        <v>Slovenský zväz telesne postihnutých športovcov</v>
      </c>
      <c r="C354" s="185" t="s">
        <v>2223</v>
      </c>
      <c r="D354" s="289">
        <v>5000</v>
      </c>
      <c r="E354" s="230">
        <v>0</v>
      </c>
      <c r="F354" s="166" t="s">
        <v>345</v>
      </c>
      <c r="G354" s="169" t="s">
        <v>321</v>
      </c>
      <c r="H354" s="169" t="s">
        <v>1039</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1467</v>
      </c>
      <c r="B355" s="204" t="str">
        <f>VLOOKUP(A355,Adr!A:B,2,FALSE)</f>
        <v>Slovenský zväz telesne postihnutých športovcov</v>
      </c>
      <c r="C355" s="196" t="s">
        <v>1657</v>
      </c>
      <c r="D355" s="291">
        <v>30000</v>
      </c>
      <c r="E355" s="173">
        <v>0</v>
      </c>
      <c r="F355" s="166" t="s">
        <v>345</v>
      </c>
      <c r="G355" s="169" t="s">
        <v>321</v>
      </c>
      <c r="H355" s="169" t="s">
        <v>1039</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1467</v>
      </c>
      <c r="B356" s="204" t="str">
        <f>VLOOKUP(A356,Adr!A:B,2,FALSE)</f>
        <v>Slovenský zväz telesne postihnutých športovcov</v>
      </c>
      <c r="C356" s="185" t="s">
        <v>1658</v>
      </c>
      <c r="D356" s="289">
        <v>10000</v>
      </c>
      <c r="E356" s="230">
        <v>0</v>
      </c>
      <c r="F356" s="166" t="s">
        <v>345</v>
      </c>
      <c r="G356" s="169" t="s">
        <v>321</v>
      </c>
      <c r="H356" s="169" t="s">
        <v>1039</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1467</v>
      </c>
      <c r="B357" s="204" t="str">
        <f>VLOOKUP(A357,Adr!A:B,2,FALSE)</f>
        <v>Slovenský zväz telesne postihnutých športovcov</v>
      </c>
      <c r="C357" s="196" t="s">
        <v>1659</v>
      </c>
      <c r="D357" s="291">
        <v>16800</v>
      </c>
      <c r="E357" s="173">
        <v>0</v>
      </c>
      <c r="F357" s="166" t="s">
        <v>345</v>
      </c>
      <c r="G357" s="169" t="s">
        <v>321</v>
      </c>
      <c r="H357" s="169" t="s">
        <v>1039</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1467</v>
      </c>
      <c r="B358" s="204" t="str">
        <f>VLOOKUP(A358,Adr!A:B,2,FALSE)</f>
        <v>Slovenský zväz telesne postihnutých športovcov</v>
      </c>
      <c r="C358" s="196" t="s">
        <v>1660</v>
      </c>
      <c r="D358" s="291">
        <v>20000</v>
      </c>
      <c r="E358" s="230">
        <v>0</v>
      </c>
      <c r="F358" s="166" t="s">
        <v>345</v>
      </c>
      <c r="G358" s="169" t="s">
        <v>321</v>
      </c>
      <c r="H358" s="169" t="s">
        <v>1039</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1467</v>
      </c>
      <c r="B359" s="204" t="str">
        <f>VLOOKUP(A359,Adr!A:B,2,FALSE)</f>
        <v>Slovenský zväz telesne postihnutých športovcov</v>
      </c>
      <c r="C359" s="185" t="s">
        <v>1661</v>
      </c>
      <c r="D359" s="289">
        <v>41200</v>
      </c>
      <c r="E359" s="173">
        <v>0</v>
      </c>
      <c r="F359" s="166" t="s">
        <v>345</v>
      </c>
      <c r="G359" s="169" t="s">
        <v>321</v>
      </c>
      <c r="H359" s="169" t="s">
        <v>1039</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1467</v>
      </c>
      <c r="B360" s="204" t="str">
        <f>VLOOKUP(A360,Adr!A:B,2,FALSE)</f>
        <v>Slovenský zväz telesne postihnutých športovcov</v>
      </c>
      <c r="C360" s="185" t="s">
        <v>1662</v>
      </c>
      <c r="D360" s="289">
        <v>15000</v>
      </c>
      <c r="E360" s="230">
        <v>0</v>
      </c>
      <c r="F360" s="166" t="s">
        <v>345</v>
      </c>
      <c r="G360" s="169" t="s">
        <v>321</v>
      </c>
      <c r="H360" s="169" t="s">
        <v>1039</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1467</v>
      </c>
      <c r="B361" s="204" t="str">
        <f>VLOOKUP(A361,Adr!A:B,2,FALSE)</f>
        <v>Slovenský zväz telesne postihnutých športovcov</v>
      </c>
      <c r="C361" s="185" t="s">
        <v>1663</v>
      </c>
      <c r="D361" s="289">
        <v>10000</v>
      </c>
      <c r="E361" s="173">
        <v>0</v>
      </c>
      <c r="F361" s="166" t="s">
        <v>345</v>
      </c>
      <c r="G361" s="169" t="s">
        <v>321</v>
      </c>
      <c r="H361" s="169" t="s">
        <v>1039</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1467</v>
      </c>
      <c r="B362" s="204" t="str">
        <f>VLOOKUP(A362,Adr!A:B,2,FALSE)</f>
        <v>Slovenský zväz telesne postihnutých športovcov</v>
      </c>
      <c r="C362" s="197" t="s">
        <v>2224</v>
      </c>
      <c r="D362" s="292">
        <v>5000</v>
      </c>
      <c r="E362" s="230">
        <v>0</v>
      </c>
      <c r="F362" s="166" t="s">
        <v>345</v>
      </c>
      <c r="G362" s="169" t="s">
        <v>321</v>
      </c>
      <c r="H362" s="169" t="s">
        <v>1039</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1467</v>
      </c>
      <c r="B363" s="204" t="str">
        <f>VLOOKUP(A363,Adr!A:B,2,FALSE)</f>
        <v>Slovenský zväz telesne postihnutých športovcov</v>
      </c>
      <c r="C363" s="196" t="s">
        <v>1664</v>
      </c>
      <c r="D363" s="291">
        <v>35000</v>
      </c>
      <c r="E363" s="173">
        <v>0</v>
      </c>
      <c r="F363" s="166" t="s">
        <v>345</v>
      </c>
      <c r="G363" s="169" t="s">
        <v>321</v>
      </c>
      <c r="H363" s="169" t="s">
        <v>1039</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1467</v>
      </c>
      <c r="B364" s="204" t="str">
        <f>VLOOKUP(A364,Adr!A:B,2,FALSE)</f>
        <v>Slovenský zväz telesne postihnutých športovcov</v>
      </c>
      <c r="C364" s="185" t="s">
        <v>1665</v>
      </c>
      <c r="D364" s="289">
        <v>10000</v>
      </c>
      <c r="E364" s="230">
        <v>0</v>
      </c>
      <c r="F364" s="166" t="s">
        <v>345</v>
      </c>
      <c r="G364" s="169" t="s">
        <v>321</v>
      </c>
      <c r="H364" s="169" t="s">
        <v>1039</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1467</v>
      </c>
      <c r="B365" s="204" t="str">
        <f>VLOOKUP(A365,Adr!A:B,2,FALSE)</f>
        <v>Slovenský zväz telesne postihnutých športovcov</v>
      </c>
      <c r="C365" s="196" t="s">
        <v>1666</v>
      </c>
      <c r="D365" s="289">
        <v>25000</v>
      </c>
      <c r="E365" s="173">
        <v>0</v>
      </c>
      <c r="F365" s="166" t="s">
        <v>345</v>
      </c>
      <c r="G365" s="169" t="s">
        <v>321</v>
      </c>
      <c r="H365" s="169" t="s">
        <v>1039</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1467</v>
      </c>
      <c r="B366" s="204" t="str">
        <f>VLOOKUP(A366,Adr!A:B,2,FALSE)</f>
        <v>Slovenský zväz telesne postihnutých športovcov</v>
      </c>
      <c r="C366" s="190" t="s">
        <v>1667</v>
      </c>
      <c r="D366" s="290">
        <v>41200</v>
      </c>
      <c r="E366" s="230">
        <v>0</v>
      </c>
      <c r="F366" s="166" t="s">
        <v>345</v>
      </c>
      <c r="G366" s="169" t="s">
        <v>321</v>
      </c>
      <c r="H366" s="169" t="s">
        <v>1039</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1467</v>
      </c>
      <c r="B367" s="204" t="str">
        <f>VLOOKUP(A367,Adr!A:B,2,FALSE)</f>
        <v>Slovenský zväz telesne postihnutých športovcov</v>
      </c>
      <c r="C367" s="185" t="s">
        <v>2225</v>
      </c>
      <c r="D367" s="289">
        <v>5000</v>
      </c>
      <c r="E367" s="173">
        <v>0</v>
      </c>
      <c r="F367" s="166" t="s">
        <v>345</v>
      </c>
      <c r="G367" s="169" t="s">
        <v>321</v>
      </c>
      <c r="H367" s="169" t="s">
        <v>1039</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1467</v>
      </c>
      <c r="B368" s="204" t="str">
        <f>VLOOKUP(A368,Adr!A:B,2,FALSE)</f>
        <v>Slovenský zväz telesne postihnutých športovcov</v>
      </c>
      <c r="C368" s="196" t="s">
        <v>1668</v>
      </c>
      <c r="D368" s="291">
        <v>10000</v>
      </c>
      <c r="E368" s="230">
        <v>0</v>
      </c>
      <c r="F368" s="166" t="s">
        <v>345</v>
      </c>
      <c r="G368" s="169" t="s">
        <v>321</v>
      </c>
      <c r="H368" s="169" t="s">
        <v>1039</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1467</v>
      </c>
      <c r="B369" s="204" t="str">
        <f>VLOOKUP(A369,Adr!A:B,2,FALSE)</f>
        <v>Slovenský zväz telesne postihnutých športovcov</v>
      </c>
      <c r="C369" s="196" t="s">
        <v>1669</v>
      </c>
      <c r="D369" s="291">
        <v>22500</v>
      </c>
      <c r="E369" s="173">
        <v>0</v>
      </c>
      <c r="F369" s="166" t="s">
        <v>345</v>
      </c>
      <c r="G369" s="169" t="s">
        <v>321</v>
      </c>
      <c r="H369" s="169" t="s">
        <v>1039</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1467</v>
      </c>
      <c r="B370" s="204" t="str">
        <f>VLOOKUP(A370,Adr!A:B,2,FALSE)</f>
        <v>Slovenský zväz telesne postihnutých športovcov</v>
      </c>
      <c r="C370" s="185" t="s">
        <v>1670</v>
      </c>
      <c r="D370" s="289">
        <v>10000</v>
      </c>
      <c r="E370" s="230">
        <v>0</v>
      </c>
      <c r="F370" s="166" t="s">
        <v>345</v>
      </c>
      <c r="G370" s="169" t="s">
        <v>321</v>
      </c>
      <c r="H370" s="169" t="s">
        <v>1039</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1467</v>
      </c>
      <c r="B371" s="204" t="str">
        <f>VLOOKUP(A371,Adr!A:B,2,FALSE)</f>
        <v>Slovenský zväz telesne postihnutých športovcov</v>
      </c>
      <c r="C371" s="185" t="s">
        <v>1671</v>
      </c>
      <c r="D371" s="289">
        <v>10000</v>
      </c>
      <c r="E371" s="173">
        <v>0</v>
      </c>
      <c r="F371" s="166" t="s">
        <v>345</v>
      </c>
      <c r="G371" s="169" t="s">
        <v>321</v>
      </c>
      <c r="H371" s="169" t="s">
        <v>1039</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1467</v>
      </c>
      <c r="B372" s="204" t="str">
        <f>VLOOKUP(A372,Adr!A:B,2,FALSE)</f>
        <v>Slovenský zväz telesne postihnutých športovcov</v>
      </c>
      <c r="C372" s="185" t="s">
        <v>2250</v>
      </c>
      <c r="D372" s="289">
        <v>2600</v>
      </c>
      <c r="E372" s="173">
        <v>0</v>
      </c>
      <c r="F372" s="166" t="s">
        <v>362</v>
      </c>
      <c r="G372" s="169" t="s">
        <v>321</v>
      </c>
      <c r="H372" s="169" t="s">
        <v>1039</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972</v>
      </c>
      <c r="B373" s="204" t="str">
        <f>VLOOKUP(A373,Adr!A:B,2,FALSE)</f>
        <v>Slovenský zväz vodného lyžovania a wakeboardingu</v>
      </c>
      <c r="C373" s="185" t="s">
        <v>1186</v>
      </c>
      <c r="D373" s="289">
        <v>37073</v>
      </c>
      <c r="E373" s="230">
        <v>0</v>
      </c>
      <c r="F373" s="166" t="s">
        <v>339</v>
      </c>
      <c r="G373" s="169" t="s">
        <v>319</v>
      </c>
      <c r="H373" s="169" t="s">
        <v>1039</v>
      </c>
      <c r="I373" s="192" t="str">
        <f t="shared" si="38"/>
        <v>30793203a</v>
      </c>
      <c r="J373" s="167" t="str">
        <f t="shared" si="39"/>
        <v>30793203026 02</v>
      </c>
      <c r="K373" s="5" t="s">
        <v>1187</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979</v>
      </c>
      <c r="B374" s="204" t="str">
        <f>VLOOKUP(A374,Adr!A:B,2,FALSE)</f>
        <v>Slovenský zväz vodného motorizmu</v>
      </c>
      <c r="C374" s="185" t="s">
        <v>1188</v>
      </c>
      <c r="D374" s="289">
        <v>19239</v>
      </c>
      <c r="E374" s="173">
        <v>0</v>
      </c>
      <c r="F374" s="166" t="s">
        <v>339</v>
      </c>
      <c r="G374" s="169" t="s">
        <v>319</v>
      </c>
      <c r="H374" s="169" t="s">
        <v>1039</v>
      </c>
      <c r="I374" s="192" t="str">
        <f t="shared" si="38"/>
        <v>00681768a</v>
      </c>
      <c r="J374" s="167" t="str">
        <f t="shared" si="39"/>
        <v>00681768026 02</v>
      </c>
      <c r="K374" s="5" t="s">
        <v>1189</v>
      </c>
      <c r="L374" s="167" t="str">
        <f t="shared" si="40"/>
        <v>00681768026 02B</v>
      </c>
      <c r="M374" s="5" t="str">
        <f t="shared" si="41"/>
        <v>Slovenský zväz vodného motorizmuaBvodný motorizmus - bežné transfery</v>
      </c>
      <c r="N374" s="3" t="str">
        <f t="shared" si="42"/>
        <v>00681768aB</v>
      </c>
    </row>
    <row r="375" spans="1:14" x14ac:dyDescent="0.2">
      <c r="A375" s="198" t="s">
        <v>979</v>
      </c>
      <c r="B375" s="204" t="str">
        <f>VLOOKUP(A375,Adr!A:B,2,FALSE)</f>
        <v>Slovenský zväz vodného motorizmu</v>
      </c>
      <c r="C375" s="196" t="s">
        <v>1672</v>
      </c>
      <c r="D375" s="291">
        <v>20000</v>
      </c>
      <c r="E375" s="230">
        <v>0</v>
      </c>
      <c r="F375" s="166" t="s">
        <v>345</v>
      </c>
      <c r="G375" s="169" t="s">
        <v>321</v>
      </c>
      <c r="H375" s="169" t="s">
        <v>1039</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987</v>
      </c>
      <c r="B376" s="204" t="str">
        <f>VLOOKUP(A376,Adr!A:B,2,FALSE)</f>
        <v>Slovenský zväz vzpierania</v>
      </c>
      <c r="C376" s="185" t="s">
        <v>1190</v>
      </c>
      <c r="D376" s="289">
        <v>280274</v>
      </c>
      <c r="E376" s="230">
        <v>0</v>
      </c>
      <c r="F376" s="166" t="s">
        <v>339</v>
      </c>
      <c r="G376" s="169" t="s">
        <v>319</v>
      </c>
      <c r="H376" s="169" t="s">
        <v>1039</v>
      </c>
      <c r="I376" s="192" t="str">
        <f t="shared" si="38"/>
        <v>31796079a</v>
      </c>
      <c r="J376" s="167" t="str">
        <f t="shared" si="39"/>
        <v>31796079026 02</v>
      </c>
      <c r="K376" s="5" t="s">
        <v>1191</v>
      </c>
      <c r="L376" s="167" t="str">
        <f t="shared" si="40"/>
        <v>31796079026 02B</v>
      </c>
      <c r="M376" s="5" t="str">
        <f t="shared" si="41"/>
        <v>Slovenský zväz vzpieraniaaBvzpieranie - bežné transfery</v>
      </c>
      <c r="N376" s="3" t="str">
        <f t="shared" si="42"/>
        <v>31796079aB</v>
      </c>
    </row>
    <row r="377" spans="1:14" x14ac:dyDescent="0.2">
      <c r="A377" s="166" t="s">
        <v>2049</v>
      </c>
      <c r="B377" s="204" t="str">
        <f>VLOOKUP(A377,Adr!A:B,2,FALSE)</f>
        <v>Sokolská únia Slovenska</v>
      </c>
      <c r="C377" s="196" t="s">
        <v>2264</v>
      </c>
      <c r="D377" s="291">
        <v>17000</v>
      </c>
      <c r="E377" s="173">
        <v>0</v>
      </c>
      <c r="F377" s="166" t="s">
        <v>349</v>
      </c>
      <c r="G377" s="169" t="s">
        <v>317</v>
      </c>
      <c r="H377" s="169" t="s">
        <v>1039</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2068</v>
      </c>
      <c r="B378" s="204" t="str">
        <f>VLOOKUP(A378,Adr!A:B,2,FALSE)</f>
        <v>ST Relax</v>
      </c>
      <c r="C378" s="196" t="s">
        <v>2251</v>
      </c>
      <c r="D378" s="289">
        <v>2600</v>
      </c>
      <c r="E378" s="230">
        <v>0</v>
      </c>
      <c r="F378" s="166" t="s">
        <v>362</v>
      </c>
      <c r="G378" s="169" t="s">
        <v>321</v>
      </c>
      <c r="H378" s="169" t="s">
        <v>1039</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2283</v>
      </c>
      <c r="B379" s="204" t="str">
        <f>VLOOKUP(A379,Adr!A:B,2,FALSE)</f>
        <v>ŠK Hargašova Záhorská Bystrica</v>
      </c>
      <c r="C379" s="196" t="s">
        <v>2291</v>
      </c>
      <c r="D379" s="289">
        <v>10000</v>
      </c>
      <c r="E379" s="230">
        <v>0</v>
      </c>
      <c r="F379" s="166" t="s">
        <v>349</v>
      </c>
      <c r="G379" s="169" t="s">
        <v>321</v>
      </c>
      <c r="H379" s="169" t="s">
        <v>1039</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1474</v>
      </c>
      <c r="B380" s="204" t="str">
        <f>VLOOKUP(A380,Adr!A:B,2,FALSE)</f>
        <v>Špeciálne olympiády Slovensko</v>
      </c>
      <c r="C380" s="169" t="s">
        <v>1482</v>
      </c>
      <c r="D380" s="290">
        <v>460344</v>
      </c>
      <c r="E380" s="230">
        <v>0</v>
      </c>
      <c r="F380" s="166" t="s">
        <v>343</v>
      </c>
      <c r="G380" s="169" t="s">
        <v>321</v>
      </c>
      <c r="H380" s="169" t="s">
        <v>1039</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2074</v>
      </c>
      <c r="B381" s="204" t="str">
        <f>VLOOKUP(A381,Adr!A:B,2,FALSE)</f>
        <v>Športový klub polície - ILYO Taekwondo Košice</v>
      </c>
      <c r="C381" s="185" t="s">
        <v>2252</v>
      </c>
      <c r="D381" s="289">
        <v>7000</v>
      </c>
      <c r="E381" s="173">
        <v>0</v>
      </c>
      <c r="F381" s="166" t="s">
        <v>362</v>
      </c>
      <c r="G381" s="169" t="s">
        <v>321</v>
      </c>
      <c r="H381" s="169" t="s">
        <v>1039</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2082</v>
      </c>
      <c r="B382" s="204" t="str">
        <f>VLOOKUP(A382,Adr!A:B,2,FALSE)</f>
        <v>Športový klub ZEMPLÍN Michalovce - oddiel Judo, o.z.</v>
      </c>
      <c r="C382" s="197" t="s">
        <v>2253</v>
      </c>
      <c r="D382" s="292">
        <v>4500</v>
      </c>
      <c r="E382" s="230">
        <v>0</v>
      </c>
      <c r="F382" s="166" t="s">
        <v>362</v>
      </c>
      <c r="G382" s="169" t="s">
        <v>321</v>
      </c>
      <c r="H382" s="169" t="s">
        <v>1039</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2090</v>
      </c>
      <c r="B383" s="204" t="str">
        <f>VLOOKUP(A383,Adr!A:B,2,FALSE)</f>
        <v>TANEČNÉ CENTRUM CHARIZMA</v>
      </c>
      <c r="C383" s="169" t="s">
        <v>2254</v>
      </c>
      <c r="D383" s="290">
        <v>4500</v>
      </c>
      <c r="E383" s="173">
        <v>0</v>
      </c>
      <c r="F383" s="166" t="s">
        <v>362</v>
      </c>
      <c r="G383" s="169" t="s">
        <v>321</v>
      </c>
      <c r="H383" s="169" t="s">
        <v>1039</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0.399999999999999" x14ac:dyDescent="0.2">
      <c r="A384" s="198" t="s">
        <v>2099</v>
      </c>
      <c r="B384" s="204" t="str">
        <f>VLOOKUP(A384,Adr!A:B,2,FALSE)</f>
        <v>TANEČNO ŠPORTOVÝ KLUB M+M BRATISLAVA pri ZŠ Ostredková</v>
      </c>
      <c r="C384" s="196" t="s">
        <v>2255</v>
      </c>
      <c r="D384" s="291">
        <v>4500</v>
      </c>
      <c r="E384" s="230">
        <v>0</v>
      </c>
      <c r="F384" s="166" t="s">
        <v>362</v>
      </c>
      <c r="G384" s="169" t="s">
        <v>321</v>
      </c>
      <c r="H384" s="169" t="s">
        <v>1039</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2106</v>
      </c>
      <c r="B385" s="204" t="str">
        <f>VLOOKUP(A385,Adr!A:B,2,FALSE)</f>
        <v>Telovýchovná jednota DRUŽBA PIEŠŤANY</v>
      </c>
      <c r="C385" s="185" t="s">
        <v>2256</v>
      </c>
      <c r="D385" s="289">
        <v>10000</v>
      </c>
      <c r="E385" s="173">
        <v>0</v>
      </c>
      <c r="F385" s="166" t="s">
        <v>362</v>
      </c>
      <c r="G385" s="169" t="s">
        <v>321</v>
      </c>
      <c r="H385" s="169" t="s">
        <v>1039</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2114</v>
      </c>
      <c r="B386" s="204" t="str">
        <f>VLOOKUP(A386,Adr!A:B,2,FALSE)</f>
        <v>Telovýchovná jednota Nižná</v>
      </c>
      <c r="C386" s="185" t="s">
        <v>2257</v>
      </c>
      <c r="D386" s="289">
        <v>8000</v>
      </c>
      <c r="E386" s="230">
        <v>0</v>
      </c>
      <c r="F386" s="166" t="s">
        <v>362</v>
      </c>
      <c r="G386" s="169" t="s">
        <v>321</v>
      </c>
      <c r="H386" s="169" t="s">
        <v>1039</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2124</v>
      </c>
      <c r="B387" s="204" t="str">
        <f>VLOOKUP(A387,Adr!A:B,2,FALSE)</f>
        <v>Telovýchovná jednota Nohejbalový klub Zalužice</v>
      </c>
      <c r="C387" s="196" t="s">
        <v>2258</v>
      </c>
      <c r="D387" s="291">
        <v>3105</v>
      </c>
      <c r="E387" s="173">
        <v>0</v>
      </c>
      <c r="F387" s="166" t="s">
        <v>362</v>
      </c>
      <c r="G387" s="169" t="s">
        <v>321</v>
      </c>
      <c r="H387" s="169" t="s">
        <v>1039</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2133</v>
      </c>
      <c r="B388" s="204" t="str">
        <f>VLOOKUP(A388,Adr!A:B,2,FALSE)</f>
        <v>Telovýchovná jednota Roháče Zuberec</v>
      </c>
      <c r="C388" s="185" t="s">
        <v>2259</v>
      </c>
      <c r="D388" s="289">
        <v>2600</v>
      </c>
      <c r="E388" s="230">
        <v>0</v>
      </c>
      <c r="F388" s="166" t="s">
        <v>362</v>
      </c>
      <c r="G388" s="169" t="s">
        <v>321</v>
      </c>
      <c r="H388" s="169" t="s">
        <v>1039</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2143</v>
      </c>
      <c r="B389" s="204" t="str">
        <f>VLOOKUP(A389,Adr!A:B,2,FALSE)</f>
        <v>Telovýchovná jednota Športový klub Podbiel</v>
      </c>
      <c r="C389" s="185" t="s">
        <v>2260</v>
      </c>
      <c r="D389" s="289">
        <v>7000</v>
      </c>
      <c r="E389" s="173">
        <v>0</v>
      </c>
      <c r="F389" s="166" t="s">
        <v>362</v>
      </c>
      <c r="G389" s="169" t="s">
        <v>321</v>
      </c>
      <c r="H389" s="169" t="s">
        <v>1039</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2151</v>
      </c>
      <c r="B390" s="204" t="str">
        <f>VLOOKUP(A390,Adr!A:B,2,FALSE)</f>
        <v>Telovýchovná jednota Štart, sekcia nevidiacich a slabozrakých športovcov Slovenska 054 01 Levoča</v>
      </c>
      <c r="C390" s="196" t="s">
        <v>2261</v>
      </c>
      <c r="D390" s="289">
        <v>2600</v>
      </c>
      <c r="E390" s="230">
        <v>0</v>
      </c>
      <c r="F390" s="166" t="s">
        <v>362</v>
      </c>
      <c r="G390" s="169" t="s">
        <v>321</v>
      </c>
      <c r="H390" s="169" t="s">
        <v>1039</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993</v>
      </c>
      <c r="B391" s="204" t="str">
        <f>VLOOKUP(A391,Adr!A:B,2,FALSE)</f>
        <v>Teqballová federácia Slovensko</v>
      </c>
      <c r="C391" s="185" t="s">
        <v>1192</v>
      </c>
      <c r="D391" s="289">
        <v>3239</v>
      </c>
      <c r="E391" s="173">
        <v>0</v>
      </c>
      <c r="F391" s="166" t="s">
        <v>339</v>
      </c>
      <c r="G391" s="169" t="s">
        <v>319</v>
      </c>
      <c r="H391" s="169" t="s">
        <v>1039</v>
      </c>
      <c r="I391" s="192" t="str">
        <f t="shared" si="38"/>
        <v>53007344a</v>
      </c>
      <c r="J391" s="167" t="str">
        <f t="shared" si="39"/>
        <v>53007344026 02</v>
      </c>
      <c r="K391" s="5" t="s">
        <v>1193</v>
      </c>
      <c r="L391" s="167" t="str">
        <f t="shared" si="40"/>
        <v>53007344026 02B</v>
      </c>
      <c r="M391" s="5" t="str">
        <f t="shared" si="41"/>
        <v>Teqballová federácia SlovenskoaBteqball - bežné transfery</v>
      </c>
      <c r="N391" s="3" t="str">
        <f t="shared" si="42"/>
        <v>53007344aB</v>
      </c>
    </row>
    <row r="392" spans="1:14" x14ac:dyDescent="0.2">
      <c r="A392" s="166" t="s">
        <v>2161</v>
      </c>
      <c r="B392" s="204" t="str">
        <f>VLOOKUP(A392,Adr!A:B,2,FALSE)</f>
        <v>Trinity Triathlon Team</v>
      </c>
      <c r="C392" s="196" t="s">
        <v>2262</v>
      </c>
      <c r="D392" s="291">
        <v>4050</v>
      </c>
      <c r="E392" s="173">
        <v>0</v>
      </c>
      <c r="F392" s="166" t="s">
        <v>362</v>
      </c>
      <c r="G392" s="169" t="s">
        <v>321</v>
      </c>
      <c r="H392" s="169" t="s">
        <v>1039</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0.399999999999999" x14ac:dyDescent="0.2">
      <c r="A393" s="166" t="s">
        <v>2167</v>
      </c>
      <c r="B393" s="204" t="str">
        <f>VLOOKUP(A393,Adr!A:B,2,FALSE)</f>
        <v>University Spartacus</v>
      </c>
      <c r="C393" s="190" t="s">
        <v>2191</v>
      </c>
      <c r="D393" s="290">
        <v>25000</v>
      </c>
      <c r="E393" s="173">
        <v>0</v>
      </c>
      <c r="F393" s="166" t="s">
        <v>349</v>
      </c>
      <c r="G393" s="169" t="s">
        <v>321</v>
      </c>
      <c r="H393" s="169" t="s">
        <v>1039</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2173</v>
      </c>
      <c r="B394" s="204" t="str">
        <f>VLOOKUP(A394,Adr!A:B,2,FALSE)</f>
        <v>Zápasnícky klub Baník Prievidza, o. z.</v>
      </c>
      <c r="C394" s="169" t="s">
        <v>2263</v>
      </c>
      <c r="D394" s="290">
        <v>4450.5</v>
      </c>
      <c r="E394" s="230">
        <v>0</v>
      </c>
      <c r="F394" s="166" t="s">
        <v>362</v>
      </c>
      <c r="G394" s="169" t="s">
        <v>321</v>
      </c>
      <c r="H394" s="169" t="s">
        <v>1039</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1000</v>
      </c>
      <c r="B395" s="204" t="str">
        <f>VLOOKUP(A395,Adr!A:B,2,FALSE)</f>
        <v>Združenie šípkarských organizácií</v>
      </c>
      <c r="C395" s="185" t="s">
        <v>1194</v>
      </c>
      <c r="D395" s="289">
        <v>47188</v>
      </c>
      <c r="E395" s="230">
        <v>0</v>
      </c>
      <c r="F395" s="166" t="s">
        <v>339</v>
      </c>
      <c r="G395" s="169" t="s">
        <v>319</v>
      </c>
      <c r="H395" s="169" t="s">
        <v>1039</v>
      </c>
      <c r="I395" s="192" t="str">
        <f t="shared" si="38"/>
        <v>35538015a</v>
      </c>
      <c r="J395" s="167" t="str">
        <f t="shared" si="39"/>
        <v>35538015026 02</v>
      </c>
      <c r="K395" s="5" t="s">
        <v>1195</v>
      </c>
      <c r="L395" s="167" t="str">
        <f t="shared" si="40"/>
        <v>35538015026 02B</v>
      </c>
      <c r="M395" s="5" t="str">
        <f t="shared" si="41"/>
        <v>Združenie šípkarských organizáciíaBšípky - bežné transfery</v>
      </c>
      <c r="N395" s="3" t="str">
        <f t="shared" si="42"/>
        <v>35538015aB</v>
      </c>
    </row>
    <row r="396" spans="1:14" x14ac:dyDescent="0.2">
      <c r="A396" s="166" t="s">
        <v>1006</v>
      </c>
      <c r="B396" s="204" t="str">
        <f>VLOOKUP(A396,Adr!A:B,2,FALSE)</f>
        <v>Zväz potápačov Slovenska</v>
      </c>
      <c r="C396" s="196" t="s">
        <v>1196</v>
      </c>
      <c r="D396" s="289">
        <v>58881</v>
      </c>
      <c r="E396" s="173">
        <v>0</v>
      </c>
      <c r="F396" s="166" t="s">
        <v>339</v>
      </c>
      <c r="G396" s="169" t="s">
        <v>319</v>
      </c>
      <c r="H396" s="169" t="s">
        <v>1039</v>
      </c>
      <c r="I396" s="192" t="str">
        <f t="shared" si="38"/>
        <v>00585319a</v>
      </c>
      <c r="J396" s="167" t="str">
        <f t="shared" si="39"/>
        <v>00585319026 02</v>
      </c>
      <c r="K396" s="5" t="s">
        <v>1197</v>
      </c>
      <c r="L396" s="167" t="str">
        <f t="shared" si="40"/>
        <v>00585319026 02B</v>
      </c>
      <c r="M396" s="5" t="str">
        <f t="shared" si="41"/>
        <v>Zväz potápačov SlovenskaaBpotápačské športy - bežné transfery</v>
      </c>
      <c r="N396" s="3" t="str">
        <f t="shared" si="42"/>
        <v>00585319aB</v>
      </c>
    </row>
    <row r="397" spans="1:14" x14ac:dyDescent="0.2">
      <c r="A397" s="166" t="s">
        <v>1006</v>
      </c>
      <c r="B397" s="204" t="str">
        <f>VLOOKUP(A397,Adr!A:B,2,FALSE)</f>
        <v>Zväz potápačov Slovenska</v>
      </c>
      <c r="C397" s="185" t="s">
        <v>1673</v>
      </c>
      <c r="D397" s="289">
        <v>35000</v>
      </c>
      <c r="E397" s="173">
        <v>0</v>
      </c>
      <c r="F397" s="166" t="s">
        <v>345</v>
      </c>
      <c r="G397" s="169" t="s">
        <v>321</v>
      </c>
      <c r="H397" s="169" t="s">
        <v>1039</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1013</v>
      </c>
      <c r="B398" s="204" t="str">
        <f>VLOOKUP(A398,Adr!A:B,2,FALSE)</f>
        <v>Zväz slovenského kolieskového korčuľovania</v>
      </c>
      <c r="C398" s="196" t="s">
        <v>1198</v>
      </c>
      <c r="D398" s="291">
        <v>132661</v>
      </c>
      <c r="E398" s="230">
        <v>0</v>
      </c>
      <c r="F398" s="166" t="s">
        <v>339</v>
      </c>
      <c r="G398" s="169" t="s">
        <v>319</v>
      </c>
      <c r="H398" s="169" t="s">
        <v>1039</v>
      </c>
      <c r="I398" s="192" t="str">
        <f t="shared" si="38"/>
        <v>42132690a</v>
      </c>
      <c r="J398" s="167" t="str">
        <f t="shared" si="39"/>
        <v>42132690026 02</v>
      </c>
      <c r="K398" s="5" t="s">
        <v>1199</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1013</v>
      </c>
      <c r="B399" s="204" t="str">
        <f>VLOOKUP(A399,Adr!A:B,2,FALSE)</f>
        <v>Zväz slovenského kolieskového korčuľovania</v>
      </c>
      <c r="C399" s="185" t="s">
        <v>1674</v>
      </c>
      <c r="D399" s="291">
        <v>50000</v>
      </c>
      <c r="E399" s="230">
        <v>0</v>
      </c>
      <c r="F399" s="166" t="s">
        <v>345</v>
      </c>
      <c r="G399" s="169" t="s">
        <v>321</v>
      </c>
      <c r="H399" s="169" t="s">
        <v>1039</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1020</v>
      </c>
      <c r="B400" s="204" t="str">
        <f>VLOOKUP(A400,Adr!A:B,2,FALSE)</f>
        <v>Zväz slovenského lyžovania</v>
      </c>
      <c r="C400" s="185" t="s">
        <v>1200</v>
      </c>
      <c r="D400" s="289">
        <v>1147284</v>
      </c>
      <c r="E400" s="173">
        <v>0</v>
      </c>
      <c r="F400" s="166" t="s">
        <v>339</v>
      </c>
      <c r="G400" s="169" t="s">
        <v>319</v>
      </c>
      <c r="H400" s="169" t="s">
        <v>1039</v>
      </c>
      <c r="I400" s="192" t="str">
        <f t="shared" si="38"/>
        <v>50671669a</v>
      </c>
      <c r="J400" s="167" t="str">
        <f t="shared" si="39"/>
        <v>50671669026 02</v>
      </c>
      <c r="K400" s="5" t="s">
        <v>1201</v>
      </c>
      <c r="L400" s="167" t="str">
        <f t="shared" si="40"/>
        <v>50671669026 02B</v>
      </c>
      <c r="M400" s="5" t="str">
        <f t="shared" si="41"/>
        <v>Zväz slovenského lyžovaniaaBlyžovanie - bežné transfery</v>
      </c>
      <c r="N400" s="3" t="str">
        <f t="shared" si="42"/>
        <v>50671669aB</v>
      </c>
    </row>
    <row r="401" spans="1:14" x14ac:dyDescent="0.2">
      <c r="A401" s="198" t="s">
        <v>1020</v>
      </c>
      <c r="B401" s="204" t="str">
        <f>VLOOKUP(A401,Adr!A:B,2,FALSE)</f>
        <v>Zväz slovenského lyžovania</v>
      </c>
      <c r="C401" s="185" t="s">
        <v>1493</v>
      </c>
      <c r="D401" s="289">
        <v>158846</v>
      </c>
      <c r="E401" s="230">
        <v>0</v>
      </c>
      <c r="F401" s="166" t="s">
        <v>343</v>
      </c>
      <c r="G401" s="169" t="s">
        <v>321</v>
      </c>
      <c r="H401" s="169" t="s">
        <v>1039</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1020</v>
      </c>
      <c r="B402" s="204" t="str">
        <f>VLOOKUP(A402,Adr!A:B,2,FALSE)</f>
        <v>Zväz slovenského lyžovania</v>
      </c>
      <c r="C402" s="196" t="s">
        <v>1675</v>
      </c>
      <c r="D402" s="289">
        <v>45000</v>
      </c>
      <c r="E402" s="173">
        <v>0</v>
      </c>
      <c r="F402" s="166" t="s">
        <v>345</v>
      </c>
      <c r="G402" s="169" t="s">
        <v>321</v>
      </c>
      <c r="H402" s="169" t="s">
        <v>1039</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1020</v>
      </c>
      <c r="B403" s="204" t="str">
        <f>VLOOKUP(A403,Adr!A:B,2,FALSE)</f>
        <v>Zväz slovenského lyžovania</v>
      </c>
      <c r="C403" s="190" t="s">
        <v>1676</v>
      </c>
      <c r="D403" s="290">
        <v>20000</v>
      </c>
      <c r="E403" s="230">
        <v>0</v>
      </c>
      <c r="F403" s="166" t="s">
        <v>345</v>
      </c>
      <c r="G403" s="169" t="s">
        <v>321</v>
      </c>
      <c r="H403" s="169" t="s">
        <v>1039</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1020</v>
      </c>
      <c r="B404" s="204" t="str">
        <f>VLOOKUP(A404,Adr!A:B,2,FALSE)</f>
        <v>Zväz slovenského lyžovania</v>
      </c>
      <c r="C404" s="185" t="s">
        <v>1680</v>
      </c>
      <c r="D404" s="289">
        <v>10000</v>
      </c>
      <c r="E404" s="173">
        <v>0</v>
      </c>
      <c r="F404" s="166" t="s">
        <v>345</v>
      </c>
      <c r="G404" s="169" t="s">
        <v>321</v>
      </c>
      <c r="H404" s="169" t="s">
        <v>1039</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1020</v>
      </c>
      <c r="B405" s="204" t="str">
        <f>VLOOKUP(A405,Adr!A:B,2,FALSE)</f>
        <v>Zväz slovenského lyžovania</v>
      </c>
      <c r="C405" s="196" t="s">
        <v>1677</v>
      </c>
      <c r="D405" s="289">
        <v>75000</v>
      </c>
      <c r="E405" s="230">
        <v>0</v>
      </c>
      <c r="F405" s="166" t="s">
        <v>345</v>
      </c>
      <c r="G405" s="169" t="s">
        <v>321</v>
      </c>
      <c r="H405" s="169" t="s">
        <v>1039</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1020</v>
      </c>
      <c r="B406" s="204" t="str">
        <f>VLOOKUP(A406,Adr!A:B,2,FALSE)</f>
        <v>Zväz slovenského lyžovania</v>
      </c>
      <c r="C406" s="196" t="s">
        <v>1678</v>
      </c>
      <c r="D406" s="290">
        <v>10000</v>
      </c>
      <c r="E406" s="173">
        <v>0</v>
      </c>
      <c r="F406" s="166" t="s">
        <v>345</v>
      </c>
      <c r="G406" s="169" t="s">
        <v>321</v>
      </c>
      <c r="H406" s="169" t="s">
        <v>1039</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1020</v>
      </c>
      <c r="B407" s="204" t="str">
        <f>VLOOKUP(A407,Adr!A:B,2,FALSE)</f>
        <v>Zväz slovenského lyžovania</v>
      </c>
      <c r="C407" s="196" t="s">
        <v>1679</v>
      </c>
      <c r="D407" s="291">
        <v>70000</v>
      </c>
      <c r="E407" s="230">
        <v>0</v>
      </c>
      <c r="F407" s="166" t="s">
        <v>345</v>
      </c>
      <c r="G407" s="169" t="s">
        <v>321</v>
      </c>
      <c r="H407" s="169" t="s">
        <v>1039</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2183</v>
      </c>
      <c r="B408" s="204" t="str">
        <f>VLOOKUP(A408,Adr!A:B,2,FALSE)</f>
        <v>ZVÄZ ŠPORTOVEJ KYNOLÓGIE SR</v>
      </c>
      <c r="C408" s="185" t="s">
        <v>2268</v>
      </c>
      <c r="D408" s="289">
        <v>15000</v>
      </c>
      <c r="E408" s="173">
        <v>0</v>
      </c>
      <c r="F408" s="166" t="s">
        <v>349</v>
      </c>
      <c r="G408" s="169" t="s">
        <v>321</v>
      </c>
      <c r="H408" s="169" t="s">
        <v>1039</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1035</v>
      </c>
      <c r="B1" s="2"/>
      <c r="C1" s="2" t="s">
        <v>336</v>
      </c>
      <c r="D1" s="2" t="s">
        <v>1202</v>
      </c>
      <c r="E1" s="2" t="s">
        <v>1203</v>
      </c>
      <c r="F1" s="2" t="s">
        <v>315</v>
      </c>
      <c r="G1" s="2" t="s">
        <v>1204</v>
      </c>
      <c r="H1" s="2"/>
      <c r="I1" s="2" t="s">
        <v>315</v>
      </c>
      <c r="J1" s="2" t="s">
        <v>1205</v>
      </c>
      <c r="K1" s="2"/>
      <c r="L1" s="2"/>
      <c r="M1" s="2"/>
      <c r="N1" s="2"/>
    </row>
    <row r="2" spans="1:14" x14ac:dyDescent="0.25">
      <c r="A2" t="s">
        <v>1206</v>
      </c>
      <c r="C2" t="s">
        <v>339</v>
      </c>
      <c r="D2" t="s">
        <v>1207</v>
      </c>
      <c r="E2">
        <v>1</v>
      </c>
      <c r="F2" t="s">
        <v>319</v>
      </c>
      <c r="G2" t="s">
        <v>1208</v>
      </c>
      <c r="I2" t="s">
        <v>317</v>
      </c>
      <c r="J2" t="s">
        <v>1209</v>
      </c>
    </row>
    <row r="3" spans="1:14" x14ac:dyDescent="0.25">
      <c r="A3" t="s">
        <v>1041</v>
      </c>
      <c r="C3" t="s">
        <v>341</v>
      </c>
      <c r="D3" t="s">
        <v>1210</v>
      </c>
      <c r="E3">
        <v>1</v>
      </c>
      <c r="F3" t="s">
        <v>319</v>
      </c>
      <c r="G3" t="s">
        <v>1208</v>
      </c>
      <c r="I3" t="s">
        <v>319</v>
      </c>
      <c r="J3" t="s">
        <v>320</v>
      </c>
    </row>
    <row r="4" spans="1:14" x14ac:dyDescent="0.25">
      <c r="A4" t="s">
        <v>1106</v>
      </c>
      <c r="C4" t="s">
        <v>343</v>
      </c>
      <c r="D4" t="s">
        <v>1211</v>
      </c>
      <c r="E4">
        <v>1</v>
      </c>
      <c r="F4" t="s">
        <v>319</v>
      </c>
      <c r="G4" t="s">
        <v>1208</v>
      </c>
      <c r="I4" t="s">
        <v>321</v>
      </c>
      <c r="J4" t="s">
        <v>322</v>
      </c>
    </row>
    <row r="5" spans="1:14" x14ac:dyDescent="0.25">
      <c r="A5" t="s">
        <v>1061</v>
      </c>
      <c r="C5" t="s">
        <v>345</v>
      </c>
      <c r="D5" t="s">
        <v>1212</v>
      </c>
      <c r="E5">
        <v>1</v>
      </c>
      <c r="F5" t="s">
        <v>319</v>
      </c>
      <c r="G5" t="s">
        <v>1208</v>
      </c>
      <c r="I5" t="s">
        <v>323</v>
      </c>
      <c r="J5" t="s">
        <v>324</v>
      </c>
    </row>
    <row r="6" spans="1:14" x14ac:dyDescent="0.25">
      <c r="A6" t="s">
        <v>1213</v>
      </c>
      <c r="C6" t="s">
        <v>347</v>
      </c>
      <c r="D6" t="s">
        <v>1214</v>
      </c>
      <c r="E6">
        <v>1</v>
      </c>
      <c r="F6" t="s">
        <v>319</v>
      </c>
      <c r="G6" t="s">
        <v>1208</v>
      </c>
      <c r="I6" t="s">
        <v>325</v>
      </c>
      <c r="J6" t="s">
        <v>1215</v>
      </c>
    </row>
    <row r="7" spans="1:14" x14ac:dyDescent="0.25">
      <c r="A7" t="s">
        <v>1216</v>
      </c>
      <c r="C7" t="s">
        <v>349</v>
      </c>
      <c r="D7" t="s">
        <v>1217</v>
      </c>
      <c r="E7">
        <v>2</v>
      </c>
      <c r="F7" t="s">
        <v>321</v>
      </c>
      <c r="G7" t="s">
        <v>1218</v>
      </c>
    </row>
    <row r="8" spans="1:14" x14ac:dyDescent="0.25">
      <c r="A8" t="s">
        <v>1070</v>
      </c>
      <c r="C8" t="s">
        <v>351</v>
      </c>
      <c r="D8" t="s">
        <v>1219</v>
      </c>
      <c r="E8">
        <v>3</v>
      </c>
      <c r="F8" t="s">
        <v>321</v>
      </c>
      <c r="G8" t="s">
        <v>1220</v>
      </c>
    </row>
    <row r="9" spans="1:14" x14ac:dyDescent="0.25">
      <c r="A9" t="s">
        <v>1221</v>
      </c>
      <c r="C9" t="s">
        <v>353</v>
      </c>
      <c r="D9" t="s">
        <v>1222</v>
      </c>
      <c r="E9">
        <v>3</v>
      </c>
      <c r="F9" t="s">
        <v>321</v>
      </c>
      <c r="G9" t="s">
        <v>1223</v>
      </c>
    </row>
    <row r="10" spans="1:14" x14ac:dyDescent="0.25">
      <c r="A10" t="s">
        <v>1145</v>
      </c>
      <c r="C10" t="s">
        <v>355</v>
      </c>
      <c r="D10" t="s">
        <v>1224</v>
      </c>
      <c r="E10">
        <v>4</v>
      </c>
      <c r="F10" t="s">
        <v>321</v>
      </c>
      <c r="G10" t="s">
        <v>1225</v>
      </c>
    </row>
    <row r="11" spans="1:14" x14ac:dyDescent="0.25">
      <c r="A11" t="s">
        <v>1147</v>
      </c>
      <c r="C11" t="s">
        <v>356</v>
      </c>
      <c r="D11" t="s">
        <v>1226</v>
      </c>
      <c r="E11">
        <v>4</v>
      </c>
      <c r="F11" t="s">
        <v>317</v>
      </c>
      <c r="G11" t="s">
        <v>1225</v>
      </c>
    </row>
    <row r="12" spans="1:14" x14ac:dyDescent="0.25">
      <c r="A12" t="s">
        <v>1108</v>
      </c>
      <c r="C12" t="s">
        <v>358</v>
      </c>
      <c r="D12" t="s">
        <v>1227</v>
      </c>
      <c r="E12">
        <v>4</v>
      </c>
      <c r="F12" t="s">
        <v>317</v>
      </c>
      <c r="G12" t="s">
        <v>1225</v>
      </c>
    </row>
    <row r="13" spans="1:14" x14ac:dyDescent="0.25">
      <c r="A13" t="s">
        <v>1149</v>
      </c>
      <c r="C13" t="s">
        <v>360</v>
      </c>
      <c r="D13" t="s">
        <v>1228</v>
      </c>
      <c r="E13">
        <v>4</v>
      </c>
      <c r="F13" t="s">
        <v>325</v>
      </c>
      <c r="G13" t="s">
        <v>1225</v>
      </c>
    </row>
    <row r="14" spans="1:14" x14ac:dyDescent="0.25">
      <c r="A14" t="s">
        <v>1043</v>
      </c>
      <c r="C14" t="s">
        <v>362</v>
      </c>
      <c r="D14" t="s">
        <v>1229</v>
      </c>
      <c r="E14">
        <v>4</v>
      </c>
      <c r="F14" t="s">
        <v>321</v>
      </c>
      <c r="G14" t="s">
        <v>1225</v>
      </c>
    </row>
    <row r="15" spans="1:14" x14ac:dyDescent="0.25">
      <c r="A15" t="s">
        <v>1045</v>
      </c>
      <c r="C15" t="s">
        <v>364</v>
      </c>
    </row>
    <row r="16" spans="1:14" x14ac:dyDescent="0.25">
      <c r="A16" t="s">
        <v>1110</v>
      </c>
      <c r="C16" t="s">
        <v>365</v>
      </c>
    </row>
    <row r="17" spans="1:3" x14ac:dyDescent="0.25">
      <c r="A17" t="s">
        <v>1072</v>
      </c>
      <c r="C17" t="s">
        <v>366</v>
      </c>
    </row>
    <row r="18" spans="1:3" x14ac:dyDescent="0.25">
      <c r="A18" t="s">
        <v>1112</v>
      </c>
      <c r="C18" t="s">
        <v>367</v>
      </c>
    </row>
    <row r="19" spans="1:3" x14ac:dyDescent="0.25">
      <c r="A19" t="s">
        <v>1114</v>
      </c>
      <c r="C19" t="s">
        <v>368</v>
      </c>
    </row>
    <row r="20" spans="1:3" x14ac:dyDescent="0.25">
      <c r="A20" t="s">
        <v>1151</v>
      </c>
      <c r="C20" t="s">
        <v>1230</v>
      </c>
    </row>
    <row r="21" spans="1:3" x14ac:dyDescent="0.25">
      <c r="A21" t="s">
        <v>1231</v>
      </c>
      <c r="C21" t="s">
        <v>1232</v>
      </c>
    </row>
    <row r="22" spans="1:3" x14ac:dyDescent="0.25">
      <c r="A22" t="s">
        <v>1233</v>
      </c>
      <c r="C22" t="s">
        <v>1234</v>
      </c>
    </row>
    <row r="23" spans="1:3" x14ac:dyDescent="0.25">
      <c r="A23" t="s">
        <v>1153</v>
      </c>
      <c r="C23" t="s">
        <v>1235</v>
      </c>
    </row>
    <row r="24" spans="1:3" x14ac:dyDescent="0.25">
      <c r="A24" t="s">
        <v>1236</v>
      </c>
      <c r="C24" t="s">
        <v>1237</v>
      </c>
    </row>
    <row r="25" spans="1:3" x14ac:dyDescent="0.25">
      <c r="A25" t="s">
        <v>1155</v>
      </c>
      <c r="C25" t="s">
        <v>1238</v>
      </c>
    </row>
    <row r="26" spans="1:3" x14ac:dyDescent="0.25">
      <c r="A26" t="s">
        <v>1116</v>
      </c>
      <c r="C26" t="s">
        <v>1239</v>
      </c>
    </row>
    <row r="27" spans="1:3" x14ac:dyDescent="0.25">
      <c r="A27" t="s">
        <v>1057</v>
      </c>
      <c r="C27" t="s">
        <v>1240</v>
      </c>
    </row>
    <row r="28" spans="1:3" x14ac:dyDescent="0.25">
      <c r="A28" t="s">
        <v>1076</v>
      </c>
    </row>
    <row r="29" spans="1:3" x14ac:dyDescent="0.25">
      <c r="A29" t="s">
        <v>1078</v>
      </c>
    </row>
    <row r="30" spans="1:3" x14ac:dyDescent="0.25">
      <c r="A30" t="s">
        <v>1157</v>
      </c>
    </row>
    <row r="31" spans="1:3" x14ac:dyDescent="0.25">
      <c r="A31" t="s">
        <v>1118</v>
      </c>
    </row>
    <row r="32" spans="1:3" x14ac:dyDescent="0.25">
      <c r="A32" t="s">
        <v>1159</v>
      </c>
    </row>
    <row r="33" spans="1:1" x14ac:dyDescent="0.25">
      <c r="A33" t="s">
        <v>1082</v>
      </c>
    </row>
    <row r="34" spans="1:1" x14ac:dyDescent="0.25">
      <c r="A34" t="s">
        <v>1161</v>
      </c>
    </row>
    <row r="35" spans="1:1" x14ac:dyDescent="0.25">
      <c r="A35" t="s">
        <v>1181</v>
      </c>
    </row>
    <row r="36" spans="1:1" x14ac:dyDescent="0.25">
      <c r="A36" t="s">
        <v>1084</v>
      </c>
    </row>
    <row r="37" spans="1:1" x14ac:dyDescent="0.25">
      <c r="A37" t="s">
        <v>1163</v>
      </c>
    </row>
    <row r="38" spans="1:1" x14ac:dyDescent="0.25">
      <c r="A38" t="s">
        <v>1241</v>
      </c>
    </row>
    <row r="39" spans="1:1" x14ac:dyDescent="0.25">
      <c r="A39" t="s">
        <v>1165</v>
      </c>
    </row>
    <row r="40" spans="1:1" x14ac:dyDescent="0.25">
      <c r="A40" t="s">
        <v>1199</v>
      </c>
    </row>
    <row r="41" spans="1:1" x14ac:dyDescent="0.25">
      <c r="A41" t="s">
        <v>1059</v>
      </c>
    </row>
    <row r="42" spans="1:1" x14ac:dyDescent="0.25">
      <c r="A42" t="s">
        <v>1122</v>
      </c>
    </row>
    <row r="43" spans="1:1" x14ac:dyDescent="0.25">
      <c r="A43" t="s">
        <v>1242</v>
      </c>
    </row>
    <row r="44" spans="1:1" x14ac:dyDescent="0.25">
      <c r="A44" t="s">
        <v>1243</v>
      </c>
    </row>
    <row r="45" spans="1:1" x14ac:dyDescent="0.25">
      <c r="A45" t="s">
        <v>1244</v>
      </c>
    </row>
    <row r="46" spans="1:1" x14ac:dyDescent="0.25">
      <c r="A46" t="s">
        <v>1167</v>
      </c>
    </row>
    <row r="47" spans="1:1" x14ac:dyDescent="0.25">
      <c r="A47" t="s">
        <v>1086</v>
      </c>
    </row>
    <row r="48" spans="1:1" x14ac:dyDescent="0.25">
      <c r="A48" t="s">
        <v>1126</v>
      </c>
    </row>
    <row r="49" spans="1:1" x14ac:dyDescent="0.25">
      <c r="A49" t="s">
        <v>1124</v>
      </c>
    </row>
    <row r="50" spans="1:1" x14ac:dyDescent="0.25">
      <c r="A50" t="s">
        <v>1201</v>
      </c>
    </row>
    <row r="51" spans="1:1" x14ac:dyDescent="0.25">
      <c r="A51" t="s">
        <v>1169</v>
      </c>
    </row>
    <row r="52" spans="1:1" x14ac:dyDescent="0.25">
      <c r="A52" t="s">
        <v>1088</v>
      </c>
    </row>
    <row r="53" spans="1:1" x14ac:dyDescent="0.25">
      <c r="A53" t="s">
        <v>1245</v>
      </c>
    </row>
    <row r="54" spans="1:1" x14ac:dyDescent="0.25">
      <c r="A54" t="s">
        <v>1171</v>
      </c>
    </row>
    <row r="55" spans="1:1" x14ac:dyDescent="0.25">
      <c r="A55" t="s">
        <v>1246</v>
      </c>
    </row>
    <row r="56" spans="1:1" x14ac:dyDescent="0.25">
      <c r="A56" t="s">
        <v>1092</v>
      </c>
    </row>
    <row r="57" spans="1:1" x14ac:dyDescent="0.25">
      <c r="A57" t="s">
        <v>1247</v>
      </c>
    </row>
    <row r="58" spans="1:1" x14ac:dyDescent="0.25">
      <c r="A58" t="s">
        <v>1197</v>
      </c>
    </row>
    <row r="59" spans="1:1" x14ac:dyDescent="0.25">
      <c r="A59" t="s">
        <v>1248</v>
      </c>
    </row>
    <row r="60" spans="1:1" x14ac:dyDescent="0.25">
      <c r="A60" t="s">
        <v>1173</v>
      </c>
    </row>
    <row r="61" spans="1:1" x14ac:dyDescent="0.25">
      <c r="A61" t="s">
        <v>1249</v>
      </c>
    </row>
    <row r="62" spans="1:1" x14ac:dyDescent="0.25">
      <c r="A62" t="s">
        <v>1175</v>
      </c>
    </row>
    <row r="63" spans="1:1" x14ac:dyDescent="0.25">
      <c r="A63" t="s">
        <v>1250</v>
      </c>
    </row>
    <row r="64" spans="1:1" x14ac:dyDescent="0.25">
      <c r="A64" t="s">
        <v>1094</v>
      </c>
    </row>
    <row r="65" spans="1:1" x14ac:dyDescent="0.25">
      <c r="A65" t="s">
        <v>1177</v>
      </c>
    </row>
    <row r="66" spans="1:1" x14ac:dyDescent="0.25">
      <c r="A66" t="s">
        <v>1129</v>
      </c>
    </row>
    <row r="67" spans="1:1" x14ac:dyDescent="0.25">
      <c r="A67" t="s">
        <v>1251</v>
      </c>
    </row>
    <row r="68" spans="1:1" x14ac:dyDescent="0.25">
      <c r="A68" t="s">
        <v>1179</v>
      </c>
    </row>
    <row r="69" spans="1:1" x14ac:dyDescent="0.25">
      <c r="A69" t="s">
        <v>1252</v>
      </c>
    </row>
    <row r="70" spans="1:1" x14ac:dyDescent="0.25">
      <c r="A70" t="s">
        <v>1253</v>
      </c>
    </row>
    <row r="71" spans="1:1" x14ac:dyDescent="0.25">
      <c r="A71" t="s">
        <v>1053</v>
      </c>
    </row>
    <row r="72" spans="1:1" x14ac:dyDescent="0.25">
      <c r="A72" t="s">
        <v>1096</v>
      </c>
    </row>
    <row r="73" spans="1:1" x14ac:dyDescent="0.25">
      <c r="A73" t="s">
        <v>1254</v>
      </c>
    </row>
    <row r="74" spans="1:1" x14ac:dyDescent="0.25">
      <c r="A74" t="s">
        <v>1098</v>
      </c>
    </row>
    <row r="75" spans="1:1" x14ac:dyDescent="0.25">
      <c r="A75" t="s">
        <v>1100</v>
      </c>
    </row>
    <row r="76" spans="1:1" x14ac:dyDescent="0.25">
      <c r="A76" t="s">
        <v>1131</v>
      </c>
    </row>
    <row r="77" spans="1:1" x14ac:dyDescent="0.25">
      <c r="A77" t="s">
        <v>1133</v>
      </c>
    </row>
    <row r="78" spans="1:1" x14ac:dyDescent="0.25">
      <c r="A78" t="s">
        <v>1255</v>
      </c>
    </row>
    <row r="79" spans="1:1" x14ac:dyDescent="0.25">
      <c r="A79" t="s">
        <v>1256</v>
      </c>
    </row>
    <row r="80" spans="1:1" x14ac:dyDescent="0.25">
      <c r="A80" t="s">
        <v>1135</v>
      </c>
    </row>
    <row r="81" spans="1:1" x14ac:dyDescent="0.25">
      <c r="A81" t="s">
        <v>1137</v>
      </c>
    </row>
    <row r="82" spans="1:1" x14ac:dyDescent="0.25">
      <c r="A82" t="s">
        <v>1195</v>
      </c>
    </row>
    <row r="83" spans="1:1" x14ac:dyDescent="0.25">
      <c r="A83" t="s">
        <v>1257</v>
      </c>
    </row>
    <row r="84" spans="1:1" x14ac:dyDescent="0.25">
      <c r="A84" t="s">
        <v>1183</v>
      </c>
    </row>
    <row r="85" spans="1:1" x14ac:dyDescent="0.25">
      <c r="A85" t="s">
        <v>1055</v>
      </c>
    </row>
    <row r="86" spans="1:1" x14ac:dyDescent="0.25">
      <c r="A86" t="s">
        <v>1066</v>
      </c>
    </row>
    <row r="87" spans="1:1" x14ac:dyDescent="0.25">
      <c r="A87" t="s">
        <v>1185</v>
      </c>
    </row>
    <row r="88" spans="1:1" x14ac:dyDescent="0.25">
      <c r="A88" t="s">
        <v>1139</v>
      </c>
    </row>
    <row r="89" spans="1:1" x14ac:dyDescent="0.25">
      <c r="A89" t="s">
        <v>1090</v>
      </c>
    </row>
    <row r="90" spans="1:1" x14ac:dyDescent="0.25">
      <c r="A90" t="s">
        <v>1102</v>
      </c>
    </row>
    <row r="91" spans="1:1" x14ac:dyDescent="0.25">
      <c r="A91" t="s">
        <v>1141</v>
      </c>
    </row>
    <row r="92" spans="1:1" x14ac:dyDescent="0.25">
      <c r="A92" t="s">
        <v>1187</v>
      </c>
    </row>
    <row r="93" spans="1:1" x14ac:dyDescent="0.25">
      <c r="A93" t="s">
        <v>1258</v>
      </c>
    </row>
    <row r="94" spans="1:1" x14ac:dyDescent="0.25">
      <c r="A94" t="s">
        <v>1189</v>
      </c>
    </row>
    <row r="95" spans="1:1" x14ac:dyDescent="0.25">
      <c r="A95" t="s">
        <v>1104</v>
      </c>
    </row>
    <row r="96" spans="1:1" x14ac:dyDescent="0.25">
      <c r="A96" t="s">
        <v>1191</v>
      </c>
    </row>
    <row r="97" spans="1:1" x14ac:dyDescent="0.25">
      <c r="A97" t="s">
        <v>1047</v>
      </c>
    </row>
    <row r="98" spans="1:1" x14ac:dyDescent="0.25">
      <c r="A98" t="s">
        <v>1143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2" t="str">
        <f>Spolu!C3&amp;", "&amp;Spolu!C6</f>
        <v>Slovenská baseballová federácia, Olympijské námestie 14290/1, Bratislava, 831 04</v>
      </c>
      <c r="B1" s="372"/>
      <c r="C1" s="372"/>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73" t="s">
        <v>1259</v>
      </c>
      <c r="F3" s="374"/>
      <c r="N3" s="137" t="str">
        <f t="shared" si="0"/>
        <v>c - príspevok Slovenskému paralympijskému výboru</v>
      </c>
      <c r="O3" s="137" t="s">
        <v>343</v>
      </c>
      <c r="P3" s="137" t="s">
        <v>344</v>
      </c>
    </row>
    <row r="4" spans="1:16" ht="45.75" customHeight="1" x14ac:dyDescent="0.25">
      <c r="E4" s="374"/>
      <c r="F4" s="374"/>
      <c r="N4" s="137" t="str">
        <f t="shared" si="0"/>
        <v>d - príspevok športovcom top tímu</v>
      </c>
      <c r="O4" s="137" t="s">
        <v>345</v>
      </c>
      <c r="P4" s="137" t="s">
        <v>346</v>
      </c>
    </row>
    <row r="5" spans="1:16" ht="30.75" customHeight="1" x14ac:dyDescent="0.25">
      <c r="C5" s="138" t="s">
        <v>1260</v>
      </c>
      <c r="N5" s="137" t="str">
        <f t="shared" si="0"/>
        <v>e - rozvoj športov, ktoré nie sú uznanými podľa zákona č. 440/2015 Z. z.</v>
      </c>
      <c r="O5" s="137" t="s">
        <v>347</v>
      </c>
      <c r="P5" s="137" t="s">
        <v>352</v>
      </c>
    </row>
    <row r="6" spans="1:16" ht="30" x14ac:dyDescent="0.25">
      <c r="C6" s="138" t="s">
        <v>1261</v>
      </c>
      <c r="E6" s="140" t="s">
        <v>1262</v>
      </c>
      <c r="F6" s="149"/>
      <c r="N6" s="137" t="str">
        <f t="shared" si="0"/>
        <v>f - organizovanie významných a tradičných športových podujatí na území SR v roku 2020</v>
      </c>
      <c r="O6" s="137" t="s">
        <v>349</v>
      </c>
      <c r="P6" s="137" t="s">
        <v>1263</v>
      </c>
    </row>
    <row r="7" spans="1:16" x14ac:dyDescent="0.25">
      <c r="C7" s="138" t="s">
        <v>1264</v>
      </c>
      <c r="E7" s="140" t="s">
        <v>1265</v>
      </c>
      <c r="F7" s="150"/>
      <c r="N7" s="137" t="str">
        <f t="shared" si="0"/>
        <v>g - projekty školského, univerzitného športu a športu pre všetkých</v>
      </c>
      <c r="O7" s="137" t="s">
        <v>351</v>
      </c>
      <c r="P7" s="137" t="s">
        <v>1266</v>
      </c>
    </row>
    <row r="8" spans="1:16" x14ac:dyDescent="0.25">
      <c r="C8" s="138" t="s">
        <v>1684</v>
      </c>
      <c r="E8" s="140" t="s">
        <v>1267</v>
      </c>
      <c r="F8" s="151"/>
      <c r="N8" s="137" t="str">
        <f t="shared" si="0"/>
        <v>h - podpora a rozvoj turistických a cykloturistických trás</v>
      </c>
      <c r="O8" s="137" t="s">
        <v>353</v>
      </c>
      <c r="P8" s="137" t="s">
        <v>354</v>
      </c>
    </row>
    <row r="9" spans="1:16" x14ac:dyDescent="0.25">
      <c r="E9" s="140" t="s">
        <v>1268</v>
      </c>
      <c r="F9" s="149"/>
      <c r="N9" s="137" t="str">
        <f t="shared" si="0"/>
        <v>i - finančné odmeny športovcom za výsledky dosiahnuté v roku 2019 a trénerom mládeže za dosiahnuté výsledky ich športovcov v roku 2019 a za celoživotnú prácu s mládežou</v>
      </c>
      <c r="O9" s="137" t="s">
        <v>355</v>
      </c>
      <c r="P9" s="137" t="s">
        <v>1269</v>
      </c>
    </row>
    <row r="10" spans="1:16" x14ac:dyDescent="0.25">
      <c r="N10" s="137" t="str">
        <f t="shared" si="0"/>
        <v>j - projekty pre popularizáciu pohybových aktivít detí, mládeže a seniorov</v>
      </c>
      <c r="O10" s="137" t="s">
        <v>356</v>
      </c>
      <c r="P10" s="137" t="s">
        <v>1270</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5" t="s">
        <v>1271</v>
      </c>
      <c r="B12" s="375"/>
      <c r="C12" s="375"/>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1272</v>
      </c>
    </row>
    <row r="14" spans="1:16" ht="45" customHeight="1" x14ac:dyDescent="0.25">
      <c r="A14" s="376"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6"/>
      <c r="C14" s="376"/>
      <c r="F14" s="141"/>
      <c r="N14" s="137" t="str">
        <f t="shared" si="0"/>
        <v>n - organizovanie významnej súťaže podľa § 55 ods. 1 písm. b)</v>
      </c>
      <c r="O14" s="137" t="s">
        <v>364</v>
      </c>
      <c r="P14" s="137" t="s">
        <v>1273</v>
      </c>
    </row>
    <row r="15" spans="1:16" ht="32.1" customHeight="1" thickBot="1" x14ac:dyDescent="0.3">
      <c r="A15" s="139" t="s">
        <v>1274</v>
      </c>
      <c r="B15" s="377" t="s">
        <v>1275</v>
      </c>
      <c r="C15" s="378"/>
      <c r="N15" s="137" t="str">
        <f t="shared" si="0"/>
        <v>o - účasť na významnej súťaži podľa § 3 písm. h) druhého až štvrtého bodu Zákona o športe vrátane prípravy na túto súťaž</v>
      </c>
      <c r="O15" s="137" t="s">
        <v>365</v>
      </c>
      <c r="P15" s="137" t="s">
        <v>1276</v>
      </c>
    </row>
    <row r="16" spans="1:16" x14ac:dyDescent="0.25">
      <c r="A16" s="139" t="s">
        <v>1277</v>
      </c>
      <c r="B16" s="142">
        <f>F8</f>
        <v>0</v>
      </c>
      <c r="E16" s="145" t="s">
        <v>1278</v>
      </c>
      <c r="F16" s="146"/>
      <c r="N16" s="137" t="str">
        <f t="shared" si="0"/>
        <v>p - účasť na významnej súťaži podľa § 3 písm. h) prvého bodu Zákona o športe</v>
      </c>
      <c r="O16" s="137" t="s">
        <v>366</v>
      </c>
      <c r="P16" s="137" t="s">
        <v>1279</v>
      </c>
    </row>
    <row r="17" spans="1:16" x14ac:dyDescent="0.25">
      <c r="A17" s="139" t="s">
        <v>1280</v>
      </c>
      <c r="B17" s="254" t="s">
        <v>1281</v>
      </c>
      <c r="C17" s="194"/>
      <c r="E17" s="147"/>
      <c r="F17" s="284"/>
      <c r="N17" s="137" t="str">
        <f t="shared" si="0"/>
        <v xml:space="preserve">q - </v>
      </c>
      <c r="O17" s="137" t="s">
        <v>367</v>
      </c>
    </row>
    <row r="18" spans="1:16" x14ac:dyDescent="0.25">
      <c r="B18" s="193" t="s">
        <v>1282</v>
      </c>
      <c r="C18" s="142" t="str">
        <f>Spolu!C4</f>
        <v>30844568</v>
      </c>
      <c r="E18" s="147" t="s">
        <v>1283</v>
      </c>
      <c r="F18" s="284">
        <v>421947749446</v>
      </c>
      <c r="N18" s="137" t="str">
        <f t="shared" si="0"/>
        <v xml:space="preserve">r - </v>
      </c>
      <c r="O18" s="137" t="s">
        <v>368</v>
      </c>
    </row>
    <row r="19" spans="1:16" x14ac:dyDescent="0.25">
      <c r="E19" s="147" t="s">
        <v>1284</v>
      </c>
      <c r="F19" s="284">
        <v>421947749756</v>
      </c>
    </row>
    <row r="20" spans="1:16" ht="15.6" thickBot="1" x14ac:dyDescent="0.3">
      <c r="A20" s="139" t="s">
        <v>392</v>
      </c>
      <c r="B20" s="143">
        <f>F6</f>
        <v>0</v>
      </c>
      <c r="E20" s="208"/>
      <c r="F20" s="285"/>
    </row>
    <row r="21" spans="1:16" ht="189" customHeight="1" x14ac:dyDescent="0.25">
      <c r="B21" s="211"/>
      <c r="C21" s="144"/>
    </row>
    <row r="22" spans="1:16" ht="39.75" customHeight="1" x14ac:dyDescent="0.25">
      <c r="B22" s="371" t="s">
        <v>1285</v>
      </c>
      <c r="C22" s="371"/>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1286</v>
      </c>
    </row>
    <row r="29" spans="1:16" x14ac:dyDescent="0.25">
      <c r="N29" s="137" t="s">
        <v>1287</v>
      </c>
    </row>
    <row r="30" spans="1:16" x14ac:dyDescent="0.25">
      <c r="N30" s="137" t="s">
        <v>1288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SBF SBF</cp:lastModifiedBy>
  <cp:revision/>
  <cp:lastPrinted>2026-04-12T08:07:16Z</cp:lastPrinted>
  <dcterms:created xsi:type="dcterms:W3CDTF">2017-02-20T06:20:12Z</dcterms:created>
  <dcterms:modified xsi:type="dcterms:W3CDTF">2026-04-12T08:08:08Z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