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C:\Peto\SAF\UCTO 2025\"/>
    </mc:Choice>
  </mc:AlternateContent>
  <xr:revisionPtr revIDLastSave="0" documentId="13_ncr:1_{9A7360CF-5C5D-4B18-AA8F-079805A85ACE}" xr6:coauthVersionLast="47" xr6:coauthVersionMax="47" xr10:uidLastSave="{00000000-0000-0000-0000-000000000000}"/>
  <bookViews>
    <workbookView xWindow="-110" yWindow="-110" windowWidth="25820" windowHeight="1550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K12" i="4" s="1"/>
  <c r="J12" i="4" s="1"/>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C11" i="6"/>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<sst xmlns="http://schemas.openxmlformats.org/spreadsheetml/2006/main" count="7217" uniqueCount="3373">
  <si>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</si>
  <si>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</si>
  <si>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</si>
  <si>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</si>
  <si>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</si>
  <si>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</si>
  <si>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</si>
  <si>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</si>
  <si>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</si>
  <si>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</si>
  <si>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</si>
  <si>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</si>
  <si>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</si>
  <si>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</si>
  <si>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</si>
  <si>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</si>
  <si>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</si>
  <si>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</si>
  <si>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</si>
  <si>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</si>
  <si>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</si>
  <si>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</si>
  <si>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</si>
  <si>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</si>
  <si>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</si>
  <si>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</si>
  <si>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</si>
  <si>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</si>
  <si>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</si>
  <si>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</si>
  <si>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</si>
  <si>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</si>
  <si>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</si>
  <si>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</si>
  <si>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</si>
  <si>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</si>
  <si>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</si>
  <si>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</si>
  <si>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</si>
  <si>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</si>
  <si>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</si>
  <si>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</si>
  <si>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</si>
  <si>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</si>
  <si>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</si>
  <si>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</si>
  <si>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</si>
  <si>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</si>
  <si>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</si>
  <si>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</si>
  <si>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</si>
  <si>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</si>
  <si>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</si>
  <si>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</si>
  <si>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</si>
  <si>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</si>
  <si>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</si>
  <si>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</si>
  <si>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</si>
  <si>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</si>
  <si>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</si>
  <si>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</si>
  <si>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</si>
  <si>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</si>
  <si>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</si>
  <si>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</si>
  <si>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</si>
  <si>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</si>
  <si>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</si>
  <si>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</si>
  <si>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</si>
  <si>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</si>
  <si>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</si>
  <si>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</si>
  <si>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</si>
  <si>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</si>
  <si>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</si>
  <si>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</si>
  <si>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</si>
  <si>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</si>
  <si>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</si>
  <si>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</si>
  <si>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</si>
  <si>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</si>
  <si>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</si>
  <si>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</si>
  <si>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</si>
  <si>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</si>
  <si>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</si>
  <si>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</si>
  <si>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</si>
  <si>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</si>
  <si>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</si>
  <si>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</si>
  <si>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</si>
  <si>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</si>
  <si>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</si>
  <si>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</si>
  <si>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</si>
  <si>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</si>
  <si>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</si>
  <si>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</si>
  <si>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</si>
  <si>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</si>
  <si>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</si>
  <si>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</si>
  <si>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</si>
  <si>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</si>
  <si>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</si>
  <si>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</si>
  <si>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</si>
  <si>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</si>
  <si>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</si>
  <si>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</si>
  <si>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</si>
  <si>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</si>
  <si>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</si>
  <si>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</si>
  <si>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</si>
  <si>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</si>
  <si>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</si>
  <si>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</si>
  <si>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</si>
  <si>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</si>
  <si>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</si>
  <si>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</si>
  <si>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</si>
  <si>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</si>
  <si>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</si>
  <si>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</si>
  <si>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</si>
  <si>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</si>
  <si>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</si>
  <si>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</si>
  <si>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</si>
  <si>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</si>
  <si>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</si>
  <si>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</si>
  <si>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</si>
  <si>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</si>
  <si>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</si>
  <si>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</si>
  <si>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</si>
  <si>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</si>
  <si>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</si>
  <si>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</si>
  <si>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</si>
  <si>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</si>
  <si>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</si>
  <si>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</si>
  <si>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</si>
  <si>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</si>
  <si>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</si>
  <si>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</si>
  <si>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</si>
  <si>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</si>
  <si>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</si>
  <si>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</si>
  <si>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</si>
  <si>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</si>
  <si>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</si>
  <si>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</si>
  <si>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</si>
  <si>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</si>
  <si>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</si>
  <si>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</si>
  <si>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</si>
  <si>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</si>
  <si>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</si>
  <si>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</si>
  <si>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</si>
  <si>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</si>
  <si>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</si>
  <si>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</si>
  <si>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</si>
  <si>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</si>
  <si>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</si>
  <si>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</si>
  <si>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</si>
  <si>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</si>
  <si>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</si>
  <si>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</si>
  <si>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</si>
  <si>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</si>
  <si>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</si>
  <si>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</si>
  <si>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</si>
  <si>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</si>
  <si>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</si>
  <si>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</si>
  <si>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</si>
  <si>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</si>
  <si>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</si>
  <si>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</si>
  <si>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</si>
  <si>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</si>
  <si>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</si>
  <si>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</si>
  <si>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</si>
  <si>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</si>
  <si>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</si>
  <si>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</si>
  <si>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</si>
  <si>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</si>
  <si>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</si>
  <si>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</si>
  <si>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</si>
  <si>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</si>
  <si>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</si>
  <si>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</si>
  <si>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</si>
  <si>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</si>
  <si>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</si>
  <si>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</si>
  <si>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</si>
  <si>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</si>
  <si>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</si>
  <si>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</si>
  <si>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</si>
  <si>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</si>
  <si>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</si>
  <si>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</si>
  <si>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</si>
  <si>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</si>
  <si>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</si>
  <si>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</si>
  <si>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</si>
  <si>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</si>
  <si>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</si>
  <si>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</si>
  <si>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</si>
  <si>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</si>
  <si>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</si>
  <si>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</si>
  <si>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</si>
  <si>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</si>
  <si>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</si>
  <si>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</si>
  <si>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</si>
  <si>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</si>
  <si>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</si>
  <si>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</si>
  <si>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</si>
  <si>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</si>
  <si>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</si>
  <si>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</si>
  <si>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</si>
  <si>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</si>
  <si>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</si>
  <si>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</si>
  <si>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</si>
  <si>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</si>
  <si>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</si>
  <si>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</si>
  <si>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</si>
  <si>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</si>
  <si>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</si>
  <si>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</si>
  <si>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</si>
  <si>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</si>
  <si>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</si>
  <si>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</si>
  <si>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</si>
  <si>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</si>
  <si>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</si>
  <si>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</si>
  <si>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</si>
  <si>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</si>
  <si>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</si>
  <si>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</si>
  <si>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</si>
  <si>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</si>
  <si>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</si>
  <si>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</si>
  <si>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</si>
  <si>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</si>
  <si>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</si>
  <si>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</si>
  <si>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</si>
  <si>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</si>
  <si>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</si>
  <si>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</si>
  <si>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</si>
  <si>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</si>
  <si>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</si>
  <si>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</si>
  <si>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</si>
  <si>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</si>
  <si>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</si>
  <si>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</si>
  <si>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</si>
  <si>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</si>
  <si>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</si>
  <si>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</si>
  <si>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</si>
  <si>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</si>
  <si>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</si>
  <si>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</si>
  <si>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</si>
  <si>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</si>
  <si>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</si>
  <si>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</si>
  <si>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</si>
  <si>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</si>
  <si>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</si>
  <si>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</si>
  <si>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</si>
  <si>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</si>
  <si>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</si>
  <si>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</si>
  <si>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</si>
  <si>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</si>
  <si>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</si>
  <si>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</si>
  <si>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</si>
  <si>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</si>
  <si>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</si>
  <si>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</si>
  <si>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</si>
  <si>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</si>
  <si>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</si>
  <si>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</si>
  <si>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</si>
  <si>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</si>
  <si>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</si>
  <si>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</si>
  <si>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</si>
  <si>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</si>
  <si>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</si>
  <si>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</si>
  <si>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</si>
  <si>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</si>
  <si>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</si>
  <si>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</si>
  <si>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</si>
  <si>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</si>
  <si>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</si>
  <si>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</si>
  <si>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</si>
  <si>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</si>
  <si>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</si>
  <si>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</si>
  <si>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</si>
  <si>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</si>
  <si>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</si>
  <si>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</si>
  <si>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</si>
  <si>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</si>
  <si>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</si>
  <si>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</si>
  <si>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</si>
  <si>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</si>
  <si>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</si>
  <si>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</si>
  <si>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</si>
  <si>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</si>
  <si>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</si>
  <si>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</si>
  <si>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</si>
  <si>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</si>
  <si>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</si>
  <si>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</si>
  <si>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</si>
  <si>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</si>
  <si>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</si>
  <si>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</si>
  <si>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</si>
  <si>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</si>
  <si>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</si>
  <si>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</si>
  <si>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</si>
  <si>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</si>
  <si>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</si>
  <si>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</si>
  <si>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</si>
  <si>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</si>
  <si>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</si>
  <si>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</si>
  <si>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</si>
  <si>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</si>
  <si>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</si>
  <si>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</si>
  <si>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</si>
  <si>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</si>
  <si>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</si>
  <si>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</si>
  <si>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</si>
  <si>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</si>
  <si>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</si>
  <si>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</si>
  <si>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</si>
  <si>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</si>
  <si>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</si>
  <si>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</si>
  <si>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</si>
  <si>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</si>
  <si>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</si>
  <si>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</si>
  <si>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</si>
  <si>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</si>
  <si>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</si>
  <si>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</si>
  <si>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</si>
  <si>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</si>
  <si>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</si>
  <si>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</si>
  <si>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</si>
  <si>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</si>
  <si>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</si>
  <si>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</si>
  <si>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</si>
  <si>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</si>
  <si>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</si>
  <si>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</si>
  <si>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</si>
  <si>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</si>
  <si>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</si>
  <si>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</si>
  <si>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</si>
  <si>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</si>
  <si>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</si>
  <si>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</si>
  <si>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</si>
  <si>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</si>
  <si>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</si>
  <si>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</si>
  <si>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</si>
  <si>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</si>
  <si>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</si>
  <si>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</si>
  <si>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</si>
  <si>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</si>
  <si>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</si>
  <si>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</si>
  <si>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</si>
  <si>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</si>
  <si>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</si>
  <si>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</si>
  <si>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</si>
  <si>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</si>
  <si>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</si>
  <si>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</si>
  <si>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</si>
  <si>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</si>
  <si>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</si>
  <si>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</si>
  <si>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</si>
  <si>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</si>
  <si>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</si>
  <si>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</si>
  <si>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</si>
  <si>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</si>
  <si>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</si>
  <si>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</si>
  <si>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</si>
  <si>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</si>
  <si>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</si>
  <si>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</si>
  <si>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</si>
  <si>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</si>
  <si>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</si>
  <si>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</si>
  <si>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</si>
  <si>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</si>
  <si>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</si>
  <si>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</si>
  <si>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</si>
  <si>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</si>
  <si>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</si>
  <si>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</si>
  <si>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</si>
  <si>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</si>
  <si>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</si>
  <si>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</si>
  <si>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</si>
  <si>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</si>
  <si>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</si>
  <si>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</si>
  <si>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</si>
  <si>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</si>
  <si>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</si>
  <si>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</si>
  <si>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</si>
  <si>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</si>
  <si>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</si>
  <si>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</si>
  <si>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</si>
  <si>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</si>
  <si>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</si>
  <si>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</si>
  <si>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</si>
  <si>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</si>
  <si>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</si>
  <si>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</si>
  <si>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</si>
  <si>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</si>
  <si>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</si>
  <si>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</si>
  <si>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</si>
  <si>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</si>
  <si>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</si>
  <si>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</si>
  <si>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</si>
  <si>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</si>
  <si>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</si>
  <si>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</si>
  <si>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</si>
  <si>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</si>
  <si>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</si>
  <si>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</si>
  <si>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</si>
  <si>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</si>
  <si>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</si>
  <si>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</si>
  <si>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</si>
  <si>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</si>
  <si>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</si>
  <si>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</si>
  <si>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</si>
  <si>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</si>
  <si>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</si>
  <si>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</si>
  <si>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</si>
  <si>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</si>
  <si>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</si>
  <si>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</si>
  <si>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</si>
  <si>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</si>
  <si>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</si>
  <si>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</si>
  <si>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</si>
  <si>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</si>
  <si>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</si>
  <si>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</si>
  <si>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</si>
  <si>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</si>
  <si>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</si>
  <si>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</si>
  <si>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</si>
  <si>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</si>
  <si>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</si>
  <si>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</si>
  <si>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</si>
  <si>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</si>
  <si>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</si>
  <si>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</si>
  <si>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</si>
  <si>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</si>
  <si>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</si>
  <si>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</si>
  <si>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</si>
  <si>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</si>
  <si>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</si>
  <si>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</si>
  <si>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</si>
  <si>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</si>
  <si>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</si>
  <si>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</si>
  <si>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</si>
  <si>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</si>
  <si>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</si>
  <si>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</si>
  <si>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</si>
  <si>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</si>
  <si>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</si>
  <si>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</si>
  <si>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</si>
  <si>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</si>
  <si>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</si>
  <si>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</si>
  <si>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</si>
  <si>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</si>
  <si>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</si>
  <si>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</si>
  <si>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</si>
  <si>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</si>
  <si>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</si>
  <si>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</si>
  <si>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</si>
  <si>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</si>
  <si>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</si>
  <si>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</si>
  <si>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</si>
  <si>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</si>
  <si>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</si>
  <si>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</si>
  <si>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</si>
  <si>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</si>
  <si>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</si>
  <si>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</si>
  <si>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</si>
  <si>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</si>
  <si>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</si>
  <si>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</si>
  <si>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</si>
  <si>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</si>
  <si>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</si>
  <si>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</si>
  <si>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</si>
  <si>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</si>
  <si>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</si>
  <si>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</si>
  <si>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</si>
  <si>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</si>
  <si>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</si>
  <si>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</si>
  <si>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</si>
  <si>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</si>
  <si>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</si>
  <si>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</si>
  <si>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</si>
  <si>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</si>
  <si>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</si>
  <si>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</si>
  <si>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</si>
  <si>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</si>
  <si>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</si>
  <si>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</si>
  <si>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</si>
  <si>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</si>
  <si>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</si>
  <si>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</si>
  <si>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</si>
  <si>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</si>
  <si>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</si>
  <si>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</si>
  <si>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</si>
  <si>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</si>
  <si>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</si>
  <si>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</si>
  <si>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</si>
  <si>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</si>
  <si>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</si>
  <si>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</si>
  <si>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</si>
  <si>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</si>
  <si>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</si>
  <si>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</si>
  <si>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</si>
  <si>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</si>
  <si>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</si>
  <si>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</si>
  <si>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</si>
  <si>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</si>
  <si>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</si>
  <si>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</si>
  <si>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</si>
  <si>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</si>
  <si>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</si>
  <si>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</si>
  <si>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</si>
  <si>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</si>
  <si>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</si>
  <si>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</si>
  <si>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</si>
  <si>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</si>
  <si>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</si>
  <si>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</si>
  <si>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</si>
  <si>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</si>
  <si>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</si>
  <si>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</si>
  <si>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</si>
  <si>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</si>
  <si>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</si>
  <si>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</si>
  <si>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</si>
  <si>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</si>
  <si>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</si>
  <si>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</si>
  <si>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</si>
  <si>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</si>
  <si>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</si>
  <si>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</si>
  <si>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</si>
  <si>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</si>
  <si>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</si>
  <si>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</si>
  <si>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</si>
  <si>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</si>
  <si>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</si>
  <si>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</si>
  <si>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</si>
  <si>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</si>
  <si>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</si>
  <si>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</si>
  <si>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</si>
  <si>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</si>
  <si>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</si>
  <si>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</si>
  <si>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</si>
  <si>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</si>
  <si>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</si>
  <si>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</si>
  <si>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</si>
  <si>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</si>
  <si>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</si>
  <si>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</si>
  <si>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</si>
  <si>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</si>
  <si>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</si>
  <si>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</si>
  <si>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</si>
  <si>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</si>
  <si>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</si>
  <si>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</si>
  <si>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</si>
  <si>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</si>
  <si>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</si>
  <si>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</si>
  <si>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</si>
  <si>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</si>
  <si>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</si>
  <si>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</si>
  <si>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</si>
  <si>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</si>
  <si>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</si>
  <si>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</si>
  <si>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</si>
  <si>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</si>
  <si>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</si>
  <si>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</si>
  <si>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</si>
  <si>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</si>
  <si>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</si>
  <si>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</si>
  <si>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</si>
  <si>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</si>
  <si>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</si>
  <si>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</si>
  <si>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</si>
  <si>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</si>
  <si>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</si>
  <si>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</si>
  <si>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</si>
  <si>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</si>
  <si>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</si>
  <si>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</si>
  <si>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</si>
  <si>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</si>
  <si>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</si>
  <si>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</si>
  <si>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</si>
  <si>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</si>
  <si>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</si>
  <si>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</si>
  <si>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</si>
  <si>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</si>
  <si>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</si>
  <si>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</si>
  <si>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</si>
  <si>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</si>
  <si>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</si>
  <si>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</si>
  <si>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</si>
  <si>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</si>
  <si>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</si>
  <si>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</si>
  <si>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</si>
  <si>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</si>
  <si>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</si>
  <si>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</si>
  <si>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</si>
  <si>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</si>
  <si>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</si>
  <si>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</si>
  <si>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</si>
  <si>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</si>
  <si>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</si>
  <si>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</si>
  <si>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</si>
  <si>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</si>
  <si>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</si>
  <si>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</si>
  <si>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</si>
  <si>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</si>
  <si>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</si>
  <si>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</si>
  <si>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</si>
  <si>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</si>
  <si>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</si>
  <si>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</si>
  <si>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</si>
  <si>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</si>
  <si>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</si>
  <si>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</si>
  <si>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</si>
  <si>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</si>
  <si>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</si>
  <si>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</si>
  <si>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</si>
  <si>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</si>
  <si>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</si>
  <si>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</si>
  <si>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</si>
  <si>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</si>
  <si>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</si>
  <si>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</si>
  <si>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</si>
  <si>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</si>
  <si>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</si>
  <si>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</si>
  <si>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</si>
  <si>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</si>
  <si>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</si>
  <si>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</si>
  <si>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</si>
  <si>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</si>
  <si>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</si>
  <si>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</si>
  <si>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</si>
  <si>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</si>
  <si>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</si>
  <si>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</si>
  <si>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</si>
  <si>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</si>
  <si>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</si>
  <si>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</si>
  <si>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</si>
  <si>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</si>
  <si>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</si>
  <si>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</si>
  <si>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</si>
  <si>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</si>
  <si>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</si>
  <si>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</si>
  <si>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</si>
  <si>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</si>
  <si>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</si>
  <si>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</si>
  <si>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</si>
  <si>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</si>
  <si>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</si>
  <si>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</si>
  <si>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</si>
  <si>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</si>
  <si>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</si>
  <si>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</si>
  <si>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</si>
  <si>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</si>
  <si>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</si>
  <si>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</si>
  <si>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</si>
  <si>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</si>
  <si>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</si>
  <si>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</si>
  <si>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</si>
  <si>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</si>
  <si>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</si>
  <si>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</si>
  <si>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</si>
  <si>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</si>
  <si>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</si>
  <si>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</si>
  <si>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</si>
  <si>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</si>
  <si>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</si>
  <si>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</si>
  <si>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</si>
  <si>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</si>
  <si>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</si>
  <si>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</si>
  <si>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</si>
  <si>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</si>
  <si>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</si>
  <si>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</si>
  <si>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</si>
  <si>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</si>
  <si>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</si>
  <si>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</si>
  <si>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</si>
  <si>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</si>
  <si>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</si>
  <si>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</si>
  <si>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</si>
  <si>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</si>
  <si>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</si>
  <si>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</si>
  <si>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</si>
  <si>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</si>
  <si>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</si>
  <si>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</si>
  <si>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</si>
  <si>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</si>
  <si>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</si>
  <si>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</si>
  <si>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</si>
  <si>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</si>
  <si>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</si>
  <si>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</si>
  <si>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</si>
  <si>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</si>
  <si>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</si>
  <si>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</si>
  <si>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</si>
  <si>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</si>
  <si>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</si>
  <si>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</si>
  <si>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</si>
  <si>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</si>
  <si>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</si>
  <si>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</si>
  <si>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</si>
  <si>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</si>
  <si>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</si>
  <si>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</si>
  <si>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</si>
  <si>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</si>
  <si>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</si>
  <si>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</si>
  <si>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</si>
  <si>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</si>
  <si>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</si>
  <si>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</si>
  <si>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</si>
  <si>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</si>
  <si>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</si>
  <si>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</si>
  <si>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</si>
  <si>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</si>
  <si>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</si>
  <si>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</si>
  <si>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</si>
  <si>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</si>
  <si>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</si>
  <si>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</si>
  <si>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</si>
  <si>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</si>
  <si>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</si>
  <si>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</si>
  <si>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</si>
  <si>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</si>
  <si>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</si>
  <si>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</si>
  <si>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</si>
  <si>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</si>
  <si>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</si>
  <si>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</si>
  <si>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</si>
  <si>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</si>
  <si>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</si>
  <si>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</si>
  <si>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</si>
  <si>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</si>
  <si>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</si>
  <si>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</si>
  <si>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</si>
  <si>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</si>
  <si>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</si>
  <si>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</si>
  <si>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</si>
  <si>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</si>
  <si>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</si>
  <si>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</si>
  <si>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</si>
  <si>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</si>
  <si>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</si>
  <si>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</si>
  <si>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</si>
  <si>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</si>
  <si>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</si>
  <si>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</si>
  <si>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</si>
  <si>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</si>
  <si>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</si>
  <si>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</si>
  <si>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</si>
  <si>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</si>
  <si>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</si>
  <si>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</si>
  <si>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</si>
  <si>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</si>
  <si>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</si>
  <si>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</si>
  <si>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</si>
  <si>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</si>
  <si>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</si>
  <si>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</si>
  <si>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</si>
  <si>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</si>
  <si>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</si>
  <si>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</si>
  <si>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</si>
  <si>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</si>
  <si>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</si>
  <si>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</si>
  <si>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</si>
  <si>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</si>
  <si>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</si>
  <si>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</si>
  <si>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</si>
  <si>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</si>
  <si>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</si>
  <si>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</si>
  <si>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</si>
  <si>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</si>
  <si>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</si>
  <si>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</si>
  <si>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</si>
  <si>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</si>
  <si>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</si>
  <si>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</si>
  <si>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</si>
  <si>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</si>
  <si>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</si>
  <si>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</si>
  <si>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</si>
  <si>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</si>
  <si>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</si>
  <si>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</si>
  <si>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</si>
  <si>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</si>
  <si>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</si>
  <si>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</si>
  <si>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</si>
  <si>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</si>
  <si>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</si>
  <si>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</si>
  <si>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</si>
  <si>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</si>
  <si>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</si>
  <si>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</si>
  <si>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</si>
  <si>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</si>
  <si>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</si>
  <si>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</si>
  <si>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</si>
  <si>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</si>
  <si>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</si>
  <si>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</si>
  <si>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</si>
  <si>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</si>
  <si>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</si>
  <si>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</si>
  <si>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</si>
  <si>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</si>
  <si>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</si>
  <si>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</si>
  <si>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</si>
  <si>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</si>
  <si>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</si>
  <si>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</si>
  <si>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</si>
  <si>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</si>
  <si>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</si>
  <si>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</si>
  <si>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</si>
  <si>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</si>
  <si>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</si>
  <si>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</si>
  <si>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</si>
  <si>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</si>
  <si>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</si>
  <si>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</si>
  <si>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</si>
  <si>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</si>
  <si>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</si>
  <si>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</si>
  <si>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</si>
  <si>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</si>
  <si>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</si>
  <si>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</si>
  <si>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</si>
  <si>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</si>
  <si>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</si>
  <si>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</si>
  <si>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</si>
  <si>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</si>
  <si>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</si>
  <si>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</si>
  <si>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</si>
  <si>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</si>
  <si>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</si>
  <si>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</si>
  <si>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</si>
  <si>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</si>
  <si>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</si>
  <si>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</si>
  <si>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</si>
  <si>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</si>
  <si>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</si>
  <si>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</si>
  <si>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</si>
  <si>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</si>
  <si>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</si>
  <si>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</si>
  <si>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</si>
  <si>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</si>
  <si>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</si>
  <si>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</si>
  <si>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</si>
  <si>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</si>
  <si>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</si>
  <si>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</si>
  <si>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</si>
  <si>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</si>
  <si>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</si>
  <si>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</si>
  <si>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</si>
  <si>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</si>
  <si>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</si>
  <si>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</si>
  <si>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</si>
  <si>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</si>
  <si>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</si>
  <si>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</si>
  <si>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</si>
  <si>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</si>
  <si>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</si>
  <si>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</si>
  <si>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</si>
  <si>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</si>
  <si>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</si>
  <si>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</si>
  <si>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</si>
  <si>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</si>
  <si>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</si>
  <si>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</si>
  <si>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</si>
  <si>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</si>
  <si>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</si>
  <si>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</si>
  <si>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</si>
  <si>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</si>
  <si>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</si>
  <si>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</si>
  <si>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</si>
  <si>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</si>
  <si>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</si>
  <si>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</si>
  <si>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</si>
  <si>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</si>
  <si>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</si>
  <si>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</si>
  <si>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</si>
  <si>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</si>
  <si>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</si>
  <si>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</si>
  <si>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</si>
  <si>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</si>
  <si>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</si>
  <si>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</si>
  <si>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</si>
  <si>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</si>
  <si>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</si>
  <si>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</si>
  <si>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</si>
  <si>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</si>
  <si>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</si>
  <si>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</si>
  <si>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</si>
  <si>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</si>
  <si>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</si>
  <si>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</si>
  <si>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</si>
  <si>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</si>
  <si>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</si>
  <si>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</si>
  <si>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</si>
  <si>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</si>
  <si>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</si>
  <si>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</si>
  <si>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</si>
  <si>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</si>
  <si>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</si>
  <si>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</si>
  <si>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</si>
  <si>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</si>
  <si>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</si>
  <si>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</si>
  <si>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</si>
  <si>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</si>
  <si>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</si>
  <si>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</si>
  <si>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</si>
  <si>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</si>
  <si>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</si>
  <si>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</si>
  <si>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</si>
  <si>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</si>
  <si>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</si>
  <si>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</si>
  <si>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</si>
  <si>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</si>
  <si>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</si>
  <si>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</si>
  <si>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</si>
  <si>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</si>
  <si>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</si>
  <si>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</si>
  <si>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</si>
  <si>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</si>
  <si>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</si>
  <si>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</si>
  <si>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</si>
  <si>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</si>
  <si>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</si>
  <si>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</si>
  <si>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</si>
  <si>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</si>
  <si>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</si>
  <si>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</si>
  <si>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</si>
  <si>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</si>
  <si>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</si>
  <si>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</si>
  <si>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</si>
  <si>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</si>
  <si>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</si>
  <si>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</si>
  <si>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</si>
  <si>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</si>
  <si>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</si>
  <si>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</si>
  <si>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</si>
  <si>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</si>
  <si>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</si>
  <si>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</si>
  <si>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</si>
  <si>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</si>
  <si>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</si>
  <si>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</si>
  <si>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</si>
  <si>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</si>
  <si>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</si>
  <si>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</si>
  <si>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</si>
  <si>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</si>
  <si>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</si>
  <si>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</si>
  <si>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</si>
  <si>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</si>
  <si>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</si>
  <si>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</si>
  <si>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</si>
  <si>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</si>
  <si>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</si>
  <si>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</si>
  <si>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</si>
  <si>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</si>
  <si>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</si>
  <si>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</si>
  <si>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</si>
  <si>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</si>
  <si>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</si>
  <si>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</si>
  <si>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</si>
  <si>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</si>
  <si>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</si>
  <si>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</si>
  <si>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</si>
  <si>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</si>
  <si>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</si>
  <si>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</si>
  <si>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</si>
  <si>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</si>
  <si>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</si>
  <si>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</si>
  <si>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</si>
  <si>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</si>
  <si>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</si>
  <si>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</si>
  <si>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</si>
  <si>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</si>
  <si>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</si>
  <si>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</si>
  <si>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</si>
  <si>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</si>
  <si>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</si>
  <si>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</si>
  <si>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</si>
  <si>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</si>
  <si>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</si>
  <si>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</si>
  <si>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</si>
  <si>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</si>
  <si>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</si>
  <si>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</si>
  <si>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</si>
  <si>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</si>
  <si>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</si>
  <si>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</si>
  <si>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</si>
  <si>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</si>
  <si>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</si>
  <si>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</si>
  <si>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</si>
  <si>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</si>
  <si>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</si>
  <si>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</si>
  <si>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</si>
  <si>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</si>
  <si>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</si>
  <si>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</si>
  <si>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</si>
  <si>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</si>
  <si>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</si>
  <si>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</si>
  <si>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</si>
  <si>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</si>
  <si>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</si>
  <si>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</si>
  <si>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</si>
  <si>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</si>
  <si>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</si>
  <si>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</si>
  <si>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</si>
  <si>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</si>
  <si>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</si>
  <si>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</si>
  <si>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</si>
  <si>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</si>
  <si>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</si>
  <si>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</si>
  <si>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</si>
  <si>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</si>
  <si>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</si>
  <si>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</si>
  <si>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</si>
  <si>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</si>
  <si>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</si>
  <si>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</si>
  <si>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</si>
  <si>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</si>
  <si>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</si>
  <si>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</si>
  <si>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</si>
  <si>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</si>
  <si>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</si>
  <si>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</si>
  <si>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</si>
  <si>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</si>
  <si>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</si>
  <si>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</si>
  <si>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</si>
  <si>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</si>
  <si>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</si>
  <si>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</si>
  <si>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</si>
  <si>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</si>
  <si>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</si>
  <si>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</si>
  <si>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</si>
  <si>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</si>
  <si>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</si>
  <si>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</si>
  <si>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</si>
  <si>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</si>
  <si>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</si>
  <si>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</si>
  <si>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</si>
  <si>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</si>
  <si>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</si>
  <si>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</si>
  <si>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</si>
  <si>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</si>
  <si>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</si>
  <si>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</si>
  <si>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</si>
  <si>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</si>
  <si>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</si>
  <si>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</si>
  <si>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</si>
  <si>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</si>
  <si>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</si>
  <si>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</si>
  <si>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</si>
  <si>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</si>
  <si>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</si>
  <si>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</si>
  <si>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</si>
  <si>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</si>
  <si>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</si>
  <si>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</si>
  <si>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</si>
  <si>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</si>
  <si>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</si>
  <si>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</si>
  <si>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</si>
  <si>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</si>
  <si>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</si>
  <si>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</si>
  <si>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</si>
  <si>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</si>
  <si>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</si>
  <si>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</si>
  <si>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</si>
  <si>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</si>
  <si>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</si>
  <si>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</si>
  <si>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</si>
  <si>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</si>
  <si>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</si>
  <si>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</si>
  <si>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</si>
  <si>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</si>
  <si>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</si>
  <si>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</si>
  <si>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</si>
  <si>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</si>
  <si>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</si>
  <si>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</si>
  <si>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</si>
  <si>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</si>
  <si>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</si>
  <si>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</si>
  <si>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</si>
  <si>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</si>
  <si>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</si>
  <si>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</si>
  <si>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</si>
  <si>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</si>
  <si>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</si>
  <si>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</si>
  <si>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</si>
  <si>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</si>
  <si>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</si>
  <si>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</si>
  <si>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</si>
  <si>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</si>
  <si>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</si>
  <si>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</si>
  <si>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</si>
  <si>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</si>
  <si>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</si>
  <si>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</si>
  <si>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</si>
  <si>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</si>
  <si>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</si>
  <si>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</si>
  <si>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</si>
  <si>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</si>
  <si>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</si>
  <si>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</si>
  <si>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</si>
  <si>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</si>
  <si>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</si>
  <si>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</si>
  <si>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</si>
  <si>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</si>
  <si>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</si>
  <si>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</si>
  <si>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</si>
  <si>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</si>
  <si>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</si>
  <si>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</si>
  <si>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</si>
  <si>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</si>
  <si>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</si>
  <si>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</si>
  <si>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</si>
  <si>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</si>
  <si>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</si>
  <si>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</si>
  <si>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</si>
  <si>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</si>
  <si>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</si>
  <si>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</si>
  <si>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</si>
  <si>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</si>
  <si>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</si>
  <si>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</si>
  <si>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</si>
  <si>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</si>
  <si>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</si>
  <si>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</si>
  <si>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</si>
  <si>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</si>
  <si>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</si>
  <si>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</si>
  <si>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</si>
  <si>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</si>
  <si>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</si>
  <si>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</si>
  <si>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</si>
  <si>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</si>
  <si>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</si>
  <si>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</si>
  <si>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</si>
  <si>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</si>
  <si>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</si>
  <si>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</si>
  <si>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</si>
  <si>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</si>
  <si>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</si>
  <si>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</si>
  <si>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</si>
  <si>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</si>
  <si>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</si>
  <si>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</si>
  <si>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</si>
  <si>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</si>
  <si>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</si>
  <si>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</si>
  <si>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</si>
  <si>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</si>
  <si>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</si>
  <si>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</si>
  <si>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</si>
  <si>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</si>
  <si>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</si>
  <si>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</si>
  <si>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</si>
  <si>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</si>
  <si>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</si>
  <si>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</si>
  <si>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</si>
  <si>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</si>
  <si>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</si>
  <si>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</si>
  <si>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</si>
  <si>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</si>
  <si>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</si>
  <si>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</si>
  <si>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</si>
  <si>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</si>
  <si>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</si>
  <si>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</si>
  <si>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</si>
  <si>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</si>
  <si>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</si>
  <si>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</si>
  <si>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</si>
  <si>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</si>
  <si>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</si>
  <si>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</si>
  <si>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</si>
  <si>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</si>
  <si>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</si>
  <si>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</si>
  <si>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</si>
  <si>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</si>
  <si>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</si>
  <si>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</si>
  <si>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</si>
  <si>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</si>
  <si>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</si>
  <si>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</si>
  <si>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</si>
  <si>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</si>
  <si>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</si>
  <si>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</si>
  <si>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</si>
  <si>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</si>
  <si>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</si>
  <si>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</si>
  <si>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</si>
  <si>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</si>
  <si>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</si>
  <si>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</si>
  <si>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</si>
  <si>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</si>
  <si>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</si>
  <si>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</si>
  <si>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</si>
  <si>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</si>
  <si>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</si>
  <si>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</si>
  <si>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</si>
  <si>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</si>
  <si>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</si>
  <si>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</si>
  <si>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</si>
  <si>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</si>
  <si>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</si>
  <si>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</si>
  <si>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</si>
  <si>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</si>
  <si>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</si>
  <si>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</si>
  <si>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</si>
  <si>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</si>
  <si>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</si>
  <si>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</si>
  <si>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</si>
  <si>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</si>
  <si>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</si>
  <si>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</si>
  <si>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</si>
  <si>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</si>
  <si>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</si>
  <si>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</si>
  <si>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</si>
  <si>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</si>
  <si>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</si>
  <si>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</si>
  <si>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</si>
  <si>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</si>
  <si>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</si>
  <si>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</si>
  <si>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</si>
  <si>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</si>
  <si>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</si>
  <si>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</si>
  <si>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</si>
  <si>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</si>
  <si>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</si>
  <si>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</si>
  <si>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</si>
  <si>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</si>
  <si>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</si>
  <si>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</si>
  <si>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</si>
  <si>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</si>
  <si>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</si>
  <si>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</si>
  <si>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</si>
  <si>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</si>
  <si>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</si>
  <si>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</si>
  <si>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</si>
  <si>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</si>
  <si>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</si>
  <si>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</si>
  <si>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</si>
  <si>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</si>
  <si>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</si>
  <si>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</si>
  <si>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</si>
  <si>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</si>
  <si>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</si>
  <si>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</si>
  <si>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</si>
  <si>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</si>
  <si>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</si>
  <si>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</si>
  <si>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</si>
  <si>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</si>
  <si>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</si>
  <si>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</si>
  <si>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</si>
  <si>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</si>
  <si>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</si>
  <si>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</si>
  <si>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</si>
  <si>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</si>
  <si>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</si>
  <si>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</si>
  <si>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</si>
  <si>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</si>
  <si>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</si>
  <si>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</si>
  <si>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</si>
  <si>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</si>
  <si>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</si>
  <si>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</si>
  <si>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</si>
  <si>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</si>
  <si>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</si>
  <si>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</si>
  <si>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</si>
  <si>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</si>
  <si>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</si>
  <si>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</si>
  <si>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</si>
  <si>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</si>
  <si>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</si>
  <si>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</si>
  <si>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</si>
  <si>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</si>
  <si>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</si>
  <si>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</si>
  <si>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</si>
  <si>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</si>
  <si>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</si>
  <si>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</si>
  <si>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</si>
  <si>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</si>
  <si>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</si>
  <si>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</si>
  <si>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</si>
  <si>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</si>
  <si>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</si>
  <si>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</si>
  <si>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</si>
  <si>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</si>
  <si>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</si>
  <si>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</si>
  <si>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</si>
  <si>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</si>
  <si>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</si>
  <si>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</si>
  <si>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</si>
  <si>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</si>
  <si>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</si>
  <si>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</si>
  <si>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</si>
  <si>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</si>
  <si>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</si>
  <si>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</si>
  <si>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</si>
  <si>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</si>
  <si>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</si>
  <si>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</si>
  <si>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</si>
  <si>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</si>
  <si>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</si>
  <si>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</si>
  <si>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</si>
  <si>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</si>
  <si>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</si>
  <si>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</si>
  <si>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</si>
  <si>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</si>
  <si>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</si>
  <si>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</si>
  <si>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</si>
  <si>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</si>
  <si>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</si>
  <si>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</si>
  <si>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</si>
  <si>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</si>
  <si>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</si>
  <si>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</si>
  <si>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</si>
  <si>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</si>
  <si>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</si>
  <si>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</si>
  <si>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</si>
  <si>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</si>
  <si>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</si>
  <si>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</si>
  <si>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</si>
  <si>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</si>
  <si>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</si>
  <si>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</si>
  <si>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</si>
  <si>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</si>
  <si>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</si>
  <si>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</si>
  <si>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</si>
  <si>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</si>
  <si>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</si>
  <si>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</si>
  <si>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</si>
  <si>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</si>
  <si>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</si>
  <si>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</si>
  <si>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</si>
  <si>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</si>
  <si>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</si>
  <si>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</si>
  <si>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</si>
  <si>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</si>
  <si>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</si>
  <si>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</si>
  <si>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</si>
  <si>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</si>
  <si>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</si>
  <si>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</si>
  <si>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</si>
  <si>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</si>
  <si>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</si>
  <si>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</si>
  <si>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</si>
  <si>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</si>
  <si>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</si>
  <si>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</si>
  <si>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</si>
  <si>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</si>
  <si>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</si>
  <si>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</si>
  <si>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</si>
  <si>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</si>
  <si>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</si>
  <si>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</si>
  <si>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</si>
  <si>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</si>
  <si>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</si>
  <si>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</si>
  <si>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</si>
  <si>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</si>
  <si>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</si>
  <si>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</si>
  <si>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</si>
  <si>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</si>
  <si>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</si>
  <si>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</si>
  <si>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</si>
  <si>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</si>
  <si>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</si>
  <si>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</si>
  <si>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</si>
  <si>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</si>
  <si>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</si>
  <si>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</si>
  <si>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</si>
  <si>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</si>
  <si>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</si>
  <si>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</si>
  <si>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</si>
  <si>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</si>
  <si>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</si>
  <si>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</si>
  <si>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</si>
  <si>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</si>
  <si>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</si>
  <si>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</si>
  <si>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</si>
  <si>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</si>
  <si>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</si>
  <si>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</si>
  <si>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</si>
  <si>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</si>
  <si>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</si>
  <si>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</si>
  <si>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</si>
  <si>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</si>
  <si>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</si>
  <si>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</si>
  <si>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</si>
  <si>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</si>
  <si>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</si>
  <si>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</si>
  <si>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</si>
  <si>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</si>
  <si>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</si>
  <si>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</si>
  <si>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</si>
  <si>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</si>
  <si>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</si>
  <si>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</si>
  <si>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</si>
  <si>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</si>
  <si>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</si>
  <si>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</si>
  <si>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</si>
  <si>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</si>
  <si>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</si>
  <si>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</si>
  <si>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</si>
  <si>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</si>
  <si>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</si>
  <si>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</si>
  <si>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</si>
  <si>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</si>
  <si>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</si>
  <si>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</si>
  <si>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</si>
  <si>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</si>
  <si>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</si>
  <si>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</si>
  <si>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</si>
  <si>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</si>
  <si>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</si>
  <si>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</si>
  <si>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</si>
  <si>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</si>
  <si>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</si>
  <si>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</si>
  <si>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</si>
  <si>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</si>
  <si>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</si>
  <si>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</si>
  <si>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</si>
  <si>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</si>
  <si>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</si>
  <si>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</si>
  <si>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</si>
  <si>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</si>
  <si>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</si>
  <si>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</si>
  <si>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</si>
  <si>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</si>
  <si>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</si>
  <si>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</si>
  <si>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</si>
  <si>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</si>
  <si>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</si>
  <si>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</si>
  <si>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</si>
  <si>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</si>
  <si>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</si>
  <si>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</si>
  <si>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</si>
  <si>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</si>
  <si>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</si>
  <si>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</si>
  <si>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</si>
  <si>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</si>
  <si>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</si>
  <si>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</si>
  <si>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</si>
  <si>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</si>
  <si>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</si>
  <si>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</si>
  <si>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</si>
  <si>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</si>
  <si>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</si>
  <si>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</si>
  <si>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</si>
  <si>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</si>
  <si>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</si>
  <si>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</si>
  <si>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</si>
  <si>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</si>
  <si>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</si>
  <si>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</si>
  <si>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</si>
  <si>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</si>
  <si>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</si>
  <si>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</si>
  <si>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</si>
  <si>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</si>
  <si>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</si>
  <si>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</si>
  <si>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</si>
  <si>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</si>
  <si>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</si>
  <si>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</si>
  <si>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</si>
  <si>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</si>
  <si>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</si>
  <si>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</si>
  <si>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</si>
  <si>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</si>
  <si>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</si>
  <si>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</si>
  <si>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</si>
  <si>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</si>
  <si>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</si>
  <si>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</si>
  <si>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</si>
  <si>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</si>
  <si>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</si>
  <si>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</si>
  <si>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</si>
  <si>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</si>
  <si>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</si>
  <si>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</si>
  <si>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</si>
  <si>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</si>
  <si>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</si>
  <si>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</si>
  <si>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</si>
  <si>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</si>
  <si>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</si>
  <si>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</si>
  <si>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</si>
  <si>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</si>
  <si>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</si>
  <si>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</si>
  <si>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</si>
  <si>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</si>
  <si>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</si>
  <si>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</si>
  <si>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</si>
  <si>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</si>
  <si>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</si>
  <si>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</si>
  <si>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</si>
  <si>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</si>
  <si>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</si>
  <si>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</si>
  <si>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</si>
  <si>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</si>
  <si>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</si>
  <si>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</si>
  <si>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</si>
  <si>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</si>
  <si>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</si>
  <si>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</si>
  <si>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</si>
  <si>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</si>
  <si>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</si>
  <si>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</si>
  <si>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</si>
  <si>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</si>
  <si>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</si>
  <si>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</si>
  <si>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</si>
  <si>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</si>
  <si>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</si>
  <si>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</si>
  <si>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</si>
  <si>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</si>
  <si>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</si>
  <si>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</si>
  <si>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</si>
  <si>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</si>
  <si>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</si>
  <si>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</si>
  <si>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</si>
  <si>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</si>
  <si>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</si>
  <si>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</si>
  <si>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</si>
  <si>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</si>
  <si>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</si>
  <si>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</si>
  <si>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</si>
  <si>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</si>
  <si>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</si>
  <si>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</si>
  <si>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</si>
  <si>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</si>
  <si>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</si>
  <si>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</si>
  <si>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</si>
  <si>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</si>
  <si>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</si>
  <si>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</si>
  <si>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</si>
  <si>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</si>
  <si>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</si>
  <si>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</si>
  <si>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</si>
  <si>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</si>
  <si>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</si>
  <si>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</si>
  <si>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</si>
  <si>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</si>
  <si>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</si>
  <si>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</si>
  <si>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</si>
  <si>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</si>
  <si>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</si>
  <si>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</si>
  <si>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</si>
  <si>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</si>
  <si>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</si>
  <si>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</si>
  <si>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</si>
  <si>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</si>
  <si>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</si>
  <si>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</si>
  <si>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</si>
  <si>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</si>
  <si>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</si>
  <si>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</si>
  <si>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</si>
  <si>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</si>
  <si>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</si>
  <si>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</si>
  <si>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</si>
  <si>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</si>
  <si>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</si>
  <si>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</si>
  <si>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</si>
  <si>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</si>
  <si>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</si>
  <si>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</si>
  <si>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</si>
  <si>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</si>
  <si>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</si>
  <si>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</si>
  <si>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</si>
  <si>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</si>
  <si>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</si>
  <si>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</si>
  <si>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</si>
  <si>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</si>
  <si>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</si>
  <si>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</si>
  <si>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</si>
  <si>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</si>
  <si>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</si>
  <si>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</si>
  <si>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</si>
  <si>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</si>
  <si>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</si>
  <si>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</si>
  <si>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</si>
  <si>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</si>
  <si>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</si>
  <si>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</si>
  <si>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</si>
  <si>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</si>
  <si>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</si>
  <si>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</si>
  <si>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</si>
  <si>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</si>
  <si>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</si>
  <si>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</si>
  <si>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</si>
  <si>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</si>
  <si>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</si>
  <si>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</si>
  <si>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</si>
  <si>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</si>
  <si>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</si>
  <si>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</si>
  <si>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</si>
  <si>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</si>
  <si>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</si>
  <si>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</si>
  <si>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</si>
  <si>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</si>
  <si>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</si>
  <si>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</si>
  <si>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</si>
  <si>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</si>
  <si>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</si>
  <si>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</si>
  <si>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</si>
  <si>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</si>
  <si>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</si>
  <si>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</si>
  <si>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</si>
  <si>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</si>
  <si>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</si>
  <si>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</si>
  <si>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</si>
  <si>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</si>
  <si>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</si>
  <si>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</si>
  <si>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</si>
  <si>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</si>
  <si>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</si>
  <si>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</si>
  <si>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</si>
  <si>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</si>
  <si>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</si>
  <si>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</si>
  <si>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</si>
  <si>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</si>
  <si>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</si>
  <si>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</si>
  <si>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</si>
  <si>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</si>
  <si>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</si>
  <si>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</si>
  <si>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</si>
  <si>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</si>
  <si>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</si>
  <si>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</si>
  <si>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</si>
  <si>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</si>
  <si>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</si>
  <si>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</si>
  <si>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</si>
  <si>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</si>
  <si>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</si>
  <si>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</si>
  <si>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</si>
  <si>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</si>
  <si>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</si>
  <si>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</si>
  <si>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</si>
  <si>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</si>
  <si>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</si>
  <si>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</si>
  <si>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</si>
  <si>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</si>
  <si>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</si>
  <si>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</si>
  <si>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</si>
  <si>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</si>
  <si>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</si>
  <si>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</si>
  <si>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</si>
  <si>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</si>
  <si>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</si>
  <si>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</si>
  <si>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</si>
  <si>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</si>
  <si>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</si>
  <si>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</si>
  <si>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</si>
  <si>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</si>
  <si>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</si>
  <si>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</si>
  <si>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</si>
  <si>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</si>
  <si>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</si>
  <si>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</si>
  <si>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</si>
  <si>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</si>
  <si>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</si>
  <si>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</si>
  <si>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</si>
  <si>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</si>
  <si>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</si>
  <si>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</si>
  <si>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</si>
  <si>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</si>
  <si>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</si>
  <si>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</si>
  <si>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</si>
  <si>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</si>
  <si>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</si>
  <si>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</si>
  <si>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</si>
  <si>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</si>
  <si>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</si>
  <si>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</si>
  <si>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</si>
  <si>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</si>
  <si>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</si>
  <si>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</si>
  <si>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</si>
  <si>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</si>
  <si>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</si>
  <si>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</si>
  <si>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</si>
  <si>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</si>
  <si>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</si>
  <si>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</si>
  <si>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</si>
  <si>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</si>
  <si>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</si>
  <si>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</si>
  <si>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</si>
  <si>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</si>
  <si>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</si>
  <si>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</si>
  <si>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</si>
  <si>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</si>
  <si>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</si>
  <si>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</si>
  <si>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</si>
  <si>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</si>
  <si>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</si>
  <si>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</si>
  <si>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</si>
  <si>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</si>
  <si>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</si>
  <si>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</si>
  <si>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</si>
  <si>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</si>
  <si>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</si>
  <si>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</si>
  <si>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</si>
  <si>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</si>
  <si>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</si>
  <si>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</si>
  <si>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</si>
  <si>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</si>
  <si>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</si>
  <si>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</si>
  <si>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</si>
  <si>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</si>
  <si>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</si>
  <si>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</si>
  <si>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</si>
  <si>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</si>
  <si>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</si>
  <si>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</si>
  <si>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</si>
  <si>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</si>
  <si>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</si>
  <si>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</si>
  <si>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</si>
  <si>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</si>
  <si>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</si>
  <si>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</si>
  <si>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</si>
  <si>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</si>
  <si>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</si>
  <si>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</si>
  <si>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</si>
  <si>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</si>
  <si>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</si>
  <si>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</si>
  <si>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</si>
  <si>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</si>
  <si>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</si>
  <si>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</si>
  <si>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</si>
  <si>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</si>
  <si>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</si>
  <si>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</si>
  <si>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</si>
  <si>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</si>
  <si>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</si>
  <si>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</si>
  <si>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</si>
  <si>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</si>
  <si>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</si>
  <si>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</si>
  <si>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</si>
  <si>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</si>
  <si>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</si>
  <si>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</si>
  <si>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</si>
  <si>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</si>
  <si>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</si>
  <si>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</si>
  <si>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</si>
  <si>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</si>
  <si>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</si>
  <si>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</si>
  <si>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</si>
  <si>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</si>
  <si>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</si>
  <si>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</si>
  <si>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</si>
  <si>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</si>
  <si>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</si>
  <si>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</si>
  <si>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</si>
  <si>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</si>
  <si>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</si>
  <si>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</si>
  <si>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</si>
  <si>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</si>
  <si>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</si>
  <si>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</si>
  <si>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</si>
  <si>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</si>
  <si>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</si>
  <si>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</si>
  <si>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</si>
  <si>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</si>
  <si>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</si>
  <si>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</si>
  <si>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</si>
  <si>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</si>
  <si>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</si>
  <si>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</si>
  <si>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</si>
  <si>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</si>
  <si>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</si>
  <si>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</si>
  <si>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</si>
  <si>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</si>
  <si>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</si>
  <si>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</si>
  <si>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</si>
  <si>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</si>
  <si>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</si>
  <si>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</si>
  <si>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</si>
  <si>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</si>
  <si>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</si>
  <si>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</si>
  <si>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</si>
  <si>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</si>
  <si>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</si>
  <si>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</si>
  <si>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</si>
  <si>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</si>
  <si>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</si>
  <si>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</si>
  <si>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</si>
  <si>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</si>
  <si>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</si>
  <si>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</si>
  <si>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</si>
  <si>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</si>
  <si>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</si>
  <si>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</si>
  <si>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</si>
  <si>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</si>
  <si>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</si>
  <si>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</si>
  <si>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</si>
  <si>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</si>
  <si>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</si>
  <si>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</si>
  <si>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</si>
  <si>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</si>
  <si>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</si>
  <si>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</si>
  <si>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</si>
  <si>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</si>
  <si>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</si>
  <si>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</si>
  <si>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</si>
  <si>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</si>
  <si>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</si>
  <si>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</si>
  <si>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</si>
  <si>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</si>
  <si>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</si>
  <si>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</si>
  <si>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</si>
  <si>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</si>
  <si>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</si>
  <si>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</si>
  <si>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</si>
  <si>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</si>
  <si>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</si>
  <si>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</si>
  <si>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</si>
  <si>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</si>
  <si>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</si>
  <si>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</si>
  <si>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</si>
  <si>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</si>
  <si>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</si>
  <si>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</si>
  <si>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</si>
  <si>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</si>
  <si>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</si>
  <si>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</si>
  <si>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</si>
  <si>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</si>
  <si>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</si>
  <si>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</si>
  <si>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</si>
  <si>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</si>
  <si>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</si>
  <si>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</si>
  <si>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</si>
  <si>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</si>
  <si>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</si>
  <si>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</si>
  <si>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</si>
  <si>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</si>
  <si>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</si>
  <si>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</si>
  <si>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</si>
  <si>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</si>
  <si>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</si>
  <si>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</si>
  <si>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</si>
  <si>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</si>
  <si>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</si>
  <si>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</si>
  <si>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</si>
  <si>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</si>
  <si>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</si>
  <si>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</si>
  <si>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</si>
  <si>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</si>
  <si>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</si>
  <si>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</si>
  <si>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</si>
  <si>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</si>
  <si>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</si>
  <si>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</si>
  <si>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</si>
  <si>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</si>
  <si>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</si>
  <si>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</si>
  <si>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</si>
  <si>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</si>
  <si>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</si>
  <si>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</si>
  <si>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</si>
  <si>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</si>
  <si>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</si>
  <si>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</si>
  <si>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</si>
  <si>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</si>
  <si>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</si>
  <si>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</si>
  <si>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</si>
  <si>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</si>
  <si>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</si>
  <si>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</si>
  <si>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</si>
  <si>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</si>
  <si>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</si>
  <si>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</si>
  <si>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</si>
  <si>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</si>
  <si>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</si>
  <si>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</si>
  <si>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</si>
  <si>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</si>
  <si>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</si>
  <si>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</si>
  <si>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</si>
  <si>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</si>
  <si>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</si>
  <si>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</si>
  <si>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</si>
  <si>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</si>
  <si>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</si>
  <si>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</si>
  <si>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</si>
  <si>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</si>
  <si>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</si>
  <si>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</si>
  <si>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</si>
  <si>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</si>
  <si>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</si>
  <si>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</si>
  <si>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</si>
  <si>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</si>
  <si>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</si>
  <si>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</si>
  <si>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</si>
  <si>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</si>
  <si>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</si>
  <si>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</si>
  <si>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</si>
  <si>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</si>
  <si>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</si>
  <si>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</si>
  <si>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</si>
  <si>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</si>
  <si>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</si>
  <si>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</si>
  <si>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</si>
  <si>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</si>
  <si>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</si>
  <si>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</si>
  <si>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</si>
  <si>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</si>
  <si>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</si>
  <si>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</si>
  <si>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</si>
  <si>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</si>
  <si>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</si>
  <si>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</si>
  <si>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</si>
  <si>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</si>
  <si>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</si>
  <si>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</si>
  <si>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</si>
  <si>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</si>
  <si>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</si>
  <si>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</si>
  <si>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</si>
  <si>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</si>
  <si>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</si>
  <si>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</si>
  <si>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</si>
  <si>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</si>
  <si>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</si>
  <si>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</si>
  <si>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</si>
  <si>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</si>
  <si>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</si>
  <si>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</si>
  <si>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</si>
  <si>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</si>
  <si>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</si>
  <si>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</si>
  <si>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</si>
  <si>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</si>
  <si>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</si>
  <si>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</si>
  <si>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</si>
  <si>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</si>
  <si>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</si>
  <si>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</si>
  <si>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</si>
  <si>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</si>
  <si>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</si>
  <si>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</si>
  <si>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</si>
  <si>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</si>
  <si>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</si>
  <si>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</si>
  <si>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</si>
  <si>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</si>
  <si>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</si>
  <si>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</si>
  <si>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</si>
  <si>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</si>
  <si>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</si>
  <si>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</si>
  <si>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</si>
  <si>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</si>
  <si>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</si>
  <si>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</si>
  <si>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</si>
  <si>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</si>
  <si>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</si>
  <si>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</si>
  <si>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</si>
  <si>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</si>
  <si>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</si>
  <si>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</si>
  <si>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</si>
  <si>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</si>
  <si>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</si>
  <si>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</si>
  <si>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</si>
  <si>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</si>
  <si>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</si>
  <si>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</si>
  <si>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</si>
  <si>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</si>
  <si>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</si>
  <si>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</si>
  <si>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</si>
  <si>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</si>
  <si>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</si>
  <si>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</si>
  <si>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</si>
  <si>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</si>
  <si>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</si>
  <si>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</si>
  <si>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</si>
  <si>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</si>
  <si>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</si>
  <si>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</si>
  <si>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</si>
  <si>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</si>
  <si>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</si>
  <si>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</si>
  <si>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</si>
  <si>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</si>
  <si>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</si>
  <si>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</si>
  <si>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</si>
  <si>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</si>
  <si>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</si>
  <si>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</si>
  <si>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</si>
  <si>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</si>
  <si>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</si>
  <si>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</si>
  <si>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</si>
  <si>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</si>
  <si>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</si>
  <si>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</si>
  <si>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</si>
  <si>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</si>
  <si>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</si>
  <si>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</si>
  <si>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</si>
  <si>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</si>
  <si>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</si>
  <si>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</si>
  <si>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</si>
  <si>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</si>
  <si>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</si>
  <si>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</si>
  <si>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</si>
  <si>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</si>
  <si>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</si>
  <si>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</si>
  <si>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</si>
  <si>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</si>
  <si>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</si>
  <si>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</si>
  <si>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</si>
  <si>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</si>
  <si>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</si>
  <si>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</si>
  <si>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</si>
  <si>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</si>
  <si>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</si>
  <si>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</si>
  <si>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</si>
  <si>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</si>
  <si>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</si>
  <si>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</si>
  <si>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</si>
  <si>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</si>
  <si>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</si>
  <si>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</si>
  <si>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</si>
  <si>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</si>
  <si>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</si>
  <si>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</si>
  <si>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</si>
  <si>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</si>
  <si>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</si>
  <si>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</si>
  <si>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</si>
  <si>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</si>
  <si>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</si>
  <si>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</si>
  <si>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</si>
  <si>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</si>
  <si>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</si>
  <si>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</si>
  <si>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</si>
  <si>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</si>
  <si>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</si>
  <si>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</si>
  <si>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</si>
  <si>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</si>
  <si>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</si>
  <si>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</si>
  <si>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</si>
  <si>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</si>
  <si>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</si>
  <si>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</si>
  <si>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</si>
  <si>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</si>
  <si>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</si>
  <si>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</si>
  <si>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</si>
  <si>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</si>
  <si>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</si>
  <si>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</si>
  <si>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</si>
  <si>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</si>
  <si>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</si>
  <si>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</si>
  <si>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</si>
  <si>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</si>
  <si>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</si>
  <si>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</si>
  <si>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</si>
  <si>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</si>
  <si>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</si>
  <si>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</si>
  <si>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</si>
  <si>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</si>
  <si>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</si>
  <si>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</si>
  <si>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</si>
  <si>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</si>
  <si>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</si>
  <si>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</si>
  <si>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</si>
  <si>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</si>
  <si>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</si>
  <si>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</si>
  <si>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</si>
  <si>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</si>
  <si>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</si>
  <si>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</si>
  <si>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</si>
  <si>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</si>
  <si>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</si>
  <si>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</si>
  <si>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</si>
  <si>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</si>
  <si>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</si>
  <si>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</si>
  <si>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</si>
  <si>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</si>
  <si>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</si>
  <si>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</si>
  <si>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</si>
  <si>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</si>
  <si>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</si>
  <si>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</si>
  <si>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</si>
  <si>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</si>
  <si>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</si>
  <si>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</si>
  <si>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</si>
  <si>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</si>
  <si>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</si>
  <si>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</si>
  <si>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</si>
  <si>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</si>
  <si>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</si>
  <si>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</si>
  <si>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</si>
  <si>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</si>
  <si>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</si>
  <si>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</si>
  <si>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</si>
  <si>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</si>
  <si>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</si>
  <si>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</si>
  <si>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</si>
  <si>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</si>
  <si>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</si>
  <si>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</si>
  <si>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</si>
  <si>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</si>
  <si>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</si>
  <si>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</si>
  <si>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</si>
  <si>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</si>
  <si>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</si>
  <si>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</si>
  <si>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</si>
  <si>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</si>
  <si>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</si>
  <si>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</si>
  <si>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</si>
  <si>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</si>
  <si>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</si>
  <si>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</si>
  <si>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</si>
  <si>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</si>
  <si>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</si>
  <si>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</si>
  <si>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</si>
  <si>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</si>
  <si>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</si>
  <si>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</si>
  <si>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</si>
  <si>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</si>
  <si>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</si>
  <si>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</si>
  <si>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</si>
  <si>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</si>
  <si>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</si>
  <si>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</si>
  <si>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</si>
  <si>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</si>
  <si>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</si>
  <si>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</si>
  <si>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</si>
  <si>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</si>
  <si>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</si>
  <si>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</si>
  <si>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</si>
  <si>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</si>
  <si>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</si>
  <si>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</si>
  <si>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</si>
  <si>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</si>
  <si>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</si>
  <si>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</si>
  <si>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</si>
  <si>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</si>
  <si>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</si>
  <si>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</si>
  <si>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</si>
  <si>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</si>
  <si>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</si>
  <si>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</si>
  <si>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</si>
  <si>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</si>
  <si>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</si>
  <si>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</si>
  <si>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</si>
  <si>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</si>
  <si>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</si>
  <si>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</si>
  <si>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</si>
  <si>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</si>
  <si>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</si>
  <si>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</si>
  <si>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</si>
  <si>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</si>
  <si>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</si>
  <si>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</si>
  <si>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</si>
  <si>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</si>
  <si>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</si>
  <si>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</si>
  <si>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</si>
  <si>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</si>
  <si>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</si>
  <si>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</si>
  <si>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</si>
  <si>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</si>
  <si>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</si>
  <si>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</si>
  <si>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</si>
  <si>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</si>
  <si>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</si>
  <si>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</si>
  <si>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</si>
  <si>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</si>
  <si>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</si>
  <si>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</si>
  <si>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</si>
  <si>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</si>
  <si>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</si>
  <si>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</si>
  <si>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</si>
  <si>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</si>
  <si>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</si>
  <si>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</si>
  <si>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</si>
  <si>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</si>
  <si>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</si>
  <si>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</si>
  <si>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</si>
  <si>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</si>
  <si>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</si>
  <si>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</si>
  <si>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</si>
  <si>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</si>
  <si>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</si>
  <si>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</si>
  <si>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</si>
  <si>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</si>
  <si>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</si>
  <si>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</si>
  <si>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</si>
  <si>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</si>
  <si>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</si>
  <si>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</si>
  <si>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</si>
  <si>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</si>
  <si>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</si>
  <si>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</si>
  <si>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</si>
  <si>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</si>
  <si>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</si>
  <si>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</si>
  <si>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</si>
  <si>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</si>
  <si>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</si>
  <si>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</si>
  <si>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</si>
  <si>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</si>
  <si>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</si>
  <si>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</si>
  <si>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</si>
  <si>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</si>
  <si>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</si>
  <si>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</si>
  <si>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</si>
  <si>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</si>
  <si>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</si>
  <si>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</si>
  <si>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</si>
  <si>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</si>
  <si>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</si>
  <si>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</si>
  <si>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</si>
  <si>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</si>
  <si>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</si>
  <si>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</si>
  <si>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</si>
  <si>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</si>
  <si>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</si>
  <si>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</si>
  <si>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</si>
  <si>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</si>
  <si>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</si>
  <si>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</si>
  <si>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</si>
  <si>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</si>
  <si>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</si>
  <si>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</si>
  <si>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</si>
  <si>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</si>
  <si>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</si>
  <si>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</si>
  <si>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</si>
  <si>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</si>
  <si>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</si>
  <si>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</si>
  <si>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</si>
  <si>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</si>
  <si>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</si>
  <si>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</si>
  <si>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</si>
  <si>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</si>
  <si>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</si>
  <si>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</si>
  <si>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</si>
  <si>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</si>
  <si>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</si>
  <si>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</si>
  <si>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</si>
  <si>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</si>
  <si>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</si>
  <si>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</si>
  <si>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</si>
  <si>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</si>
  <si>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</si>
  <si>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</si>
  <si>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</si>
  <si>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</si>
  <si>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</si>
  <si>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</si>
  <si>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</si>
  <si>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</si>
  <si>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</si>
  <si>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</si>
  <si>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</si>
  <si>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</si>
  <si>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</si>
  <si>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</si>
  <si>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</si>
  <si>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</si>
  <si>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</si>
  <si>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</si>
  <si>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</si>
  <si>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</si>
  <si>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</si>
  <si>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</si>
  <si>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</si>
  <si>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</si>
  <si>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</si>
  <si>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</si>
  <si>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</si>
  <si>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</si>
  <si>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</si>
  <si>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</si>
  <si>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</si>
  <si>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</si>
  <si>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</si>
  <si>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</si>
  <si>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</si>
  <si>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</si>
  <si>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</si>
  <si>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</si>
  <si>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</si>
  <si>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</si>
  <si>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</si>
  <si>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</si>
  <si>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</si>
  <si>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</si>
  <si>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</si>
  <si>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</si>
  <si>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</si>
  <si>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</si>
  <si>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</si>
  <si>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</si>
  <si>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</si>
  <si>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</si>
  <si>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</si>
  <si>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</si>
  <si>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</si>
  <si>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</si>
  <si>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</si>
  <si>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</si>
  <si>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</si>
  <si>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</si>
  <si>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</si>
  <si>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</si>
  <si>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</si>
  <si>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</si>
  <si>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</si>
  <si>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a - športy s lietajúcim diskom - bežné transfery</t>
  </si>
  <si>
    <t>53669967</t>
  </si>
  <si>
    <t>BCD 1, s. r. o.</t>
  </si>
  <si>
    <t>Tomáš Mozola</t>
  </si>
  <si>
    <t>Katarína Boďová</t>
  </si>
  <si>
    <t>CP25051</t>
  </si>
  <si>
    <t>CP25043</t>
  </si>
  <si>
    <t>25DF00047</t>
  </si>
  <si>
    <t>CP25053</t>
  </si>
  <si>
    <t>CP25054</t>
  </si>
  <si>
    <t>Int0027</t>
  </si>
  <si>
    <t>25DF00049</t>
  </si>
  <si>
    <t>25DF00054</t>
  </si>
  <si>
    <t>25DF00050</t>
  </si>
  <si>
    <t>25DF00052</t>
  </si>
  <si>
    <t>CPK25009</t>
  </si>
  <si>
    <t>CPK25008</t>
  </si>
  <si>
    <t>25DF00042 (suma spolu 1107)</t>
  </si>
  <si>
    <t>5.9.2025</t>
  </si>
  <si>
    <t>Prenájom kurtov - WBUC 2025</t>
  </si>
  <si>
    <t>8.9.2025</t>
  </si>
  <si>
    <t>10.9.2025</t>
  </si>
  <si>
    <t>16.9.2025</t>
  </si>
  <si>
    <t>Cestovné - PDA Worlds - Nokia/Tampere 2025</t>
  </si>
  <si>
    <t>17.9.2025</t>
  </si>
  <si>
    <t>18.9.2025</t>
  </si>
  <si>
    <t>Cestovné - EDGF, DGPT PCS Open / Krokhol Open / DG Festival</t>
  </si>
  <si>
    <t>23.9.2025</t>
  </si>
  <si>
    <t>24.9.2025</t>
  </si>
  <si>
    <t>29.9.2025</t>
  </si>
  <si>
    <t>6.10.2025</t>
  </si>
  <si>
    <t>9.10.2025</t>
  </si>
  <si>
    <t>14.10.2025</t>
  </si>
  <si>
    <t>16.10.2025</t>
  </si>
  <si>
    <t>21.10.2025</t>
  </si>
  <si>
    <t>22.10.2025</t>
  </si>
  <si>
    <t>23.10.2025</t>
  </si>
  <si>
    <t>27.10.2025</t>
  </si>
  <si>
    <t>28.10.2025</t>
  </si>
  <si>
    <t>29.10.2025</t>
  </si>
  <si>
    <t>3.11.2025</t>
  </si>
  <si>
    <t>Cestovné - Mistrovství ČR 2025 v Moravském Krumlově</t>
  </si>
  <si>
    <t>Samuel Kśiňan</t>
  </si>
  <si>
    <t>Masérske služby - Európske majstrovstvá juniorov 3.-9.8.2025</t>
  </si>
  <si>
    <t>DANEK FYZIO s.r.o.</t>
  </si>
  <si>
    <t>52 846 067</t>
  </si>
  <si>
    <t>Cestovné - EDGF European Masters Disc Golf Championship 2025</t>
  </si>
  <si>
    <t>Refundácia - letenky US Open 2025</t>
  </si>
  <si>
    <t>14.7.2025</t>
  </si>
  <si>
    <t>Martina Kmecová</t>
  </si>
  <si>
    <t>Rekreačné služby mesta Senica, spol. s r.o.</t>
  </si>
  <si>
    <t>Prenájom areálu - FŠ Čáčov podujatia MSR-O a MSR-W</t>
  </si>
  <si>
    <t>ACADEMIC Žilinská univerzita v Žiline</t>
  </si>
  <si>
    <t>42060036</t>
  </si>
  <si>
    <t>Prenájom ihriska - Žilinská jednodňovka frisbee 10.5.2025</t>
  </si>
  <si>
    <t>Športový klub KEFEAR</t>
  </si>
  <si>
    <t>GREPO - samoobslužné sklady</t>
  </si>
  <si>
    <t>51291169</t>
  </si>
  <si>
    <t>Prenájom - sklad A046 na rok 2025</t>
  </si>
  <si>
    <t>Cestovné - kontrolórka SAF</t>
  </si>
  <si>
    <t>Katarína Vilhanová</t>
  </si>
  <si>
    <t>Administratívne a konzultačné služby týkajúce sa finančného managementu a
administratívne služby týkajúce sa registračného systému https://ev.szf.sk</t>
  </si>
  <si>
    <t>Peter Topoľský</t>
  </si>
  <si>
    <t>Cestovné - EDGF European Masters DG Championship 2025</t>
  </si>
  <si>
    <t>Martin Krička</t>
  </si>
  <si>
    <t>Jozef Čierny</t>
  </si>
  <si>
    <t>Marta Ondrušová</t>
  </si>
  <si>
    <t>Refundácia - Tlač EYUC Trnava 2025</t>
  </si>
  <si>
    <t>5.8.2025</t>
  </si>
  <si>
    <t>FaxCopy, a.s.</t>
  </si>
  <si>
    <t>35729040</t>
  </si>
  <si>
    <t>423 31 340</t>
  </si>
  <si>
    <t>Zabezpečenie služieb - European Youth Ultimate Championships
2025 in Trnava</t>
  </si>
  <si>
    <t>Rozrátanie medzi hráčov do 23 rokov, ultimate klub Outsiterz</t>
  </si>
  <si>
    <t>Outsiterz</t>
  </si>
  <si>
    <t>Telovýchovná jednota Spartak Myjava</t>
  </si>
  <si>
    <t>34004416</t>
  </si>
  <si>
    <t>Prenájom haly na halový turnaj 18.-19.10.2025</t>
  </si>
  <si>
    <t>6.8.2025</t>
  </si>
  <si>
    <t>Mailchimp</t>
  </si>
  <si>
    <t>Mailingové služby</t>
  </si>
  <si>
    <t>Michal Kováč</t>
  </si>
  <si>
    <t>Rozrátanie medzi hráčov do 23 rokov, ultimate klub Sky Up</t>
  </si>
  <si>
    <t>Športový klub Sky Up</t>
  </si>
  <si>
    <t>Účastnícke poplatky - European ultimate federation EUIC 2026</t>
  </si>
  <si>
    <t>975251107</t>
  </si>
  <si>
    <t>European ultimate federation</t>
  </si>
  <si>
    <t>Rozrátanie medzi hráčov do 23 rokov, Discgolf klub Outsiterz</t>
  </si>
  <si>
    <t>Outsiterz DG</t>
  </si>
  <si>
    <t>25DF00057</t>
  </si>
  <si>
    <t>CP25055</t>
  </si>
  <si>
    <t>CP25056</t>
  </si>
  <si>
    <t>CP25057</t>
  </si>
  <si>
    <t>25DF00055</t>
  </si>
  <si>
    <t>DLaF 210-25-00320</t>
  </si>
  <si>
    <t>25DF00058</t>
  </si>
  <si>
    <t>Int0030</t>
  </si>
  <si>
    <t>25DF00060</t>
  </si>
  <si>
    <t>25DF00043</t>
  </si>
  <si>
    <t>MC22030967</t>
  </si>
  <si>
    <t>25DF00048</t>
  </si>
  <si>
    <t>MC22275603</t>
  </si>
  <si>
    <t>25DF00056</t>
  </si>
  <si>
    <t>MC22520371</t>
  </si>
  <si>
    <t>25DF00061</t>
  </si>
  <si>
    <t>Int0031</t>
  </si>
  <si>
    <t>25DF00059</t>
  </si>
  <si>
    <t>Int0029</t>
  </si>
  <si>
    <t>CPK25010</t>
  </si>
  <si>
    <t>25DF00062</t>
  </si>
  <si>
    <t>Int0028</t>
  </si>
  <si>
    <t>Int0033</t>
  </si>
  <si>
    <t>Prenájom športovej haly 21.11.2025 SLU</t>
  </si>
  <si>
    <t>Rozrátanie medzi hráčov do 23 rokov, Discgolf klub DGC Treecutters</t>
  </si>
  <si>
    <t>DGC Treecutters</t>
  </si>
  <si>
    <t>Rozrátanie medzi hráčov do 23 rokov, ultimate klub Kus Plastu</t>
  </si>
  <si>
    <t>Kus plastu</t>
  </si>
  <si>
    <t>24.11.2025</t>
  </si>
  <si>
    <t>25.11.2025</t>
  </si>
  <si>
    <t>14.11.2025</t>
  </si>
  <si>
    <t>26.11.2025</t>
  </si>
  <si>
    <t>3.12.2025</t>
  </si>
  <si>
    <t>Stredná športová škola Košice</t>
  </si>
  <si>
    <t>00521965</t>
  </si>
  <si>
    <t>Prenájom ihriska 28.9.2025 MSR-J</t>
  </si>
  <si>
    <t>4.12.2025</t>
  </si>
  <si>
    <t>6.11.2025</t>
  </si>
  <si>
    <t>8.11.2025</t>
  </si>
  <si>
    <t>VC Ultimate Europe Limited</t>
  </si>
  <si>
    <t>FR 88 830284782</t>
  </si>
  <si>
    <t>Rozrátanie medzi hráčov do 23 rokov, ultimate klub Športový klub KEFEAR</t>
  </si>
  <si>
    <t>Občerstvenie - SLU Malacky 21.11.2025</t>
  </si>
  <si>
    <t>44036752</t>
  </si>
  <si>
    <t>GROTTO TRADE s.r.o.</t>
  </si>
  <si>
    <t>Reklamné, marketingové, fotografické a informačné služby</t>
  </si>
  <si>
    <t>52666409</t>
  </si>
  <si>
    <t>Miroslava Petrášová</t>
  </si>
  <si>
    <t>17.12.2025</t>
  </si>
  <si>
    <t>5.12.2025</t>
  </si>
  <si>
    <t>Občerstvenie - SLU Košice 21.11.2025</t>
  </si>
  <si>
    <t>Materiál - Slovenská liga Ultimate</t>
  </si>
  <si>
    <t>Hi-Reklama, s.r.o.</t>
  </si>
  <si>
    <t>36199451</t>
  </si>
  <si>
    <t>6.2.2025</t>
  </si>
  <si>
    <t>24.10.2025</t>
  </si>
  <si>
    <t>7.9.2025</t>
  </si>
  <si>
    <t>13.1.2025</t>
  </si>
  <si>
    <t>7.1.2025</t>
  </si>
  <si>
    <t>Rozrátanie medzi hráčov do 23 rokov, ultimate klub North Side Turzovka</t>
  </si>
  <si>
    <t>North Side Turzovka</t>
  </si>
  <si>
    <t>9.12.2025</t>
  </si>
  <si>
    <t>8.3.2025</t>
  </si>
  <si>
    <t>Rozrátanie medzi hráčov do 23 rokov, ultimate klub Cenada</t>
  </si>
  <si>
    <t>10.12.2025</t>
  </si>
  <si>
    <t>12.12.2025</t>
  </si>
  <si>
    <t>Cestovné - EDGF (Langevaag, Nórsko / Overas, Nórsko / Oslo, Nórsko / Tallinn, Estónsko)</t>
  </si>
  <si>
    <t>Cestovné - Pro Worlds, Tampere, Fínsko</t>
  </si>
  <si>
    <t>Cestovné - EMDGC, Salzgitter, Nemecko</t>
  </si>
  <si>
    <t>Cestovné - DG Open 2025, Budapest, Maďarsko</t>
  </si>
  <si>
    <t>11.1.2025</t>
  </si>
  <si>
    <t>14.8.2025</t>
  </si>
  <si>
    <t>bonet.systems, s. r. o.</t>
  </si>
  <si>
    <t>47258837</t>
  </si>
  <si>
    <t>15.12.2025</t>
  </si>
  <si>
    <t>11.12.2025</t>
  </si>
  <si>
    <t>Účastnícke poplatky - WBUC 2025, Portugalsku, 16.-23.11.2025</t>
  </si>
  <si>
    <t>Materiál - dresy EUIC ženy</t>
  </si>
  <si>
    <t>Materiál - dresy EUIC muži</t>
  </si>
  <si>
    <t>16.12.2025</t>
  </si>
  <si>
    <t>Správa športových zariadení mesta Žilina, s.r.o.</t>
  </si>
  <si>
    <t>46931317</t>
  </si>
  <si>
    <t>Prenájom - sprístupnenie športoviska SLU</t>
  </si>
  <si>
    <t>Mesto Košice</t>
  </si>
  <si>
    <t>00691135</t>
  </si>
  <si>
    <t>Frisbeeterians DG</t>
  </si>
  <si>
    <t>56364270</t>
  </si>
  <si>
    <t>Rozrátanie medzi hráčov do 23 rokov, Discgolf klub Frisbeeterians DG</t>
  </si>
  <si>
    <t>World Flying Disc Federation</t>
  </si>
  <si>
    <t>Účastnícke poplatky - WTDGC 2026</t>
  </si>
  <si>
    <t>Web - szf.sk , predľženie18.11.2025-18.11.202</t>
  </si>
  <si>
    <t>Web - saf.sk- transfer doména 12.12.2025-12.12.2026</t>
  </si>
  <si>
    <t>19.12.2025</t>
  </si>
  <si>
    <t>Občerstvenie - SLU Žilina 18.12.2025</t>
  </si>
  <si>
    <t>2.10.2025</t>
  </si>
  <si>
    <t>Tomáš Valík</t>
  </si>
  <si>
    <t>11772719</t>
  </si>
  <si>
    <t>Produkcia záznamu finálového kola MSR 2025</t>
  </si>
  <si>
    <t>Int0045 (suma spolu 120 €)</t>
  </si>
  <si>
    <t>Int0045</t>
  </si>
  <si>
    <t>25DF00064</t>
  </si>
  <si>
    <t>MC23014847</t>
  </si>
  <si>
    <t>25DF00063</t>
  </si>
  <si>
    <t>MC22768359</t>
  </si>
  <si>
    <t>25DF00069</t>
  </si>
  <si>
    <t>VCE1598</t>
  </si>
  <si>
    <t>Int0043</t>
  </si>
  <si>
    <t>25DF00070</t>
  </si>
  <si>
    <t>25DF00071</t>
  </si>
  <si>
    <t>CPK25011</t>
  </si>
  <si>
    <t>25DZ00004</t>
  </si>
  <si>
    <t>25ZF00096</t>
  </si>
  <si>
    <t>Int0046-časť</t>
  </si>
  <si>
    <t>Int0054</t>
  </si>
  <si>
    <t>CPVR25001</t>
  </si>
  <si>
    <t>CPVR25004</t>
  </si>
  <si>
    <t>CPVR25003</t>
  </si>
  <si>
    <t>CPVR25002</t>
  </si>
  <si>
    <t>25DF00066</t>
  </si>
  <si>
    <t>25DF00067</t>
  </si>
  <si>
    <t>VCE1628</t>
  </si>
  <si>
    <t>25DF00068</t>
  </si>
  <si>
    <t>VCE1629</t>
  </si>
  <si>
    <t>25DF00078</t>
  </si>
  <si>
    <t>25DF00073</t>
  </si>
  <si>
    <t>25DF00072</t>
  </si>
  <si>
    <t>25DF00079</t>
  </si>
  <si>
    <t>25FV3609</t>
  </si>
  <si>
    <t>25DF00074</t>
  </si>
  <si>
    <t>2025/0604</t>
  </si>
  <si>
    <t>Int0051</t>
  </si>
  <si>
    <t>25DF00080</t>
  </si>
  <si>
    <t>25DF00077</t>
  </si>
  <si>
    <t>25DF00081</t>
  </si>
  <si>
    <t>Int0052</t>
  </si>
  <si>
    <t>Int0053</t>
  </si>
  <si>
    <t>25DF00065</t>
  </si>
  <si>
    <t>2025-0018</t>
  </si>
  <si>
    <t>7.1.2026</t>
  </si>
  <si>
    <t>Rozrátanie medzi hráčov do 23 rokov, Discgolf klub Crataegus Hlohovec</t>
  </si>
  <si>
    <t>Športový klub Crataegus Hlohovec</t>
  </si>
  <si>
    <t>DE195758259</t>
  </si>
  <si>
    <t>New Games - Frisbeesport</t>
  </si>
  <si>
    <t>8.1.2026</t>
  </si>
  <si>
    <t>Rozrátanie medzi hráčov do 23 rokov, ultimate klub KEFEAR</t>
  </si>
  <si>
    <t>10.1.2025</t>
  </si>
  <si>
    <t>Refundácia - EUCS</t>
  </si>
  <si>
    <t>9.7.2025</t>
  </si>
  <si>
    <t>9.1.2026</t>
  </si>
  <si>
    <t>Rozrátanie medzi hráčov do 23 rokov, ultimate klub frisbee Špačince</t>
  </si>
  <si>
    <t>Športový klub frisbee Špačince</t>
  </si>
  <si>
    <t>14.1.2025</t>
  </si>
  <si>
    <t>14.1.2026</t>
  </si>
  <si>
    <t>Rozrátanie medzi hráčov do 23 rokov, discgolf klub Discgolf Slovensko (ZADG)</t>
  </si>
  <si>
    <t>Discgolf Slovensko (ZADG)</t>
  </si>
  <si>
    <t>19.1.2026</t>
  </si>
  <si>
    <t>Vedenie účtovníctva za rok 2025 vrátane zostavenia daňového priznania a účtovnej závierky</t>
  </si>
  <si>
    <t>55314279</t>
  </si>
  <si>
    <t>EkoTom, s. r. o.</t>
  </si>
  <si>
    <t>30.1.2026</t>
  </si>
  <si>
    <t>Int0003 (r.2026)</t>
  </si>
  <si>
    <t>25DF00083</t>
  </si>
  <si>
    <t>25DF00082</t>
  </si>
  <si>
    <t>Int0060</t>
  </si>
  <si>
    <t>Int0005 (r.2026)</t>
  </si>
  <si>
    <t>Int0044 (r.2025 - 562,92 €) + Int0004 (r.2026 - 290,90 €)</t>
  </si>
  <si>
    <t>Int0059</t>
  </si>
  <si>
    <t>26DF00003</t>
  </si>
  <si>
    <t>26VF00002</t>
  </si>
  <si>
    <t>CPK25012</t>
  </si>
  <si>
    <t>12.10.2025</t>
  </si>
  <si>
    <t>24.2.2026</t>
  </si>
  <si>
    <t>Materiál  - zdravotné pomôcky SLU liga</t>
  </si>
  <si>
    <t>47521392</t>
  </si>
  <si>
    <t>BENU SK 9, s.r.o.</t>
  </si>
  <si>
    <t>25DF00013</t>
  </si>
  <si>
    <t>3.4.2025</t>
  </si>
  <si>
    <t>Materiál - tabuľky + UV tlač</t>
  </si>
  <si>
    <t>44900091</t>
  </si>
  <si>
    <t>PRESI s.r.o.</t>
  </si>
  <si>
    <t>25DF00017</t>
  </si>
  <si>
    <t>2025/0600</t>
  </si>
  <si>
    <t>24.4.2025</t>
  </si>
  <si>
    <t>25DF00016</t>
  </si>
  <si>
    <t>2025/0601</t>
  </si>
  <si>
    <t>Int0009 (doklad na 500 eur)</t>
  </si>
  <si>
    <t>Int0009</t>
  </si>
  <si>
    <t>3.5.2025</t>
  </si>
  <si>
    <t>12.6.2025</t>
  </si>
  <si>
    <t>Refundácia prenájom štadiónu na Hay Day Cup 3</t>
  </si>
  <si>
    <t>31870805</t>
  </si>
  <si>
    <t>FK TJ Kúty</t>
  </si>
  <si>
    <t>25DF00028</t>
  </si>
  <si>
    <t>24.6.2025</t>
  </si>
  <si>
    <t>Nájomné - BTS Urban Mayday 8.5.-11.5.2025</t>
  </si>
  <si>
    <t>00397865</t>
  </si>
  <si>
    <t>Univerzita Komenského v Bratislave</t>
  </si>
  <si>
    <t>25DF00027</t>
  </si>
  <si>
    <t>Materiál medaile nálepky na medaile, stuhy</t>
  </si>
  <si>
    <t>36747599</t>
  </si>
  <si>
    <t>LB Design, s.r.o.</t>
  </si>
  <si>
    <t>Int0022</t>
  </si>
  <si>
    <t>2.8.2025</t>
  </si>
  <si>
    <t>4.8.2025</t>
  </si>
  <si>
    <t>Refundácia strava - EYUC 2025 Trnava</t>
  </si>
  <si>
    <t>Int0023</t>
  </si>
  <si>
    <t>Int0025</t>
  </si>
  <si>
    <t>1.8.2025</t>
  </si>
  <si>
    <t>Int0024</t>
  </si>
  <si>
    <t>25DF00046</t>
  </si>
  <si>
    <t>2.9.2025</t>
  </si>
  <si>
    <t>Materiál - stuhy, medaile</t>
  </si>
  <si>
    <t>25DF00051</t>
  </si>
  <si>
    <t>4.9.2025</t>
  </si>
  <si>
    <t>CP25046</t>
  </si>
  <si>
    <t>29.7.2025</t>
  </si>
  <si>
    <t>Cestovné - EDGF European Junior Disc Golf Championship</t>
  </si>
  <si>
    <t>Hugo Krička</t>
  </si>
  <si>
    <t>Int0026</t>
  </si>
  <si>
    <t>Refundácia ubytovanie - EYUC 2025 Trnava</t>
  </si>
  <si>
    <t>CP25048</t>
  </si>
  <si>
    <t>Cestovný príkaz - SWAM Jahodná Cup</t>
  </si>
  <si>
    <t>Ondrej Daniel</t>
  </si>
  <si>
    <t>CP25050</t>
  </si>
  <si>
    <t>Soňa Kúdelová</t>
  </si>
  <si>
    <t>CP25049</t>
  </si>
  <si>
    <t>Michal Kúdela</t>
  </si>
  <si>
    <t>25DF00039</t>
  </si>
  <si>
    <t>11.8.2025</t>
  </si>
  <si>
    <t>Materiál - SLU - nálepky</t>
  </si>
  <si>
    <t>51029651</t>
  </si>
  <si>
    <t>ORYX, s.r.o.</t>
  </si>
  <si>
    <t>Int0014</t>
  </si>
  <si>
    <t>17.6.2025</t>
  </si>
  <si>
    <t>Refundácia materiál - dezinfekcie</t>
  </si>
  <si>
    <t>Martin Števko</t>
  </si>
  <si>
    <t>Int0016</t>
  </si>
  <si>
    <t>11.6.2025</t>
  </si>
  <si>
    <t>Refundácia strava - SLU finále</t>
  </si>
  <si>
    <t>Int0015</t>
  </si>
  <si>
    <t>Int0017</t>
  </si>
  <si>
    <t>Refundácia tlač - SLU finále</t>
  </si>
  <si>
    <t>Int0018</t>
  </si>
  <si>
    <t>Refundácia ceny - SLU finále</t>
  </si>
  <si>
    <t>CPK25007</t>
  </si>
  <si>
    <t>12.8.2025</t>
  </si>
  <si>
    <t>25.8.2025</t>
  </si>
  <si>
    <t>Software - upgrade OS a soft.súčastí www.szf.sk</t>
  </si>
  <si>
    <t>56961898</t>
  </si>
  <si>
    <t>mindthe.cloud s. r. o.</t>
  </si>
  <si>
    <t>Int0019</t>
  </si>
  <si>
    <t>6.1.2025</t>
  </si>
  <si>
    <t>Refundácia poštovné SLU</t>
  </si>
  <si>
    <t>Int0020</t>
  </si>
  <si>
    <t>Int0021</t>
  </si>
  <si>
    <t>1.7.2025</t>
  </si>
  <si>
    <t>25DF00044</t>
  </si>
  <si>
    <t>Materiál - disky</t>
  </si>
  <si>
    <t>36240761</t>
  </si>
  <si>
    <t>LUIGI spol.s r.o.</t>
  </si>
  <si>
    <t>CP25052</t>
  </si>
  <si>
    <t>Podpora a rozvoj talentov - Mimoškolská vzdelávacia činnosť - propagácia športu ultimate frisbee v regióne Košice a Prešov</t>
  </si>
  <si>
    <t>Starostlivosť a údržba informačného systému organizácie</t>
  </si>
  <si>
    <t>30794455</t>
  </si>
  <si>
    <t>Cenada (Outsiterz)</t>
  </si>
  <si>
    <t>Účastnícke poplatky - doplatok EUIC 2026 Slovakia Playersfee - juniorskí hraci</t>
  </si>
  <si>
    <r>
      <rPr>
        <sz val="8"/>
        <rFont val="Arial"/>
        <family val="2"/>
      </rPr>
      <t xml:space="preserve">Administratívne a konzultačné služby týkajúce sa finančného managementu a
administratívne služby týkajúce sa registračného systému </t>
    </r>
    <r>
      <rPr>
        <u/>
        <sz val="8"/>
        <color rgb="FF1155CC"/>
        <rFont val="Arial"/>
        <family val="2"/>
      </rPr>
      <t>https://ev.szf.sk</t>
    </r>
  </si>
  <si>
    <t>Materiál pfe juniorov - 300 ks diskov eurodisc® 175g Ultimate white UV photo print</t>
  </si>
  <si>
    <t>53700040</t>
  </si>
  <si>
    <t>Int0030 (suma spolu 3846.63)</t>
  </si>
  <si>
    <t>Int0031 (suma spolu 469.1)</t>
  </si>
  <si>
    <t>Int0029 (suma spolu 206.45)</t>
  </si>
  <si>
    <t>Int0028 (suma spolu 2064.52)</t>
  </si>
  <si>
    <t>Int0033 (suma spolu 1767)</t>
  </si>
  <si>
    <t>Int0043 (suma spolu 2345.51)</t>
  </si>
  <si>
    <t>Int0046-časť (suma spolu 804.4)</t>
  </si>
  <si>
    <t>Int0054 (suma spolu 3096.07)</t>
  </si>
  <si>
    <t>Int0046-časť (suma spolu 840.15)</t>
  </si>
  <si>
    <t>Int0046-časť (suma spolu 568.8)</t>
  </si>
  <si>
    <t>Int0051 (suma spolu 930)</t>
  </si>
  <si>
    <t>Int0052 (suma spolu 766.15)</t>
  </si>
  <si>
    <t>Int0053 (suma spolu 826.08)</t>
  </si>
  <si>
    <t>Int0003 (r.2026) (suma spolu 309.68)</t>
  </si>
  <si>
    <t>Int0060 (suma spolu 516.3)</t>
  </si>
  <si>
    <t>Int0044 (r.2025 - 562,92 €) + Int0004 (r.2026 - 290,90 €) (suma spolu 853.82)</t>
  </si>
  <si>
    <t>Int0059 (suma spolu 2890.32)</t>
  </si>
  <si>
    <t>CP25046 (suma spolu 1112.43)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</si>
</sst>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3"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b/>
      <sz val="8"/>
      <color theme="3"/>
      <name val="Arial"/>
      <family val="2"/>
      <charset val="238"/>
    </font>
    <font>
      <b/>
      <sz val="10"/>
      <color rgb="FFC00000"/>
      <name val="Arial"/>
      <family val="2"/>
      <charset val="238"/>
    </font>
    <font>
      <sz val="8"/>
      <color rgb="FF000000"/>
      <name val="Arial"/>
      <family val="2"/>
      <charset val="238"/>
    </font>
    <font>
      <sz val="8"/>
      <color theme="1"/>
      <name val="Arial"/>
      <family val="2"/>
    </font>
    <font>
      <sz val="8"/>
      <name val="Arial"/>
      <family val="2"/>
    </font>
    <font>
      <u/>
      <sz val="8"/>
      <color rgb="FF1155CC"/>
      <name val="Arial"/>
      <family val="2"/>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s>
  <cellStyleXfs count="31">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cellStyleXfs>
  <cellXfs count="398">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89"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49" fontId="90" fillId="7" borderId="39" xfId="0" applyNumberFormat="1" applyFont="1" applyFill="1" applyBorder="1" applyAlignment="1" applyProtection="1">
      <alignment vertical="top" wrapText="1"/>
      <protection locked="0"/>
    </xf>
    <xf numFmtId="49" fontId="90" fillId="7" borderId="40" xfId="0" applyNumberFormat="1" applyFont="1" applyFill="1" applyBorder="1" applyAlignment="1" applyProtection="1">
      <alignment vertical="top" wrapText="1"/>
      <protection locked="0"/>
    </xf>
    <xf numFmtId="49" fontId="90" fillId="7" borderId="41" xfId="0" applyNumberFormat="1" applyFont="1" applyFill="1" applyBorder="1" applyAlignment="1" applyProtection="1">
      <alignment vertical="top" wrapText="1"/>
      <protection locked="0"/>
    </xf>
    <xf numFmtId="49" fontId="90" fillId="7" borderId="42" xfId="0" applyNumberFormat="1" applyFont="1" applyFill="1" applyBorder="1" applyAlignment="1" applyProtection="1">
      <alignment vertical="top" wrapText="1"/>
      <protection locked="0"/>
    </xf>
    <xf numFmtId="4" fontId="90" fillId="7" borderId="39" xfId="0" applyNumberFormat="1" applyFont="1" applyFill="1" applyBorder="1" applyAlignment="1" applyProtection="1">
      <alignment horizontal="right" vertical="top" wrapText="1"/>
      <protection locked="0"/>
    </xf>
    <xf numFmtId="3" fontId="90" fillId="7" borderId="40" xfId="0" applyNumberFormat="1" applyFont="1" applyFill="1" applyBorder="1" applyAlignment="1" applyProtection="1">
      <alignment horizontal="center" vertical="top" wrapText="1"/>
      <protection locked="0"/>
    </xf>
    <xf numFmtId="4" fontId="90" fillId="7" borderId="41" xfId="0" applyNumberFormat="1" applyFont="1" applyFill="1" applyBorder="1" applyAlignment="1" applyProtection="1">
      <alignment horizontal="right" vertical="top" wrapText="1"/>
      <protection locked="0"/>
    </xf>
    <xf numFmtId="3" fontId="90" fillId="7" borderId="42" xfId="0" applyNumberFormat="1" applyFont="1" applyFill="1" applyBorder="1" applyAlignment="1" applyProtection="1">
      <alignment horizontal="center" vertical="top" wrapText="1"/>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1">
    <cellStyle name="Hyperlink" xfId="1" xr:uid="{9071B3F3-28FC-4CD1-B549-875C62B14CA2}"/>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88" val="84"/>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6" t="s">
        <v>0</v>
      </c>
      <c r="C1" s="342"/>
      <c r="D1" s="342"/>
    </row>
    <row r="2" spans="1:4" s="18" customFormat="1" ht="19.25"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1675</v>
      </c>
      <c r="C6" s="205"/>
      <c r="D6" s="205"/>
    </row>
    <row r="7" spans="1:4" s="18" customFormat="1" ht="15" customHeight="1" x14ac:dyDescent="0.25">
      <c r="A7" s="294" t="s">
        <v>4</v>
      </c>
      <c r="C7" s="205"/>
      <c r="D7" s="205"/>
    </row>
    <row r="8" spans="1:4" s="18" customFormat="1" ht="15" customHeight="1" x14ac:dyDescent="0.25">
      <c r="A8" s="269" t="s">
        <v>1330</v>
      </c>
      <c r="C8" s="205"/>
      <c r="D8" s="205"/>
    </row>
    <row r="9" spans="1:4" s="18" customFormat="1" ht="15" customHeight="1" x14ac:dyDescent="0.25">
      <c r="A9" s="269" t="s">
        <v>1331</v>
      </c>
      <c r="C9" s="205"/>
      <c r="D9" s="205"/>
    </row>
    <row r="10" spans="1:4" s="18" customFormat="1" ht="15.75" customHeight="1" x14ac:dyDescent="0.25">
      <c r="A10" s="294" t="s">
        <v>1332</v>
      </c>
      <c r="C10" s="205"/>
      <c r="D10" s="205"/>
    </row>
    <row r="11" spans="1:4" s="18" customFormat="1" ht="42.75" customHeight="1" x14ac:dyDescent="0.25">
      <c r="A11" s="294" t="s">
        <v>1333</v>
      </c>
      <c r="C11" s="205"/>
      <c r="D11" s="205"/>
    </row>
    <row r="12" spans="1:4" s="18" customFormat="1" ht="20.399999999999999" customHeight="1" x14ac:dyDescent="0.25">
      <c r="A12" s="302" t="s">
        <v>1352</v>
      </c>
      <c r="C12" s="205"/>
      <c r="D12" s="205"/>
    </row>
    <row r="13" spans="1:4" s="18" customFormat="1" ht="23.4" customHeight="1" x14ac:dyDescent="0.25">
      <c r="A13" s="307"/>
      <c r="C13" s="205"/>
      <c r="D13" s="205"/>
    </row>
    <row r="14" spans="1:4" s="18" customFormat="1" ht="17.5" x14ac:dyDescent="0.25">
      <c r="A14" s="308" t="s">
        <v>5</v>
      </c>
      <c r="C14" s="205"/>
      <c r="D14" s="205"/>
    </row>
    <row r="15" spans="1:4" ht="16.25" customHeight="1" x14ac:dyDescent="0.25">
      <c r="A15" s="127"/>
      <c r="C15" s="21"/>
    </row>
    <row r="16" spans="1:4" ht="303" x14ac:dyDescent="0.25">
      <c r="A16" s="296" t="s">
        <v>6</v>
      </c>
      <c r="C16" s="21"/>
    </row>
    <row r="17" spans="1:4" ht="17.399999999999999" customHeight="1" x14ac:dyDescent="0.25">
      <c r="A17" s="21"/>
      <c r="C17" s="21"/>
    </row>
    <row r="18" spans="1:4" ht="205" customHeight="1" x14ac:dyDescent="0.25">
      <c r="A18" s="296" t="s">
        <v>7</v>
      </c>
      <c r="B18" s="257"/>
      <c r="C18" s="21"/>
    </row>
    <row r="19" spans="1:4" ht="30.65" customHeight="1" x14ac:dyDescent="0.25">
      <c r="A19" s="21"/>
      <c r="B19" s="257"/>
      <c r="C19" s="21"/>
    </row>
    <row r="20" spans="1:4" ht="26.25" customHeight="1" x14ac:dyDescent="0.25">
      <c r="A20" s="297" t="s">
        <v>8</v>
      </c>
      <c r="C20" s="21"/>
    </row>
    <row r="21" spans="1:4" ht="38" x14ac:dyDescent="0.25">
      <c r="A21" s="19" t="s">
        <v>9</v>
      </c>
      <c r="C21" s="343"/>
      <c r="D21" s="343"/>
    </row>
    <row r="22" spans="1:4" x14ac:dyDescent="0.25">
      <c r="C22" s="344"/>
      <c r="D22" s="343"/>
    </row>
    <row r="23" spans="1:4" ht="64" x14ac:dyDescent="0.25">
      <c r="A23" s="23" t="s">
        <v>1353</v>
      </c>
      <c r="C23" s="255"/>
      <c r="D23" s="256"/>
    </row>
    <row r="24" spans="1:4" ht="12.75" customHeight="1" x14ac:dyDescent="0.25">
      <c r="C24" s="340"/>
      <c r="D24" s="341"/>
    </row>
    <row r="25" spans="1:4" ht="29.4"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1334</v>
      </c>
    </row>
    <row r="32" spans="1:4" ht="12.65" customHeight="1" x14ac:dyDescent="0.25"/>
    <row r="33" spans="1:3" ht="15.75" customHeight="1" x14ac:dyDescent="0.25">
      <c r="A33" s="19" t="s">
        <v>1335</v>
      </c>
    </row>
    <row r="34" spans="1:3" ht="12.65" customHeight="1" x14ac:dyDescent="0.25"/>
    <row r="35" spans="1:3" ht="52" x14ac:dyDescent="0.25">
      <c r="A35" s="19" t="s">
        <v>1337</v>
      </c>
    </row>
    <row r="36" spans="1:3" ht="12" customHeight="1" x14ac:dyDescent="0.25"/>
    <row r="37" spans="1:3" ht="25.5" x14ac:dyDescent="0.25">
      <c r="A37" s="271" t="s">
        <v>1336</v>
      </c>
    </row>
    <row r="39" spans="1:3" ht="77" x14ac:dyDescent="0.25">
      <c r="A39" s="23" t="s">
        <v>1338</v>
      </c>
    </row>
    <row r="40" spans="1:3" ht="12.75" customHeight="1" x14ac:dyDescent="0.25"/>
    <row r="41" spans="1:3" ht="26" x14ac:dyDescent="0.25">
      <c r="A41" s="19" t="s">
        <v>13</v>
      </c>
    </row>
    <row r="42" spans="1:3" ht="12.75" customHeight="1" x14ac:dyDescent="0.25"/>
    <row r="43" spans="1:3" ht="81.75" customHeight="1" x14ac:dyDescent="0.25">
      <c r="A43" s="292" t="s">
        <v>14</v>
      </c>
      <c r="C43" s="22"/>
    </row>
    <row r="44" spans="1:3" ht="64.5" customHeight="1" x14ac:dyDescent="0.25">
      <c r="A44" s="298" t="s">
        <v>1339</v>
      </c>
      <c r="C44" s="22"/>
    </row>
    <row r="45" spans="1:3" ht="12.75" customHeight="1" x14ac:dyDescent="0.25">
      <c r="A45" s="291"/>
      <c r="C45" s="22"/>
    </row>
    <row r="46" spans="1:3" ht="41.4" customHeight="1" x14ac:dyDescent="0.25">
      <c r="A46" s="299" t="s">
        <v>15</v>
      </c>
      <c r="C46" s="22"/>
    </row>
    <row r="47" spans="1:3" ht="11.4" customHeight="1" x14ac:dyDescent="0.25"/>
    <row r="48" spans="1:3" ht="13" x14ac:dyDescent="0.25">
      <c r="A48" s="300" t="s">
        <v>1340</v>
      </c>
    </row>
    <row r="49" spans="1:1" ht="12" customHeight="1" x14ac:dyDescent="0.25"/>
    <row r="50" spans="1:1" ht="39" x14ac:dyDescent="0.25">
      <c r="A50" s="19" t="s">
        <v>1341</v>
      </c>
    </row>
    <row r="51" spans="1:1" ht="12.75" customHeight="1" x14ac:dyDescent="0.25"/>
    <row r="52" spans="1:1" ht="75.5" x14ac:dyDescent="0.25">
      <c r="A52" s="19" t="s">
        <v>1342</v>
      </c>
    </row>
    <row r="53" spans="1:1" ht="12.75" customHeight="1" x14ac:dyDescent="0.25"/>
    <row r="54" spans="1:1" ht="38.5" x14ac:dyDescent="0.25">
      <c r="A54" s="19" t="s">
        <v>1343</v>
      </c>
    </row>
    <row r="56" spans="1:1" ht="13" x14ac:dyDescent="0.25">
      <c r="A56" s="19" t="s">
        <v>16</v>
      </c>
    </row>
    <row r="58" spans="1:1" ht="13" x14ac:dyDescent="0.25">
      <c r="A58" s="19" t="s">
        <v>17</v>
      </c>
    </row>
    <row r="60" spans="1:1" ht="121.75" customHeight="1" x14ac:dyDescent="0.25">
      <c r="A60" s="23" t="s">
        <v>1344</v>
      </c>
    </row>
    <row r="61" spans="1:1" ht="12.65" customHeight="1" x14ac:dyDescent="0.25">
      <c r="A61" s="23"/>
    </row>
    <row r="62" spans="1:1" ht="14.25" customHeight="1" x14ac:dyDescent="0.25">
      <c r="A62" s="19" t="s">
        <v>18</v>
      </c>
    </row>
    <row r="63" spans="1:1" ht="26" x14ac:dyDescent="0.25">
      <c r="A63" s="19" t="s">
        <v>19</v>
      </c>
    </row>
    <row r="64" spans="1:1" ht="27.9" customHeight="1" x14ac:dyDescent="0.25">
      <c r="A64" s="19" t="s">
        <v>1345</v>
      </c>
    </row>
    <row r="66" spans="1:1" ht="93.65" customHeight="1" x14ac:dyDescent="0.25">
      <c r="A66" s="23" t="s">
        <v>20</v>
      </c>
    </row>
    <row r="68" spans="1:1" ht="18" x14ac:dyDescent="0.25">
      <c r="A68" s="258" t="s">
        <v>21</v>
      </c>
    </row>
    <row r="70" spans="1:1" ht="174.65" customHeight="1" x14ac:dyDescent="0.25">
      <c r="A70" s="259" t="s">
        <v>22</v>
      </c>
    </row>
    <row r="71" spans="1:1" ht="13.25" customHeight="1" x14ac:dyDescent="0.25">
      <c r="A71" s="259"/>
    </row>
    <row r="72" spans="1:1" ht="173.4" customHeight="1" x14ac:dyDescent="0.25">
      <c r="A72" s="309" t="s">
        <v>1363</v>
      </c>
    </row>
    <row r="73" spans="1:1" ht="37.5" x14ac:dyDescent="0.25">
      <c r="A73" s="23" t="s">
        <v>1364</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3"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1354</v>
      </c>
    </row>
    <row r="96" spans="1:2" x14ac:dyDescent="0.25">
      <c r="A96" s="23"/>
    </row>
    <row r="97" spans="1:4" ht="13" x14ac:dyDescent="0.25">
      <c r="A97" s="260" t="s">
        <v>40</v>
      </c>
    </row>
    <row r="98" spans="1:4" ht="68.400000000000006" customHeight="1" x14ac:dyDescent="0.25">
      <c r="A98" s="23" t="s">
        <v>1355</v>
      </c>
    </row>
    <row r="99" spans="1:4" x14ac:dyDescent="0.25">
      <c r="A99" s="23"/>
    </row>
    <row r="100" spans="1:4" ht="13" x14ac:dyDescent="0.25">
      <c r="A100" s="260" t="s">
        <v>41</v>
      </c>
    </row>
    <row r="101" spans="1:4" ht="75.5" x14ac:dyDescent="0.25">
      <c r="A101" s="23" t="s">
        <v>1356</v>
      </c>
    </row>
    <row r="102" spans="1:4" x14ac:dyDescent="0.25">
      <c r="A102" s="23"/>
    </row>
    <row r="103" spans="1:4" ht="13" x14ac:dyDescent="0.25">
      <c r="A103" s="295" t="s">
        <v>42</v>
      </c>
    </row>
    <row r="104" spans="1:4" ht="50.5" x14ac:dyDescent="0.25">
      <c r="A104" s="23" t="s">
        <v>1357</v>
      </c>
    </row>
    <row r="105" spans="1:4" x14ac:dyDescent="0.25">
      <c r="A105" s="23"/>
      <c r="B105" s="20" t="s">
        <v>43</v>
      </c>
    </row>
    <row r="106" spans="1:4" ht="13" x14ac:dyDescent="0.25">
      <c r="A106" s="260" t="s">
        <v>44</v>
      </c>
    </row>
    <row r="107" spans="1:4" ht="71.25" customHeight="1" x14ac:dyDescent="0.25">
      <c r="A107" s="19" t="s">
        <v>1358</v>
      </c>
    </row>
    <row r="108" spans="1:4" ht="37.5" x14ac:dyDescent="0.25">
      <c r="A108" s="19" t="s">
        <v>1348</v>
      </c>
    </row>
    <row r="109" spans="1:4" ht="25" x14ac:dyDescent="0.25">
      <c r="A109" s="19" t="s">
        <v>45</v>
      </c>
    </row>
    <row r="110" spans="1:4" ht="10.5" customHeight="1" x14ac:dyDescent="0.25">
      <c r="D110" s="20" t="s">
        <v>43</v>
      </c>
    </row>
    <row r="111" spans="1:4" ht="99.75" customHeight="1" x14ac:dyDescent="0.25">
      <c r="A111" s="23" t="s">
        <v>1347</v>
      </c>
    </row>
    <row r="112" spans="1:4" ht="26" x14ac:dyDescent="0.25">
      <c r="A112" s="19" t="s">
        <v>1346</v>
      </c>
    </row>
    <row r="114" spans="1:2" ht="175" x14ac:dyDescent="0.25">
      <c r="A114" s="23" t="s">
        <v>1359</v>
      </c>
    </row>
    <row r="115" spans="1:2" ht="11.25" customHeight="1" x14ac:dyDescent="0.25">
      <c r="A115" s="270"/>
      <c r="B115" s="257"/>
    </row>
    <row r="116" spans="1:2" ht="13" x14ac:dyDescent="0.25">
      <c r="A116" s="260" t="s">
        <v>46</v>
      </c>
    </row>
    <row r="117" spans="1:2" ht="32.4"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1360</v>
      </c>
    </row>
    <row r="128" spans="1:2" ht="12.75" customHeight="1" x14ac:dyDescent="0.25">
      <c r="A128" s="305" t="s">
        <v>23</v>
      </c>
    </row>
    <row r="129" spans="1:1" ht="15.75" customHeight="1" x14ac:dyDescent="0.25">
      <c r="A129" s="304" t="s">
        <v>55</v>
      </c>
    </row>
    <row r="130" spans="1:1" ht="12.75" customHeight="1" x14ac:dyDescent="0.25">
      <c r="A130" s="23"/>
    </row>
    <row r="131" spans="1:1" ht="13" x14ac:dyDescent="0.25">
      <c r="A131" s="295" t="s">
        <v>56</v>
      </c>
    </row>
    <row r="132" spans="1:1" ht="40.75" customHeight="1" x14ac:dyDescent="0.25">
      <c r="A132" s="23" t="s">
        <v>1349</v>
      </c>
    </row>
    <row r="133" spans="1:1" ht="61.5" customHeight="1" x14ac:dyDescent="0.25">
      <c r="A133" s="301" t="s">
        <v>1361</v>
      </c>
    </row>
    <row r="134" spans="1:1" ht="13" x14ac:dyDescent="0.25">
      <c r="A134" s="260" t="s">
        <v>1362</v>
      </c>
    </row>
    <row r="135" spans="1:1" ht="101" x14ac:dyDescent="0.25">
      <c r="A135" s="301" t="s">
        <v>1350</v>
      </c>
    </row>
    <row r="136" spans="1:1" x14ac:dyDescent="0.25">
      <c r="A136"/>
    </row>
    <row r="137" spans="1:1" ht="71.5" customHeight="1" x14ac:dyDescent="0.25">
      <c r="A137" s="300" t="s">
        <v>1351</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08984375" style="137" bestFit="1" customWidth="1"/>
    <col min="8" max="8" width="3.08984375" style="137" customWidth="1"/>
    <col min="9" max="13" width="9.08984375" style="137"/>
    <col min="14" max="14" width="38.54296875" style="137" hidden="1" customWidth="1"/>
    <col min="15" max="16" width="9.08984375" style="137" hidden="1" customWidth="1"/>
    <col min="17" max="17" width="9.08984375" style="137" customWidth="1"/>
    <col min="18" max="16384" width="9.08984375" style="137"/>
  </cols>
  <sheetData>
    <row r="1" spans="1:16" ht="37.5" customHeight="1" x14ac:dyDescent="0.25">
      <c r="A1" s="388" t="str">
        <f>Spolu!C3&amp;", "&amp;Spolu!C6</f>
        <v>Slovenská asociácia Frisbee, Malženice 511, Malženice, 919 29</v>
      </c>
      <c r="B1" s="388"/>
      <c r="C1" s="388"/>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9" t="s">
        <v>1252</v>
      </c>
      <c r="F3" s="390"/>
      <c r="N3" s="137" t="str">
        <f t="shared" si="0"/>
        <v>c - príspevok Slovenskému paralympijskému výboru</v>
      </c>
      <c r="O3" s="137" t="s">
        <v>343</v>
      </c>
      <c r="P3" s="137" t="str">
        <f>Spolu!B19</f>
        <v>príspevok Slovenskému paralympijskému výboru</v>
      </c>
    </row>
    <row r="4" spans="1:16" ht="45.75" customHeight="1" x14ac:dyDescent="0.25">
      <c r="E4" s="390"/>
      <c r="F4" s="390"/>
      <c r="N4" s="137" t="str">
        <f t="shared" si="0"/>
        <v>d - príspevok športovcom top tímu</v>
      </c>
      <c r="O4" s="137" t="s">
        <v>345</v>
      </c>
      <c r="P4" s="137" t="str">
        <f>Spolu!B20</f>
        <v>príspevok športovcom top tímu</v>
      </c>
    </row>
    <row r="5" spans="1:16" ht="30.75" customHeight="1" x14ac:dyDescent="0.25">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1254</v>
      </c>
      <c r="E6" s="140" t="s">
        <v>1255</v>
      </c>
      <c r="F6" s="149"/>
      <c r="N6" s="137" t="str">
        <f t="shared" si="0"/>
        <v>f - plnenie úloh verejného záujmu v športe</v>
      </c>
      <c r="O6" s="137" t="s">
        <v>349</v>
      </c>
      <c r="P6" s="137" t="str">
        <f>Spolu!B22</f>
        <v>plnenie úloh verejného záujmu v športe</v>
      </c>
    </row>
    <row r="7" spans="1:16" x14ac:dyDescent="0.25">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91" t="s">
        <v>1283</v>
      </c>
      <c r="B12" s="391"/>
      <c r="C12" s="391"/>
      <c r="D12" s="138"/>
      <c r="E12" s="138"/>
      <c r="F12" s="195" t="s">
        <v>1284</v>
      </c>
      <c r="G12" s="138"/>
      <c r="N12" s="137" t="str">
        <f t="shared" si="0"/>
        <v>l - športové pohybové tábory pre mládež</v>
      </c>
      <c r="O12" s="137" t="s">
        <v>360</v>
      </c>
      <c r="P12" s="137" t="str">
        <f>Spolu!B28</f>
        <v>športové pohybové tábory pre mládež</v>
      </c>
    </row>
    <row r="13" spans="1:16" ht="55.4" customHeight="1" x14ac:dyDescent="0.25">
      <c r="A13" s="392"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92"/>
      <c r="C13" s="392"/>
      <c r="F13" s="195" t="s">
        <v>1373</v>
      </c>
      <c r="N13" s="137" t="str">
        <f t="shared" si="0"/>
        <v>m - organizácia tradičných športových podujatí</v>
      </c>
      <c r="O13" s="137" t="s">
        <v>362</v>
      </c>
      <c r="P13" s="137" t="str">
        <f>Spolu!B29</f>
        <v>organizácia tradičných športových podujatí</v>
      </c>
    </row>
    <row r="14" spans="1:16" ht="34.4" customHeight="1" x14ac:dyDescent="0.25">
      <c r="A14" s="139" t="s">
        <v>1267</v>
      </c>
      <c r="B14" s="393" t="s">
        <v>1285</v>
      </c>
      <c r="C14" s="394"/>
      <c r="F14" s="311"/>
      <c r="N14" s="137" t="str">
        <f t="shared" si="0"/>
        <v xml:space="preserve">n - </v>
      </c>
      <c r="O14" s="137" t="s">
        <v>364</v>
      </c>
    </row>
    <row r="15" spans="1:16" ht="34.4" customHeight="1" x14ac:dyDescent="0.25">
      <c r="A15" s="139" t="s">
        <v>1286</v>
      </c>
      <c r="B15" s="393"/>
      <c r="C15" s="394"/>
      <c r="F15" s="396"/>
      <c r="N15" s="137" t="str">
        <f t="shared" si="0"/>
        <v xml:space="preserve">o - </v>
      </c>
      <c r="O15" s="137" t="s">
        <v>365</v>
      </c>
    </row>
    <row r="16" spans="1:16" x14ac:dyDescent="0.25">
      <c r="A16" s="139" t="s">
        <v>1270</v>
      </c>
      <c r="B16" s="142">
        <f>F8</f>
        <v>0</v>
      </c>
      <c r="C16" s="137"/>
      <c r="F16" s="396"/>
      <c r="N16" s="137" t="str">
        <f t="shared" si="0"/>
        <v xml:space="preserve">p - </v>
      </c>
      <c r="O16" s="137" t="s">
        <v>366</v>
      </c>
    </row>
    <row r="17" spans="1:16" ht="32.15" customHeight="1" x14ac:dyDescent="0.25">
      <c r="A17" s="139" t="s">
        <v>1273</v>
      </c>
      <c r="B17" s="142">
        <f>F9</f>
        <v>0</v>
      </c>
      <c r="C17" s="137"/>
      <c r="F17" s="396"/>
      <c r="N17" s="137" t="str">
        <f t="shared" si="0"/>
        <v xml:space="preserve">q - </v>
      </c>
      <c r="O17" s="137" t="s">
        <v>367</v>
      </c>
    </row>
    <row r="18" spans="1:16" ht="16" thickBot="1" x14ac:dyDescent="0.3">
      <c r="B18" s="193" t="s">
        <v>1287</v>
      </c>
      <c r="C18" s="194">
        <v>31</v>
      </c>
      <c r="N18" s="137" t="str">
        <f t="shared" si="0"/>
        <v xml:space="preserve">r - </v>
      </c>
      <c r="O18" s="137" t="s">
        <v>368</v>
      </c>
    </row>
    <row r="19" spans="1:16" x14ac:dyDescent="0.25">
      <c r="B19" s="193" t="s">
        <v>1275</v>
      </c>
      <c r="C19" s="142" t="str">
        <f>Spolu!C4</f>
        <v>31749852</v>
      </c>
      <c r="F19" s="145" t="s">
        <v>1271</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1276</v>
      </c>
      <c r="G21" s="284">
        <v>421947749446</v>
      </c>
      <c r="H21" s="148"/>
      <c r="N21" s="137" t="str">
        <f>O21&amp;" - "&amp;P21</f>
        <v>026 01 - Šport pre všetkých, školský a univerzitný šport</v>
      </c>
      <c r="O21" s="137" t="s">
        <v>317</v>
      </c>
      <c r="P21" s="137" t="s">
        <v>318</v>
      </c>
    </row>
    <row r="22" spans="1:16" x14ac:dyDescent="0.25">
      <c r="A22" s="137"/>
      <c r="B22" s="137"/>
      <c r="F22" s="147" t="s">
        <v>1277</v>
      </c>
      <c r="G22" s="284">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95" t="s">
        <v>1278</v>
      </c>
      <c r="C24" s="395"/>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1288</v>
      </c>
    </row>
    <row r="28" spans="1:16" x14ac:dyDescent="0.25">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1290</v>
      </c>
    </row>
    <row r="2" spans="1:2" ht="30" customHeight="1" x14ac:dyDescent="0.25">
      <c r="A2" s="397" t="s">
        <v>1291</v>
      </c>
      <c r="B2" s="397"/>
    </row>
    <row r="3" spans="1:2" ht="13" x14ac:dyDescent="0.25">
      <c r="A3" s="61" t="s">
        <v>1292</v>
      </c>
      <c r="B3" s="61" t="s">
        <v>1293</v>
      </c>
    </row>
    <row r="4" spans="1:2" x14ac:dyDescent="0.25">
      <c r="A4" s="62" t="s">
        <v>1294</v>
      </c>
      <c r="B4" s="62" t="s">
        <v>1295</v>
      </c>
    </row>
    <row r="5" spans="1:2" x14ac:dyDescent="0.25">
      <c r="A5" s="62" t="s">
        <v>1296</v>
      </c>
      <c r="B5" s="62" t="s">
        <v>1297</v>
      </c>
    </row>
    <row r="6" spans="1:2" x14ac:dyDescent="0.25">
      <c r="A6" s="62" t="s">
        <v>1298</v>
      </c>
      <c r="B6" s="62" t="s">
        <v>1299</v>
      </c>
    </row>
    <row r="7" spans="1:2" x14ac:dyDescent="0.25">
      <c r="A7" s="62" t="s">
        <v>1300</v>
      </c>
      <c r="B7" s="62" t="s">
        <v>1301</v>
      </c>
    </row>
    <row r="8" spans="1:2" x14ac:dyDescent="0.25">
      <c r="A8" s="62" t="s">
        <v>1302</v>
      </c>
      <c r="B8" s="62" t="s">
        <v>1303</v>
      </c>
    </row>
    <row r="9" spans="1:2" x14ac:dyDescent="0.25">
      <c r="A9" s="62" t="s">
        <v>1304</v>
      </c>
      <c r="B9" s="62" t="s">
        <v>1305</v>
      </c>
    </row>
    <row r="10" spans="1:2" x14ac:dyDescent="0.25">
      <c r="A10" s="62" t="s">
        <v>1306</v>
      </c>
      <c r="B10" s="62" t="s">
        <v>1307</v>
      </c>
    </row>
    <row r="11" spans="1:2" x14ac:dyDescent="0.25">
      <c r="A11" s="62" t="s">
        <v>1308</v>
      </c>
      <c r="B11" s="62" t="s">
        <v>1309</v>
      </c>
    </row>
    <row r="12" spans="1:2" x14ac:dyDescent="0.25">
      <c r="A12" s="62" t="s">
        <v>1310</v>
      </c>
      <c r="B12" s="62" t="s">
        <v>1311</v>
      </c>
    </row>
    <row r="13" spans="1:2" x14ac:dyDescent="0.25">
      <c r="A13" s="62" t="s">
        <v>1312</v>
      </c>
      <c r="B13" s="62" t="s">
        <v>1313</v>
      </c>
    </row>
    <row r="14" spans="1:2" x14ac:dyDescent="0.25">
      <c r="A14" s="62" t="s">
        <v>1314</v>
      </c>
      <c r="B14" s="62" t="s">
        <v>1315</v>
      </c>
    </row>
    <row r="15" spans="1:2" x14ac:dyDescent="0.25">
      <c r="A15" s="62" t="s">
        <v>1316</v>
      </c>
      <c r="B15" s="62" t="s">
        <v>1317</v>
      </c>
    </row>
    <row r="16" spans="1:2" x14ac:dyDescent="0.25">
      <c r="A16" s="62" t="s">
        <v>1318</v>
      </c>
      <c r="B16" s="62" t="s">
        <v>1319</v>
      </c>
    </row>
    <row r="17" spans="1:2" x14ac:dyDescent="0.25">
      <c r="A17" s="62" t="s">
        <v>1320</v>
      </c>
      <c r="B17" s="62" t="s">
        <v>1321</v>
      </c>
    </row>
    <row r="18" spans="1:2" x14ac:dyDescent="0.25">
      <c r="A18" s="62" t="s">
        <v>1322</v>
      </c>
      <c r="B18" s="62" t="s">
        <v>1323</v>
      </c>
    </row>
    <row r="19" spans="1:2" x14ac:dyDescent="0.25">
      <c r="A19" s="62" t="s">
        <v>1324</v>
      </c>
      <c r="B19" s="62" t="s">
        <v>1325</v>
      </c>
    </row>
    <row r="20" spans="1:2" x14ac:dyDescent="0.25">
      <c r="A20" s="62" t="s">
        <v>1326</v>
      </c>
      <c r="B20" s="62" t="s">
        <v>1327</v>
      </c>
    </row>
    <row r="21" spans="1:2" x14ac:dyDescent="0.25">
      <c r="A21" s="62" t="s">
        <v>1328</v>
      </c>
      <c r="B21" s="62" t="s">
        <v>1329</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54296875" style="35" customWidth="1"/>
    <col min="2" max="2" width="10.90625" style="35" bestFit="1" customWidth="1"/>
    <col min="3" max="3" width="12" style="35" bestFit="1" customWidth="1"/>
    <col min="4" max="4" width="9.54296875" style="35" customWidth="1"/>
    <col min="5" max="5" width="33" style="35" customWidth="1"/>
    <col min="6" max="6" width="9.54296875" style="35" bestFit="1" customWidth="1"/>
    <col min="7" max="7" width="23.90625" style="35" customWidth="1"/>
    <col min="8" max="8" width="11.54296875" style="36" customWidth="1"/>
    <col min="9" max="9" width="7.90625" style="54" bestFit="1" customWidth="1"/>
    <col min="10" max="10" width="5.453125" style="39" bestFit="1" customWidth="1"/>
    <col min="11" max="11" width="5" style="38" bestFit="1" customWidth="1"/>
    <col min="12" max="12" width="11.453125" style="38" customWidth="1"/>
    <col min="13" max="13" width="41.90625" style="38" bestFit="1" customWidth="1"/>
    <col min="14" max="16384" width="11.453125" style="38"/>
  </cols>
  <sheetData>
    <row r="1" spans="1:11" ht="15.5" x14ac:dyDescent="0.35">
      <c r="A1" s="345" t="s">
        <v>57</v>
      </c>
      <c r="B1" s="345"/>
      <c r="C1" s="345"/>
      <c r="D1" s="345"/>
      <c r="E1" s="345"/>
      <c r="F1" s="345"/>
      <c r="G1" s="345"/>
      <c r="H1" s="345"/>
      <c r="I1" s="52"/>
      <c r="J1" s="37"/>
    </row>
    <row r="2" spans="1:11" ht="15.5" x14ac:dyDescent="0.35">
      <c r="A2" s="351" t="s">
        <v>58</v>
      </c>
      <c r="B2" s="351"/>
      <c r="C2" s="351"/>
      <c r="D2" s="351"/>
      <c r="E2" s="351"/>
      <c r="F2" s="351"/>
      <c r="G2" s="351"/>
      <c r="H2" s="349" t="str">
        <f>+Doklady!I100</f>
        <v>V4</v>
      </c>
      <c r="I2" s="349"/>
    </row>
    <row r="3" spans="1:11" ht="14" x14ac:dyDescent="0.3">
      <c r="A3" s="40"/>
      <c r="B3" s="40"/>
      <c r="C3" s="40"/>
      <c r="D3" s="40"/>
      <c r="E3" s="40"/>
      <c r="F3" s="40"/>
      <c r="G3" s="40"/>
      <c r="H3" s="350">
        <f>+Doklady!I101</f>
        <v>45961</v>
      </c>
      <c r="I3" s="350"/>
    </row>
    <row r="4" spans="1:11" ht="15.75" customHeight="1" x14ac:dyDescent="0.3">
      <c r="A4" s="41" t="s">
        <v>59</v>
      </c>
      <c r="B4" s="346" t="s">
        <v>60</v>
      </c>
      <c r="C4" s="347"/>
      <c r="D4" s="347"/>
      <c r="E4" s="348"/>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2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53125" defaultRowHeight="12.5" x14ac:dyDescent="0.25"/>
  <cols>
    <col min="1" max="1" width="11.54296875" style="29" customWidth="1"/>
    <col min="2" max="2" width="62.90625" style="29" customWidth="1"/>
    <col min="3" max="4" width="11.54296875" style="29" customWidth="1"/>
    <col min="5" max="6" width="11.453125" style="29" customWidth="1"/>
    <col min="7" max="7" width="8.90625" style="253" hidden="1" customWidth="1"/>
    <col min="8" max="16384" width="11.453125" style="29"/>
  </cols>
  <sheetData>
    <row r="1" spans="1:7" s="27" customFormat="1" ht="35.25" customHeight="1" x14ac:dyDescent="0.3">
      <c r="A1" s="354" t="s">
        <v>311</v>
      </c>
      <c r="B1" s="355"/>
      <c r="C1" s="174">
        <v>45688</v>
      </c>
      <c r="D1" s="26"/>
      <c r="G1" s="252">
        <v>45688</v>
      </c>
    </row>
    <row r="2" spans="1:7" ht="14" x14ac:dyDescent="0.3">
      <c r="A2" s="28"/>
      <c r="B2" s="28"/>
      <c r="G2" s="252">
        <v>45716</v>
      </c>
    </row>
    <row r="3" spans="1:7" ht="14" x14ac:dyDescent="0.3">
      <c r="A3" s="30" t="s">
        <v>312</v>
      </c>
      <c r="B3" s="352" t="str">
        <f>INDEX(Adr!B:B,Doklady!B102+1)</f>
        <v>Slovenská asociácia Frisbee</v>
      </c>
      <c r="C3" s="352"/>
      <c r="D3" s="352"/>
      <c r="G3" s="252">
        <v>45747</v>
      </c>
    </row>
    <row r="4" spans="1:7" ht="14" x14ac:dyDescent="0.3">
      <c r="A4" s="30" t="s">
        <v>313</v>
      </c>
      <c r="B4" s="29" t="str">
        <f>RIGHT("0000"&amp;INDEX(Adr!A:A,Doklady!B102+1),8)</f>
        <v>31749852</v>
      </c>
      <c r="G4" s="252">
        <v>45777</v>
      </c>
    </row>
    <row r="5" spans="1:7" ht="14" x14ac:dyDescent="0.3">
      <c r="A5" s="30" t="s">
        <v>314</v>
      </c>
      <c r="B5" s="29" t="str">
        <f>INDEX(Adr!D:D,Doklady!B102+1)&amp;", "&amp;INDEX(Adr!E:E,Doklady!B102+1)</f>
        <v>Malženice 511, Malženice</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f>+Spolu!C11</f>
        <v>69132</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69132</v>
      </c>
      <c r="G15" s="252"/>
    </row>
    <row r="16" spans="1:7" ht="14" x14ac:dyDescent="0.3">
      <c r="G16" s="252"/>
    </row>
    <row r="17" spans="1:5" ht="72" customHeight="1" x14ac:dyDescent="0.25">
      <c r="A17" s="353" t="s">
        <v>328</v>
      </c>
      <c r="B17" s="353"/>
      <c r="C17" s="353"/>
      <c r="D17" s="353"/>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15" zoomScaleNormal="100" workbookViewId="0">
      <selection activeCell="B140" sqref="B140"/>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08984375" style="84" customWidth="1"/>
    <col min="12" max="12" width="30.08984375" style="84" customWidth="1"/>
    <col min="13" max="13" width="6.54296875" style="84" customWidth="1"/>
    <col min="14" max="14" width="22.90625" style="84" customWidth="1"/>
    <col min="15" max="15" width="4" style="84" customWidth="1"/>
    <col min="16" max="16" width="22.90625" style="84" customWidth="1"/>
    <col min="17" max="17" width="4" style="84" customWidth="1"/>
    <col min="18" max="18" width="22.90625" style="84" customWidth="1"/>
    <col min="19" max="19" width="4.08984375" style="84" customWidth="1"/>
    <col min="20" max="20" width="22.90625" style="84" customWidth="1"/>
    <col min="21" max="21" width="4.08984375" style="84" customWidth="1"/>
    <col min="22" max="25" width="11.453125" style="84" customWidth="1"/>
    <col min="26" max="26" width="11.453125" style="84"/>
    <col min="27" max="16384" width="11.453125" style="8"/>
  </cols>
  <sheetData>
    <row r="1" spans="1:26" ht="15.5" x14ac:dyDescent="0.35">
      <c r="A1" s="364" t="s">
        <v>329</v>
      </c>
      <c r="B1" s="364"/>
      <c r="C1" s="364"/>
      <c r="D1" s="364"/>
      <c r="E1" s="364"/>
      <c r="F1" s="364"/>
      <c r="G1" s="364"/>
      <c r="H1" s="364"/>
      <c r="I1" s="364"/>
    </row>
    <row r="2" spans="1:26" ht="7.5" customHeight="1" x14ac:dyDescent="0.2">
      <c r="C2" s="8"/>
      <c r="D2" s="8"/>
      <c r="E2" s="8"/>
      <c r="F2" s="8"/>
      <c r="G2" s="8"/>
      <c r="H2" s="8"/>
      <c r="I2" s="8"/>
    </row>
    <row r="3" spans="1:26" s="9" customFormat="1" ht="26.15" customHeight="1" x14ac:dyDescent="0.25">
      <c r="B3" s="160" t="s">
        <v>59</v>
      </c>
      <c r="C3" s="365" t="str">
        <f>INDEX(Adr!B2:B244,Doklady!B102)</f>
        <v>Slovenská asociácia Frisbee</v>
      </c>
      <c r="D3" s="365"/>
      <c r="E3" s="365"/>
      <c r="F3" s="365"/>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INDEX(Adr!A2:A244,Doklady!B102)</f>
        <v>31749852</v>
      </c>
      <c r="I4" s="65">
        <f>Doklady!I101</f>
        <v>45961</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INDEX(Adr!D2:D244,Doklady!B102)&amp;", "&amp;INDEX(Adr!E2:E244,Doklady!B102)&amp;", "&amp;INDEX(Adr!F2:F244,Doklady!B102)</f>
        <v>Malženice 511, Malženice, 919 29</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6" t="s">
        <v>334</v>
      </c>
      <c r="F9" s="367"/>
      <c r="J9" s="8"/>
      <c r="L9" s="118"/>
      <c r="M9" s="118"/>
      <c r="N9" s="118"/>
      <c r="O9" s="118"/>
      <c r="P9" s="118"/>
      <c r="Q9" s="118"/>
      <c r="R9" s="118"/>
      <c r="S9" s="118"/>
    </row>
    <row r="10" spans="1:26" ht="18" x14ac:dyDescent="0.4">
      <c r="A10" s="69" t="s">
        <v>317</v>
      </c>
      <c r="B10" s="70" t="s">
        <v>318</v>
      </c>
      <c r="C10" s="126">
        <f>SUMIF(FP!J:J,Doklady!$B$1&amp;A10,FP!D:D)</f>
        <v>0</v>
      </c>
      <c r="D10" s="126">
        <f>C10-E10</f>
        <v>0</v>
      </c>
      <c r="E10" s="357">
        <f>SUMIF(K:K,A10,I:I)</f>
        <v>0</v>
      </c>
      <c r="F10" s="358"/>
      <c r="L10" s="120" t="s">
        <v>335</v>
      </c>
      <c r="M10" s="118"/>
      <c r="N10" s="118"/>
      <c r="O10" s="118"/>
      <c r="P10" s="118"/>
      <c r="Q10" s="118"/>
      <c r="R10" s="118"/>
      <c r="S10" s="118"/>
    </row>
    <row r="11" spans="1:26" ht="18" x14ac:dyDescent="0.4">
      <c r="A11" s="69" t="s">
        <v>319</v>
      </c>
      <c r="B11" s="70" t="s">
        <v>320</v>
      </c>
      <c r="C11" s="126">
        <f>SUMIF(FP!J:J,Doklady!$B$1&amp;A11,FP!D:D)</f>
        <v>69132</v>
      </c>
      <c r="D11" s="126">
        <f>+C11-E11</f>
        <v>69132</v>
      </c>
      <c r="E11" s="368">
        <f>+I39-I42+I44-I47</f>
        <v>0</v>
      </c>
      <c r="F11" s="369"/>
      <c r="J11" s="176"/>
      <c r="L11" s="161" t="str">
        <f>L41</f>
        <v>a - športy s lietajúcim diskom - bežné transfery</v>
      </c>
      <c r="M11" s="118"/>
      <c r="N11" s="118"/>
      <c r="O11" s="118"/>
      <c r="P11" s="118"/>
      <c r="Q11" s="118"/>
      <c r="R11" s="118"/>
      <c r="S11" s="118"/>
    </row>
    <row r="12" spans="1:26" ht="18" x14ac:dyDescent="0.4">
      <c r="A12" s="69" t="s">
        <v>321</v>
      </c>
      <c r="B12" s="70" t="s">
        <v>322</v>
      </c>
      <c r="C12" s="126">
        <f>SUMIF(FP!J:J,Doklady!$B$1&amp;A12,FP!D:D)</f>
        <v>0</v>
      </c>
      <c r="D12" s="126">
        <f>C12-E12</f>
        <v>0</v>
      </c>
      <c r="E12" s="357">
        <f>SUMIF(K:K,A12,I:I)</f>
        <v>0</v>
      </c>
      <c r="F12" s="358"/>
      <c r="J12" s="177"/>
      <c r="L12" s="161" t="str">
        <f>L42</f>
        <v>a - športy s lietajúcim diskom - kapitálové transfery</v>
      </c>
      <c r="N12" s="118"/>
      <c r="O12" s="118"/>
      <c r="P12" s="118"/>
      <c r="Q12" s="118"/>
      <c r="R12" s="118"/>
      <c r="S12" s="118"/>
    </row>
    <row r="13" spans="1:26" ht="18" x14ac:dyDescent="0.4">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70">
        <f>SUMIF(K:K,A14,I:I)</f>
        <v>0</v>
      </c>
      <c r="F14" s="371"/>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77" t="s">
        <v>337</v>
      </c>
      <c r="C16" s="378"/>
      <c r="D16" s="378"/>
      <c r="E16" s="378"/>
      <c r="F16" s="378"/>
      <c r="G16" s="378"/>
      <c r="H16" s="379"/>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72" t="s">
        <v>340</v>
      </c>
      <c r="C17" s="372"/>
      <c r="D17" s="372"/>
      <c r="E17" s="372"/>
      <c r="F17" s="372"/>
      <c r="G17" s="372"/>
      <c r="H17" s="372"/>
      <c r="I17" s="73">
        <f>SUMIF(FP!I:I,Doklady!$B$1&amp;A17,FP!D:D)</f>
        <v>69132</v>
      </c>
      <c r="T17" s="86"/>
    </row>
    <row r="18" spans="1:20" x14ac:dyDescent="0.2">
      <c r="A18" s="135" t="s">
        <v>341</v>
      </c>
      <c r="B18" s="372" t="s">
        <v>342</v>
      </c>
      <c r="C18" s="372"/>
      <c r="D18" s="372"/>
      <c r="E18" s="372"/>
      <c r="F18" s="372"/>
      <c r="G18" s="372"/>
      <c r="H18" s="372"/>
      <c r="I18" s="73">
        <f>SUMIF(FP!I:I,Doklady!$B$1&amp;A18,FP!D:D)</f>
        <v>0</v>
      </c>
    </row>
    <row r="19" spans="1:20" x14ac:dyDescent="0.2">
      <c r="A19" s="115" t="s">
        <v>343</v>
      </c>
      <c r="B19" s="372" t="s">
        <v>344</v>
      </c>
      <c r="C19" s="372"/>
      <c r="D19" s="372"/>
      <c r="E19" s="372"/>
      <c r="F19" s="372"/>
      <c r="G19" s="372"/>
      <c r="H19" s="372"/>
      <c r="I19" s="73">
        <f>SUMIF(FP!I:I,Doklady!$B$1&amp;A19,FP!D:D)</f>
        <v>0</v>
      </c>
    </row>
    <row r="20" spans="1:20" x14ac:dyDescent="0.2">
      <c r="A20" s="135" t="s">
        <v>345</v>
      </c>
      <c r="B20" s="361" t="s">
        <v>346</v>
      </c>
      <c r="C20" s="362"/>
      <c r="D20" s="362"/>
      <c r="E20" s="362"/>
      <c r="F20" s="362"/>
      <c r="G20" s="362"/>
      <c r="H20" s="363"/>
      <c r="I20" s="73">
        <f>SUMIF(FP!I:I,Doklady!$B$1&amp;A20,FP!D:D)</f>
        <v>0</v>
      </c>
      <c r="T20" s="86"/>
    </row>
    <row r="21" spans="1:20" x14ac:dyDescent="0.2">
      <c r="A21" s="115" t="s">
        <v>347</v>
      </c>
      <c r="B21" s="361" t="s">
        <v>348</v>
      </c>
      <c r="C21" s="362"/>
      <c r="D21" s="362"/>
      <c r="E21" s="362"/>
      <c r="F21" s="362"/>
      <c r="G21" s="362"/>
      <c r="H21" s="363"/>
      <c r="I21" s="73">
        <f>SUMIF(FP!I:I,Doklady!$B$1&amp;A21,FP!D:D)</f>
        <v>0</v>
      </c>
      <c r="T21" s="86"/>
    </row>
    <row r="22" spans="1:20" x14ac:dyDescent="0.2">
      <c r="A22" s="135" t="s">
        <v>349</v>
      </c>
      <c r="B22" s="380" t="s">
        <v>350</v>
      </c>
      <c r="C22" s="381"/>
      <c r="D22" s="381"/>
      <c r="E22" s="381"/>
      <c r="F22" s="381"/>
      <c r="G22" s="381"/>
      <c r="H22" s="382"/>
      <c r="I22" s="73">
        <f>SUMIF(FP!I:I,Doklady!$B$1&amp;A22,FP!D:D)</f>
        <v>0</v>
      </c>
      <c r="T22" s="86"/>
    </row>
    <row r="23" spans="1:20" x14ac:dyDescent="0.2">
      <c r="A23" s="115" t="s">
        <v>351</v>
      </c>
      <c r="B23" s="361" t="s">
        <v>352</v>
      </c>
      <c r="C23" s="362"/>
      <c r="D23" s="362"/>
      <c r="E23" s="362"/>
      <c r="F23" s="362"/>
      <c r="G23" s="362"/>
      <c r="H23" s="363"/>
      <c r="I23" s="73">
        <f>SUMIF(FP!I:I,Doklady!$B$1&amp;A23,FP!D:D)</f>
        <v>0</v>
      </c>
      <c r="T23" s="86"/>
    </row>
    <row r="24" spans="1:20" x14ac:dyDescent="0.2">
      <c r="A24" s="135" t="s">
        <v>353</v>
      </c>
      <c r="B24" s="361" t="s">
        <v>354</v>
      </c>
      <c r="C24" s="362"/>
      <c r="D24" s="362"/>
      <c r="E24" s="362"/>
      <c r="F24" s="362"/>
      <c r="G24" s="362"/>
      <c r="H24" s="363"/>
      <c r="I24" s="73">
        <f>SUMIF(FP!I:I,Doklady!$B$1&amp;A24,FP!D:D)</f>
        <v>0</v>
      </c>
      <c r="T24" s="86"/>
    </row>
    <row r="25" spans="1:20" x14ac:dyDescent="0.2">
      <c r="A25" s="115" t="s">
        <v>355</v>
      </c>
      <c r="B25" s="373" t="s">
        <v>2236</v>
      </c>
      <c r="C25" s="374"/>
      <c r="D25" s="374"/>
      <c r="E25" s="374"/>
      <c r="F25" s="374"/>
      <c r="G25" s="374"/>
      <c r="H25" s="375"/>
      <c r="I25" s="73">
        <f>SUMIF(FP!I:I,Doklady!$B$1&amp;A25,FP!D:D)</f>
        <v>0</v>
      </c>
      <c r="T25" s="86"/>
    </row>
    <row r="26" spans="1:20" x14ac:dyDescent="0.2">
      <c r="A26" s="135" t="s">
        <v>356</v>
      </c>
      <c r="B26" s="361" t="s">
        <v>357</v>
      </c>
      <c r="C26" s="362"/>
      <c r="D26" s="362"/>
      <c r="E26" s="362"/>
      <c r="F26" s="362"/>
      <c r="G26" s="362"/>
      <c r="H26" s="363"/>
      <c r="I26" s="73">
        <f>SUMIF(FP!I:I,Doklady!$B$1&amp;A26,FP!D:D)</f>
        <v>0</v>
      </c>
      <c r="T26" s="86"/>
    </row>
    <row r="27" spans="1:20" x14ac:dyDescent="0.2">
      <c r="A27" s="115" t="s">
        <v>358</v>
      </c>
      <c r="B27" s="361" t="s">
        <v>359</v>
      </c>
      <c r="C27" s="362"/>
      <c r="D27" s="362"/>
      <c r="E27" s="362"/>
      <c r="F27" s="362"/>
      <c r="G27" s="362"/>
      <c r="H27" s="363"/>
      <c r="I27" s="73">
        <f>SUMIF(FP!I:I,Doklady!$B$1&amp;A27,FP!D:D)</f>
        <v>0</v>
      </c>
      <c r="T27" s="86"/>
    </row>
    <row r="28" spans="1:20" x14ac:dyDescent="0.2">
      <c r="A28" s="135" t="s">
        <v>360</v>
      </c>
      <c r="B28" s="361" t="s">
        <v>2990</v>
      </c>
      <c r="C28" s="362"/>
      <c r="D28" s="362"/>
      <c r="E28" s="362"/>
      <c r="F28" s="362"/>
      <c r="G28" s="362"/>
      <c r="H28" s="363"/>
      <c r="I28" s="73">
        <f>SUMIF(FP!I:I,Doklady!$B$1&amp;A28,FP!D:D)</f>
        <v>0</v>
      </c>
      <c r="T28" s="86"/>
    </row>
    <row r="29" spans="1:20" x14ac:dyDescent="0.2">
      <c r="A29" s="115" t="s">
        <v>362</v>
      </c>
      <c r="B29" s="361" t="s">
        <v>363</v>
      </c>
      <c r="C29" s="362"/>
      <c r="D29" s="362"/>
      <c r="E29" s="362"/>
      <c r="F29" s="362"/>
      <c r="G29" s="362"/>
      <c r="H29" s="363"/>
      <c r="I29" s="73">
        <f>SUMIF(FP!I:I,Doklady!$B$1&amp;A29,FP!D:D)</f>
        <v>0</v>
      </c>
      <c r="T29" s="86"/>
    </row>
    <row r="30" spans="1:20" hidden="1" x14ac:dyDescent="0.2">
      <c r="A30" s="135" t="s">
        <v>364</v>
      </c>
      <c r="B30" s="361"/>
      <c r="C30" s="362"/>
      <c r="D30" s="362"/>
      <c r="E30" s="362"/>
      <c r="F30" s="362"/>
      <c r="G30" s="362"/>
      <c r="H30" s="363"/>
      <c r="I30" s="73">
        <f>SUMIF(FP!I:I,Doklady!$B$1&amp;A30,FP!D:D)</f>
        <v>0</v>
      </c>
      <c r="T30" s="86"/>
    </row>
    <row r="31" spans="1:20" hidden="1" x14ac:dyDescent="0.2">
      <c r="A31" s="115" t="s">
        <v>365</v>
      </c>
      <c r="B31" s="361"/>
      <c r="C31" s="362"/>
      <c r="D31" s="362"/>
      <c r="E31" s="362"/>
      <c r="F31" s="362"/>
      <c r="G31" s="362"/>
      <c r="H31" s="363"/>
      <c r="I31" s="73">
        <f>SUMIF(FP!I:I,Doklady!$B$1&amp;A31,FP!D:D)</f>
        <v>0</v>
      </c>
      <c r="T31" s="86"/>
    </row>
    <row r="32" spans="1:20" hidden="1" x14ac:dyDescent="0.2">
      <c r="A32" s="135" t="s">
        <v>366</v>
      </c>
      <c r="B32" s="383"/>
      <c r="C32" s="384"/>
      <c r="D32" s="384"/>
      <c r="E32" s="384"/>
      <c r="F32" s="384"/>
      <c r="G32" s="384"/>
      <c r="H32" s="385"/>
      <c r="I32" s="73">
        <f>SUMIF(FP!I:I,Doklady!$B$1&amp;A32,FP!D:D)</f>
        <v>0</v>
      </c>
      <c r="T32" s="86"/>
    </row>
    <row r="33" spans="1:21" hidden="1" x14ac:dyDescent="0.2">
      <c r="A33" s="115" t="s">
        <v>367</v>
      </c>
      <c r="B33" s="383"/>
      <c r="C33" s="384"/>
      <c r="D33" s="384"/>
      <c r="E33" s="384"/>
      <c r="F33" s="384"/>
      <c r="G33" s="384"/>
      <c r="H33" s="385"/>
      <c r="I33" s="73">
        <f>SUMIF(FP!I:I,Doklady!$B$1&amp;A33,FP!D:D)</f>
        <v>0</v>
      </c>
      <c r="T33" s="86"/>
    </row>
    <row r="34" spans="1:21" hidden="1" x14ac:dyDescent="0.2">
      <c r="A34" s="135" t="s">
        <v>368</v>
      </c>
      <c r="B34" s="386"/>
      <c r="C34" s="386"/>
      <c r="D34" s="386"/>
      <c r="E34" s="386"/>
      <c r="F34" s="386"/>
      <c r="G34" s="386"/>
      <c r="H34" s="386"/>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športy s lietajúcim diskom</v>
      </c>
      <c r="C38" s="68" t="s">
        <v>1672</v>
      </c>
      <c r="D38" s="68" t="s">
        <v>1673</v>
      </c>
      <c r="E38" s="68" t="s">
        <v>1674</v>
      </c>
      <c r="F38" s="68" t="s">
        <v>1671</v>
      </c>
      <c r="G38" s="68" t="s">
        <v>370</v>
      </c>
      <c r="H38" s="68" t="s">
        <v>371</v>
      </c>
      <c r="I38" s="67" t="s">
        <v>327</v>
      </c>
      <c r="L38" s="84">
        <f>COUNTIF(FP!N:N,Doklady!B1&amp;"aB")</f>
        <v>1</v>
      </c>
    </row>
    <row r="39" spans="1:21" x14ac:dyDescent="0.2">
      <c r="A39" s="115" t="s">
        <v>339</v>
      </c>
      <c r="B39" s="116" t="s">
        <v>372</v>
      </c>
      <c r="C39" s="78">
        <f>I39*0.2</f>
        <v>13826.400000000001</v>
      </c>
      <c r="D39" s="78">
        <f>I39*0.2</f>
        <v>13826.400000000001</v>
      </c>
      <c r="E39" s="78">
        <f>I39*0.25</f>
        <v>17283</v>
      </c>
      <c r="F39" s="78">
        <f>+I39*0.15</f>
        <v>10369.799999999999</v>
      </c>
      <c r="G39" s="78">
        <f>+MAX(I39-C39-D39-E39-F39-H39,0)</f>
        <v>13826.399999999998</v>
      </c>
      <c r="H39" s="78">
        <f>+IFERROR(VLOOKUP(K40&amp;" - kapitálové transfery",B$53:C$90,2,0),0)</f>
        <v>0</v>
      </c>
      <c r="I39" s="73">
        <f>SUMIF(FP!K:K,K40,FP!D:D)</f>
        <v>69132</v>
      </c>
      <c r="L39" s="84">
        <f>COUNTIF(FP!N:N,Doklady!B1&amp;"aK")</f>
        <v>0</v>
      </c>
      <c r="T39" s="86"/>
    </row>
    <row r="40" spans="1:21" x14ac:dyDescent="0.2">
      <c r="A40" s="115" t="s">
        <v>339</v>
      </c>
      <c r="B40" s="116" t="s">
        <v>373</v>
      </c>
      <c r="C40" s="78">
        <f>DSUM(Doklady!A103:J10000,"GGG",Spolu!L40:M42)</f>
        <v>13860.590000000002</v>
      </c>
      <c r="D40" s="78">
        <f>DSUM(Doklady!A103:J10000,"GGG",Spolu!N40:O42)</f>
        <v>14538.78</v>
      </c>
      <c r="E40" s="78">
        <f>DSUM(Doklady!A103:J10000,"GGG",Spolu!P40:Q42)</f>
        <v>25525.4</v>
      </c>
      <c r="F40" s="78">
        <f>DSUM(Doklady!A103:J10000,"GGG",Spolu!R40:S42)</f>
        <v>9781.59</v>
      </c>
      <c r="G40" s="78">
        <f>DSUM(Doklady!A103:J10000,"GGG",Spolu!T40:U42)-H40</f>
        <v>5425.64</v>
      </c>
      <c r="H40" s="78">
        <f>+IFERROR(VLOOKUP(K40&amp;" - kapitálové transfery",B$53:D$90,3,0),0)</f>
        <v>0</v>
      </c>
      <c r="I40" s="73">
        <f>+C40+D40+E40+F40+G40+H40</f>
        <v>69132</v>
      </c>
      <c r="J40" s="218" t="str">
        <f>+K45</f>
        <v>.</v>
      </c>
      <c r="K40" s="218" t="str">
        <f>IF(L38&gt;0,INDEX(FP!K:K,Doklady!B2),".")</f>
        <v>športy s lietajúcim diskom</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športy s lietajúcim diskom - bežné transfery</v>
      </c>
      <c r="M41" s="120">
        <v>1</v>
      </c>
      <c r="N41" s="161" t="str">
        <f>+L41</f>
        <v>a - športy s lietajúcim diskom - bežné transfery</v>
      </c>
      <c r="O41" s="120">
        <v>2</v>
      </c>
      <c r="P41" s="161" t="str">
        <f>+L41</f>
        <v>a - športy s lietajúcim diskom - bežné transfery</v>
      </c>
      <c r="Q41" s="120">
        <v>3</v>
      </c>
      <c r="R41" s="161" t="str">
        <f>+L41</f>
        <v>a - športy s lietajúcim diskom - bežné transfery</v>
      </c>
      <c r="S41" s="120">
        <v>4</v>
      </c>
      <c r="T41" s="161" t="str">
        <f>+L41</f>
        <v>a - športy s lietajúcim diskom - bežné transfery</v>
      </c>
      <c r="U41" s="120">
        <v>5</v>
      </c>
    </row>
    <row r="42" spans="1:21" ht="10.5" customHeight="1" x14ac:dyDescent="0.2">
      <c r="A42" s="115" t="s">
        <v>339</v>
      </c>
      <c r="B42" s="116" t="s">
        <v>376</v>
      </c>
      <c r="C42" s="73">
        <f>+C40</f>
        <v>13860.590000000002</v>
      </c>
      <c r="D42" s="216">
        <f>+D40</f>
        <v>14538.78</v>
      </c>
      <c r="E42" s="216">
        <f>+E40</f>
        <v>25525.4</v>
      </c>
      <c r="F42" s="216">
        <f>+MIN(F39:F40)</f>
        <v>9781.59</v>
      </c>
      <c r="G42" s="216">
        <f>+MIN(G39+MAX(F39-F40,0)-MAX(E40-E39,0)-MAX(D40-D39,0)-MAX(C40-C39,0),G40)</f>
        <v>5425.6399999999958</v>
      </c>
      <c r="H42" s="216">
        <f>+MIN(H39:H40)</f>
        <v>0</v>
      </c>
      <c r="I42" s="73">
        <f>+C42+D42+E42+MIN(F39:F40)+G42+H42</f>
        <v>69132</v>
      </c>
      <c r="J42" s="219">
        <f>+K47</f>
        <v>0</v>
      </c>
      <c r="K42" s="219">
        <f>+I42-H42</f>
        <v>69132</v>
      </c>
      <c r="L42" s="161" t="str">
        <f>+SUBSTITUTE(L41,"bežné","kapitálové")</f>
        <v>a - športy s lietajúcim diskom - kapitálové transfery</v>
      </c>
      <c r="M42" s="120">
        <v>1</v>
      </c>
      <c r="N42" s="161" t="str">
        <f>+L42</f>
        <v>a - športy s lietajúcim diskom - kapitálové transfery</v>
      </c>
      <c r="O42" s="120">
        <v>2</v>
      </c>
      <c r="P42" s="161" t="str">
        <f>+L42</f>
        <v>a - športy s lietajúcim diskom - kapitálové transfery</v>
      </c>
      <c r="Q42" s="120">
        <v>3</v>
      </c>
      <c r="R42" s="161" t="str">
        <f>+L42</f>
        <v>a - športy s lietajúcim diskom - kapitálové transfery</v>
      </c>
      <c r="S42" s="120">
        <v>4</v>
      </c>
      <c r="T42" s="161" t="str">
        <f>+L42</f>
        <v>a - športy s lietajúcim diskom - kapitálové transfery</v>
      </c>
      <c r="U42" s="120">
        <v>5</v>
      </c>
    </row>
    <row r="43" spans="1:21" ht="31.5"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59"/>
      <c r="B50" s="360"/>
      <c r="C50" s="360"/>
      <c r="D50" s="360"/>
      <c r="E50" s="360"/>
      <c r="F50" s="360"/>
      <c r="G50" s="360"/>
      <c r="H50" s="360"/>
      <c r="I50" s="360"/>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športy s lietajúcim diskom - bežné transfery</v>
      </c>
      <c r="C53" s="73">
        <f>IF(A53&lt;&gt;"",INDEX(FP!D:D,Doklady!B$2+(ROW()-53)),"")</f>
        <v>69132</v>
      </c>
      <c r="D53" s="73">
        <f>IF(A53&lt;&gt;"",Doklady!I1-Doklady!J1,"")</f>
        <v>69132</v>
      </c>
      <c r="E53" s="73">
        <f>IF(A53&lt;&gt;"",MIN(D53,C53)*Doklady!C1/(1-Doklady!C1),"")</f>
        <v>0</v>
      </c>
      <c r="F53" s="71">
        <f>IF(A53&lt;&gt;"",Doklady!J1,"")</f>
        <v>0</v>
      </c>
      <c r="G53" s="73">
        <f>+IFERROR(HLOOKUP(IF(RIGHT(B53,15)="bežné transfery",LEFT(B53,LEN(B53)-18),0),$J$40:$K$42,3,0),MIN(C53,D53))</f>
        <v>69132</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x14ac:dyDescent="0.25">
      <c r="A130" s="226" t="str">
        <f>Doklady!D66</f>
        <v/>
      </c>
      <c r="B130" s="227" t="s">
        <v>327</v>
      </c>
      <c r="C130" s="228">
        <f>SUM(C53:C129)</f>
        <v>69132</v>
      </c>
      <c r="D130" s="228">
        <f t="shared" ref="D130:I130" si="9">SUM(D53:D129)</f>
        <v>69132</v>
      </c>
      <c r="E130" s="228">
        <f t="shared" si="9"/>
        <v>0</v>
      </c>
      <c r="F130" s="228">
        <f t="shared" si="9"/>
        <v>0</v>
      </c>
      <c r="G130" s="228">
        <f t="shared" si="9"/>
        <v>69132</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9"/>
      <c r="C139" s="74"/>
      <c r="D139" s="74"/>
      <c r="E139" s="74"/>
      <c r="F139" s="74"/>
      <c r="G139" s="74"/>
      <c r="H139" s="74"/>
      <c r="I139" s="74"/>
      <c r="J139" s="85"/>
    </row>
    <row r="140" spans="1:26" ht="12.5" x14ac:dyDescent="0.25">
      <c r="A140" s="9"/>
      <c r="B140" s="279"/>
      <c r="C140" s="229"/>
      <c r="D140" s="376"/>
      <c r="E140" s="376"/>
      <c r="F140" s="376"/>
      <c r="G140" s="376"/>
      <c r="H140" s="376"/>
      <c r="I140" s="376"/>
      <c r="J140" s="85"/>
    </row>
    <row r="141" spans="1:26" ht="68.25" customHeight="1" x14ac:dyDescent="0.25">
      <c r="A141" s="9"/>
      <c r="B141" s="281" t="s">
        <v>393</v>
      </c>
      <c r="C141" s="214"/>
      <c r="D141" s="356" t="s">
        <v>394</v>
      </c>
      <c r="E141" s="356"/>
      <c r="F141" s="356"/>
      <c r="G141" s="356"/>
      <c r="H141" s="356"/>
      <c r="I141" s="356"/>
      <c r="J141" s="85"/>
    </row>
    <row r="142" spans="1:26" ht="12.5" x14ac:dyDescent="0.25">
      <c r="A142" s="9"/>
      <c r="B142" s="280"/>
      <c r="C142" s="214"/>
      <c r="D142" s="263"/>
      <c r="E142" s="263"/>
      <c r="F142" s="263"/>
      <c r="G142" s="263"/>
      <c r="H142" s="263"/>
      <c r="I142" s="263"/>
      <c r="J142" s="85"/>
    </row>
    <row r="143" spans="1:26" ht="12.5" x14ac:dyDescent="0.25">
      <c r="A143" s="9"/>
      <c r="B143" s="280"/>
      <c r="C143" s="214"/>
      <c r="D143" s="263"/>
      <c r="E143" s="263"/>
      <c r="F143" s="263"/>
      <c r="G143" s="263"/>
      <c r="H143" s="263"/>
      <c r="I143" s="263"/>
      <c r="J143" s="85"/>
    </row>
    <row r="144" spans="1:26" ht="12.5" x14ac:dyDescent="0.25">
      <c r="A144" s="9"/>
      <c r="B144" s="281"/>
      <c r="C144" s="214"/>
      <c r="D144" s="263"/>
      <c r="E144" s="263"/>
      <c r="F144" s="263"/>
      <c r="G144" s="263"/>
      <c r="H144" s="263"/>
      <c r="I144" s="263"/>
      <c r="J144" s="85"/>
    </row>
    <row r="145" spans="2:2" ht="12.5"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1" zoomScaleNormal="100" workbookViewId="0">
      <selection activeCell="A105" sqref="A105:J105"/>
    </sheetView>
  </sheetViews>
  <sheetFormatPr defaultColWidth="11.453125" defaultRowHeight="10" x14ac:dyDescent="0.2"/>
  <cols>
    <col min="1" max="1" width="34.08984375" style="6" customWidth="1"/>
    <col min="2" max="2" width="10.90625" style="6" bestFit="1" customWidth="1"/>
    <col min="3" max="3" width="12" style="6" bestFit="1" customWidth="1"/>
    <col min="4" max="4" width="10.08984375" style="6" bestFit="1" customWidth="1"/>
    <col min="5" max="5" width="10.08984375" style="6" customWidth="1"/>
    <col min="6" max="6" width="31.453125" style="6" customWidth="1"/>
    <col min="7" max="7" width="9.54296875" style="6" bestFit="1" customWidth="1"/>
    <col min="8" max="8" width="23.9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a - športy s lietajúcim diskom - bežné transfery</v>
      </c>
      <c r="B1" s="232" t="str">
        <f>INDEX(Adr!A:A,B102+1)</f>
        <v>31749852</v>
      </c>
      <c r="C1" s="233">
        <f>IF(ROW()&lt;=B$3,INDEX(FP!E:E,B$2+ROW()-1),"")</f>
        <v>0</v>
      </c>
      <c r="D1" s="234" t="str">
        <f>IF(ROW()&lt;=B$3,INDEX(FP!F:F,B$2+ROW()-1),"")</f>
        <v>a</v>
      </c>
      <c r="E1" s="234"/>
      <c r="F1" s="234" t="str">
        <f>IF(ROW()&lt;=B$3,INDEX(FP!G:G,B$2+ROW()-1),"")</f>
        <v>026 02</v>
      </c>
      <c r="G1" s="234"/>
      <c r="H1" s="235" t="str">
        <f>IF(ROW()&lt;=B$3,INDEX(FP!C:C,B$2+ROW()-1),"")</f>
        <v>športy s lietajúcim diskom - bežné transfery</v>
      </c>
      <c r="I1" s="236">
        <f t="shared" ref="I1:I6" si="0">IF(ROW()&lt;=B$3,SUMIF(A$107:A$10042,A1,I$107:I$10042),"")</f>
        <v>69132</v>
      </c>
      <c r="J1" s="236">
        <f t="shared" ref="J1:J32" si="1">IF(ROW()&lt;=B$3,SUMIFS(I$103:I$50042,A$103:A$50042,K1,J$103:J$50042,L1),"")</f>
        <v>0</v>
      </c>
      <c r="K1" s="110" t="str">
        <f>$A1</f>
        <v>a - športy s lietajúcim diskom - bežné transfery</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109</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5" x14ac:dyDescent="0.35">
      <c r="A100" s="334" t="s">
        <v>329</v>
      </c>
      <c r="B100" s="334"/>
      <c r="C100" s="334"/>
      <c r="D100" s="334"/>
      <c r="E100" s="334"/>
      <c r="F100" s="334"/>
      <c r="G100" s="334"/>
      <c r="H100" s="334"/>
      <c r="I100" s="336" t="s">
        <v>2992</v>
      </c>
      <c r="J100" s="336"/>
      <c r="K100" s="89"/>
    </row>
    <row r="101" spans="1:25" ht="15.5" x14ac:dyDescent="0.35">
      <c r="A101" s="334"/>
      <c r="B101" s="334"/>
      <c r="C101" s="334"/>
      <c r="D101" s="334"/>
      <c r="E101" s="334"/>
      <c r="F101" s="334"/>
      <c r="G101" s="334"/>
      <c r="H101" s="334"/>
      <c r="I101" s="335">
        <v>45961</v>
      </c>
      <c r="J101" s="335"/>
    </row>
    <row r="102" spans="1:25" ht="14" x14ac:dyDescent="0.3">
      <c r="A102" s="249" t="s">
        <v>399</v>
      </c>
      <c r="B102" s="250">
        <v>88</v>
      </c>
      <c r="C102" s="250"/>
      <c r="D102" s="251"/>
      <c r="E102" s="251"/>
      <c r="F102" s="251"/>
      <c r="G102" s="251"/>
      <c r="H102" s="251"/>
      <c r="I102" s="86"/>
      <c r="J102" s="220"/>
    </row>
    <row r="103" spans="1:25" s="83" customFormat="1" ht="10.5"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37" t="s">
        <v>408</v>
      </c>
      <c r="B105" s="338"/>
      <c r="C105" s="338"/>
      <c r="D105" s="338"/>
      <c r="E105" s="338"/>
      <c r="F105" s="338"/>
      <c r="G105" s="338"/>
      <c r="H105" s="338"/>
      <c r="I105" s="338"/>
      <c r="J105" s="339"/>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5" x14ac:dyDescent="0.25">
      <c r="A107" s="14" t="s">
        <v>2997</v>
      </c>
      <c r="B107" s="14" t="s">
        <v>3261</v>
      </c>
      <c r="C107" s="14">
        <v>125005</v>
      </c>
      <c r="D107" s="16" t="s">
        <v>3262</v>
      </c>
      <c r="E107" s="16"/>
      <c r="F107" s="14" t="s">
        <v>3263</v>
      </c>
      <c r="G107" s="14" t="s">
        <v>3264</v>
      </c>
      <c r="H107" s="14" t="s">
        <v>3265</v>
      </c>
      <c r="I107" s="15">
        <v>139.47999999999999</v>
      </c>
      <c r="J107" s="77">
        <v>5</v>
      </c>
      <c r="K107" s="92"/>
    </row>
    <row r="108" spans="1:25" ht="20" x14ac:dyDescent="0.25">
      <c r="A108" s="14" t="s">
        <v>2997</v>
      </c>
      <c r="B108" s="14" t="s">
        <v>3266</v>
      </c>
      <c r="C108" s="14" t="s">
        <v>3267</v>
      </c>
      <c r="D108" s="16" t="s">
        <v>3268</v>
      </c>
      <c r="E108" s="16"/>
      <c r="F108" s="14" t="s">
        <v>3131</v>
      </c>
      <c r="G108" s="14" t="s">
        <v>3132</v>
      </c>
      <c r="H108" s="14" t="s">
        <v>3133</v>
      </c>
      <c r="I108" s="15">
        <v>400</v>
      </c>
      <c r="J108" s="77">
        <v>5</v>
      </c>
      <c r="K108" s="92"/>
    </row>
    <row r="109" spans="1:25" ht="20" x14ac:dyDescent="0.25">
      <c r="A109" s="14" t="s">
        <v>2997</v>
      </c>
      <c r="B109" s="14" t="s">
        <v>3269</v>
      </c>
      <c r="C109" s="14" t="s">
        <v>3270</v>
      </c>
      <c r="D109" s="16" t="s">
        <v>3268</v>
      </c>
      <c r="E109" s="16"/>
      <c r="F109" s="14" t="s">
        <v>3131</v>
      </c>
      <c r="G109" s="14" t="s">
        <v>3132</v>
      </c>
      <c r="H109" s="14" t="s">
        <v>3133</v>
      </c>
      <c r="I109" s="15">
        <v>90</v>
      </c>
      <c r="J109" s="77">
        <v>5</v>
      </c>
      <c r="K109" s="92"/>
    </row>
    <row r="110" spans="1:25" ht="20" x14ac:dyDescent="0.25">
      <c r="A110" s="14" t="s">
        <v>2997</v>
      </c>
      <c r="B110" s="14" t="s">
        <v>3271</v>
      </c>
      <c r="C110" s="14" t="s">
        <v>3272</v>
      </c>
      <c r="D110" s="16" t="s">
        <v>3273</v>
      </c>
      <c r="E110" s="16" t="s">
        <v>3274</v>
      </c>
      <c r="F110" s="14" t="s">
        <v>3275</v>
      </c>
      <c r="G110" s="14" t="s">
        <v>3276</v>
      </c>
      <c r="H110" s="14" t="s">
        <v>3277</v>
      </c>
      <c r="I110" s="15">
        <v>400</v>
      </c>
      <c r="J110" s="77">
        <v>5</v>
      </c>
      <c r="K110" s="92"/>
    </row>
    <row r="111" spans="1:25" ht="12.5" x14ac:dyDescent="0.25">
      <c r="A111" s="14" t="s">
        <v>2997</v>
      </c>
      <c r="B111" s="14" t="s">
        <v>3278</v>
      </c>
      <c r="C111" s="14">
        <v>3250002468</v>
      </c>
      <c r="D111" s="16" t="s">
        <v>3279</v>
      </c>
      <c r="E111" s="16"/>
      <c r="F111" s="14" t="s">
        <v>3280</v>
      </c>
      <c r="G111" s="14" t="s">
        <v>3281</v>
      </c>
      <c r="H111" s="14" t="s">
        <v>3282</v>
      </c>
      <c r="I111" s="15">
        <v>20</v>
      </c>
      <c r="J111" s="77">
        <v>5</v>
      </c>
      <c r="K111" s="92"/>
    </row>
    <row r="112" spans="1:25" ht="12.5" x14ac:dyDescent="0.25">
      <c r="A112" s="14" t="s">
        <v>2997</v>
      </c>
      <c r="B112" s="14" t="s">
        <v>3283</v>
      </c>
      <c r="C112" s="14">
        <v>2025097</v>
      </c>
      <c r="D112" s="16" t="s">
        <v>3279</v>
      </c>
      <c r="E112" s="16"/>
      <c r="F112" s="14" t="s">
        <v>3284</v>
      </c>
      <c r="G112" s="14" t="s">
        <v>3285</v>
      </c>
      <c r="H112" s="14" t="s">
        <v>3286</v>
      </c>
      <c r="I112" s="15">
        <v>81.180000000000007</v>
      </c>
      <c r="J112" s="77">
        <v>5</v>
      </c>
      <c r="K112" s="92"/>
    </row>
    <row r="113" spans="1:11" ht="12.5" x14ac:dyDescent="0.25">
      <c r="A113" s="14" t="s">
        <v>2997</v>
      </c>
      <c r="B113" s="14" t="s">
        <v>3287</v>
      </c>
      <c r="C113" s="14" t="s">
        <v>3287</v>
      </c>
      <c r="D113" s="16" t="s">
        <v>3288</v>
      </c>
      <c r="E113" s="16" t="s">
        <v>3289</v>
      </c>
      <c r="F113" s="14" t="s">
        <v>3290</v>
      </c>
      <c r="G113" s="14">
        <v>42331340</v>
      </c>
      <c r="H113" s="14" t="s">
        <v>3052</v>
      </c>
      <c r="I113" s="15">
        <v>779.6</v>
      </c>
      <c r="J113" s="77">
        <v>5</v>
      </c>
      <c r="K113" s="92"/>
    </row>
    <row r="114" spans="1:11" ht="12.5" x14ac:dyDescent="0.25">
      <c r="A114" s="14" t="s">
        <v>2997</v>
      </c>
      <c r="B114" s="14" t="s">
        <v>3291</v>
      </c>
      <c r="C114" s="14" t="s">
        <v>3291</v>
      </c>
      <c r="D114" s="16" t="s">
        <v>3288</v>
      </c>
      <c r="E114" s="16" t="s">
        <v>3289</v>
      </c>
      <c r="F114" s="14" t="s">
        <v>3290</v>
      </c>
      <c r="G114" s="14">
        <v>42331340</v>
      </c>
      <c r="H114" s="14" t="s">
        <v>3052</v>
      </c>
      <c r="I114" s="15">
        <v>617.54</v>
      </c>
      <c r="J114" s="77">
        <v>5</v>
      </c>
      <c r="K114" s="92"/>
    </row>
    <row r="115" spans="1:11" ht="12.5" x14ac:dyDescent="0.25">
      <c r="A115" s="14" t="s">
        <v>2997</v>
      </c>
      <c r="B115" s="14" t="s">
        <v>3292</v>
      </c>
      <c r="C115" s="14" t="s">
        <v>3292</v>
      </c>
      <c r="D115" s="16" t="s">
        <v>3293</v>
      </c>
      <c r="E115" s="16" t="s">
        <v>3289</v>
      </c>
      <c r="F115" s="14" t="s">
        <v>3290</v>
      </c>
      <c r="G115" s="14">
        <v>42331340</v>
      </c>
      <c r="H115" s="14" t="s">
        <v>3052</v>
      </c>
      <c r="I115" s="15">
        <v>390.22</v>
      </c>
      <c r="J115" s="77">
        <v>5</v>
      </c>
      <c r="K115" s="92"/>
    </row>
    <row r="116" spans="1:11" ht="12.5" x14ac:dyDescent="0.25">
      <c r="A116" s="14" t="s">
        <v>2997</v>
      </c>
      <c r="B116" s="14" t="s">
        <v>3294</v>
      </c>
      <c r="C116" s="14" t="s">
        <v>3294</v>
      </c>
      <c r="D116" s="16" t="s">
        <v>3288</v>
      </c>
      <c r="E116" s="16" t="s">
        <v>3289</v>
      </c>
      <c r="F116" s="14" t="s">
        <v>3290</v>
      </c>
      <c r="G116" s="14">
        <v>42331340</v>
      </c>
      <c r="H116" s="14" t="s">
        <v>3052</v>
      </c>
      <c r="I116" s="15">
        <v>372.64</v>
      </c>
      <c r="J116" s="77">
        <v>5</v>
      </c>
      <c r="K116" s="92"/>
    </row>
    <row r="117" spans="1:11" ht="12.5" x14ac:dyDescent="0.25">
      <c r="A117" s="14" t="s">
        <v>2997</v>
      </c>
      <c r="B117" s="14" t="s">
        <v>3295</v>
      </c>
      <c r="C117" s="14">
        <v>2025339</v>
      </c>
      <c r="D117" s="16" t="s">
        <v>3296</v>
      </c>
      <c r="E117" s="16"/>
      <c r="F117" s="14" t="s">
        <v>3297</v>
      </c>
      <c r="G117" s="14" t="s">
        <v>3285</v>
      </c>
      <c r="H117" s="14" t="s">
        <v>3286</v>
      </c>
      <c r="I117" s="15">
        <v>154.97999999999999</v>
      </c>
      <c r="J117" s="77">
        <v>5</v>
      </c>
      <c r="K117" s="92"/>
    </row>
    <row r="118" spans="1:11" ht="20" x14ac:dyDescent="0.25">
      <c r="A118" s="14" t="s">
        <v>2997</v>
      </c>
      <c r="B118" s="14" t="s">
        <v>3298</v>
      </c>
      <c r="C118" s="14">
        <v>2025002</v>
      </c>
      <c r="D118" s="16" t="s">
        <v>3299</v>
      </c>
      <c r="E118" s="16"/>
      <c r="F118" s="14" t="s">
        <v>3131</v>
      </c>
      <c r="G118" s="14" t="s">
        <v>3132</v>
      </c>
      <c r="H118" s="14" t="s">
        <v>3133</v>
      </c>
      <c r="I118" s="15">
        <v>400</v>
      </c>
      <c r="J118" s="77">
        <v>5</v>
      </c>
      <c r="K118" s="92"/>
    </row>
    <row r="119" spans="1:11" ht="30" x14ac:dyDescent="0.25">
      <c r="A119" s="14" t="s">
        <v>2997</v>
      </c>
      <c r="B119" s="14" t="s">
        <v>3372</v>
      </c>
      <c r="C119" s="14" t="s">
        <v>3300</v>
      </c>
      <c r="D119" s="16" t="s">
        <v>3301</v>
      </c>
      <c r="E119" s="16"/>
      <c r="F119" s="14" t="s">
        <v>3302</v>
      </c>
      <c r="G119" s="14"/>
      <c r="H119" s="14" t="s">
        <v>3303</v>
      </c>
      <c r="I119" s="15">
        <v>280.39</v>
      </c>
      <c r="J119" s="77">
        <v>2</v>
      </c>
      <c r="K119" s="92"/>
    </row>
    <row r="120" spans="1:11" ht="12.5" x14ac:dyDescent="0.25">
      <c r="A120" s="14" t="s">
        <v>2997</v>
      </c>
      <c r="B120" s="14" t="s">
        <v>3304</v>
      </c>
      <c r="C120" s="14" t="s">
        <v>3304</v>
      </c>
      <c r="D120" s="16" t="s">
        <v>3045</v>
      </c>
      <c r="E120" s="16" t="s">
        <v>3289</v>
      </c>
      <c r="F120" s="14" t="s">
        <v>3305</v>
      </c>
      <c r="G120" s="14">
        <v>42331340</v>
      </c>
      <c r="H120" s="14" t="s">
        <v>3052</v>
      </c>
      <c r="I120" s="15">
        <v>3150</v>
      </c>
      <c r="J120" s="77">
        <v>3</v>
      </c>
      <c r="K120" s="92"/>
    </row>
    <row r="121" spans="1:11" ht="13" thickBot="1" x14ac:dyDescent="0.3">
      <c r="A121" s="14" t="s">
        <v>2997</v>
      </c>
      <c r="B121" s="14" t="s">
        <v>3306</v>
      </c>
      <c r="C121" s="14" t="s">
        <v>3306</v>
      </c>
      <c r="D121" s="16" t="s">
        <v>3065</v>
      </c>
      <c r="E121" s="16"/>
      <c r="F121" s="14" t="s">
        <v>3307</v>
      </c>
      <c r="G121" s="14"/>
      <c r="H121" s="14" t="s">
        <v>3308</v>
      </c>
      <c r="I121" s="15">
        <v>82.1</v>
      </c>
      <c r="J121" s="77">
        <v>3</v>
      </c>
      <c r="K121" s="92"/>
    </row>
    <row r="122" spans="1:11" ht="13" thickBot="1" x14ac:dyDescent="0.3">
      <c r="A122" s="14" t="s">
        <v>2997</v>
      </c>
      <c r="B122" s="326" t="s">
        <v>3309</v>
      </c>
      <c r="C122" s="327" t="s">
        <v>3309</v>
      </c>
      <c r="D122" s="16" t="s">
        <v>3065</v>
      </c>
      <c r="E122" s="16"/>
      <c r="F122" s="326" t="s">
        <v>3307</v>
      </c>
      <c r="G122" s="327"/>
      <c r="H122" s="327" t="s">
        <v>3310</v>
      </c>
      <c r="I122" s="15">
        <v>288.10000000000002</v>
      </c>
      <c r="J122" s="77">
        <v>3</v>
      </c>
      <c r="K122" s="92"/>
    </row>
    <row r="123" spans="1:11" ht="13" thickBot="1" x14ac:dyDescent="0.3">
      <c r="A123" s="14" t="s">
        <v>2997</v>
      </c>
      <c r="B123" s="328" t="s">
        <v>3311</v>
      </c>
      <c r="C123" s="329" t="s">
        <v>3311</v>
      </c>
      <c r="D123" s="16" t="s">
        <v>3075</v>
      </c>
      <c r="E123" s="16"/>
      <c r="F123" s="14" t="s">
        <v>3307</v>
      </c>
      <c r="G123" s="14"/>
      <c r="H123" s="14" t="s">
        <v>3312</v>
      </c>
      <c r="I123" s="15">
        <v>370.89</v>
      </c>
      <c r="J123" s="77">
        <v>3</v>
      </c>
      <c r="K123" s="92"/>
    </row>
    <row r="124" spans="1:11" ht="13" thickBot="1" x14ac:dyDescent="0.3">
      <c r="A124" s="14" t="s">
        <v>2997</v>
      </c>
      <c r="B124" s="328" t="s">
        <v>3313</v>
      </c>
      <c r="C124" s="329">
        <v>25070118</v>
      </c>
      <c r="D124" s="16" t="s">
        <v>3314</v>
      </c>
      <c r="E124" s="16"/>
      <c r="F124" s="14" t="s">
        <v>3315</v>
      </c>
      <c r="G124" s="14" t="s">
        <v>3316</v>
      </c>
      <c r="H124" s="14" t="s">
        <v>3317</v>
      </c>
      <c r="I124" s="15">
        <v>98.4</v>
      </c>
      <c r="J124" s="77">
        <v>2</v>
      </c>
      <c r="K124" s="92"/>
    </row>
    <row r="125" spans="1:11" ht="13" thickBot="1" x14ac:dyDescent="0.3">
      <c r="A125" s="14" t="s">
        <v>2997</v>
      </c>
      <c r="B125" s="328" t="s">
        <v>3318</v>
      </c>
      <c r="C125" s="329" t="s">
        <v>3318</v>
      </c>
      <c r="D125" s="16" t="s">
        <v>3319</v>
      </c>
      <c r="E125" s="16" t="s">
        <v>3314</v>
      </c>
      <c r="F125" s="14" t="s">
        <v>3320</v>
      </c>
      <c r="G125" s="14"/>
      <c r="H125" s="14" t="s">
        <v>3321</v>
      </c>
      <c r="I125" s="15">
        <v>15.87</v>
      </c>
      <c r="J125" s="77">
        <v>2</v>
      </c>
      <c r="K125" s="92"/>
    </row>
    <row r="126" spans="1:11" ht="13" thickBot="1" x14ac:dyDescent="0.3">
      <c r="A126" s="14" t="s">
        <v>2997</v>
      </c>
      <c r="B126" s="328" t="s">
        <v>3322</v>
      </c>
      <c r="C126" s="329" t="s">
        <v>3322</v>
      </c>
      <c r="D126" s="16" t="s">
        <v>3323</v>
      </c>
      <c r="E126" s="16" t="s">
        <v>3314</v>
      </c>
      <c r="F126" s="14" t="s">
        <v>3324</v>
      </c>
      <c r="G126" s="14"/>
      <c r="H126" s="14" t="s">
        <v>3321</v>
      </c>
      <c r="I126" s="15">
        <v>2.8</v>
      </c>
      <c r="J126" s="77">
        <v>2</v>
      </c>
      <c r="K126" s="92"/>
    </row>
    <row r="127" spans="1:11" ht="13" thickBot="1" x14ac:dyDescent="0.3">
      <c r="A127" s="14" t="s">
        <v>2997</v>
      </c>
      <c r="B127" s="328" t="s">
        <v>3325</v>
      </c>
      <c r="C127" s="329" t="s">
        <v>3325</v>
      </c>
      <c r="D127" s="16" t="s">
        <v>3323</v>
      </c>
      <c r="E127" s="16" t="s">
        <v>3314</v>
      </c>
      <c r="F127" s="14" t="s">
        <v>3324</v>
      </c>
      <c r="G127" s="14"/>
      <c r="H127" s="14" t="s">
        <v>3321</v>
      </c>
      <c r="I127" s="15">
        <v>3.2</v>
      </c>
      <c r="J127" s="77">
        <v>2</v>
      </c>
      <c r="K127" s="92"/>
    </row>
    <row r="128" spans="1:11" ht="13" thickBot="1" x14ac:dyDescent="0.3">
      <c r="A128" s="14" t="s">
        <v>2997</v>
      </c>
      <c r="B128" s="328" t="s">
        <v>3326</v>
      </c>
      <c r="C128" s="329" t="s">
        <v>3326</v>
      </c>
      <c r="D128" s="16" t="s">
        <v>3274</v>
      </c>
      <c r="E128" s="16" t="s">
        <v>3314</v>
      </c>
      <c r="F128" s="14" t="s">
        <v>3327</v>
      </c>
      <c r="G128" s="14"/>
      <c r="H128" s="14" t="s">
        <v>3321</v>
      </c>
      <c r="I128" s="15">
        <v>12.28</v>
      </c>
      <c r="J128" s="77">
        <v>2</v>
      </c>
      <c r="K128" s="92"/>
    </row>
    <row r="129" spans="1:11" ht="13" thickBot="1" x14ac:dyDescent="0.3">
      <c r="A129" s="14" t="s">
        <v>2997</v>
      </c>
      <c r="B129" s="328" t="s">
        <v>3328</v>
      </c>
      <c r="C129" s="329" t="s">
        <v>3328</v>
      </c>
      <c r="D129" s="16" t="s">
        <v>3274</v>
      </c>
      <c r="E129" s="16" t="s">
        <v>3314</v>
      </c>
      <c r="F129" s="14" t="s">
        <v>3329</v>
      </c>
      <c r="G129" s="14"/>
      <c r="H129" s="14" t="s">
        <v>3321</v>
      </c>
      <c r="I129" s="15">
        <v>48</v>
      </c>
      <c r="J129" s="77">
        <v>2</v>
      </c>
      <c r="K129" s="92"/>
    </row>
    <row r="130" spans="1:11" ht="13" thickBot="1" x14ac:dyDescent="0.3">
      <c r="A130" s="14" t="s">
        <v>2997</v>
      </c>
      <c r="B130" s="328" t="s">
        <v>3330</v>
      </c>
      <c r="C130" s="329" t="s">
        <v>3330</v>
      </c>
      <c r="D130" s="16" t="s">
        <v>3331</v>
      </c>
      <c r="E130" s="16"/>
      <c r="F130" s="14" t="s">
        <v>3056</v>
      </c>
      <c r="G130" s="14"/>
      <c r="H130" s="14" t="s">
        <v>3057</v>
      </c>
      <c r="I130" s="15">
        <v>197.8</v>
      </c>
      <c r="J130" s="77">
        <v>4</v>
      </c>
      <c r="K130" s="92"/>
    </row>
    <row r="131" spans="1:11" ht="20.5" thickBot="1" x14ac:dyDescent="0.3">
      <c r="A131" s="14" t="s">
        <v>2997</v>
      </c>
      <c r="B131" s="328" t="s">
        <v>3298</v>
      </c>
      <c r="C131" s="329">
        <v>2025002</v>
      </c>
      <c r="D131" s="16" t="s">
        <v>3332</v>
      </c>
      <c r="E131" s="16"/>
      <c r="F131" s="14" t="s">
        <v>3333</v>
      </c>
      <c r="G131" s="14" t="s">
        <v>3334</v>
      </c>
      <c r="H131" s="14" t="s">
        <v>3335</v>
      </c>
      <c r="I131" s="15">
        <v>400</v>
      </c>
      <c r="J131" s="77">
        <v>4</v>
      </c>
      <c r="K131" s="92"/>
    </row>
    <row r="132" spans="1:11" ht="13" thickBot="1" x14ac:dyDescent="0.3">
      <c r="A132" s="14" t="s">
        <v>2997</v>
      </c>
      <c r="B132" s="328" t="s">
        <v>3336</v>
      </c>
      <c r="C132" s="329" t="s">
        <v>3336</v>
      </c>
      <c r="D132" s="16" t="s">
        <v>3337</v>
      </c>
      <c r="E132" s="16" t="s">
        <v>3332</v>
      </c>
      <c r="F132" s="14" t="s">
        <v>3338</v>
      </c>
      <c r="G132" s="14"/>
      <c r="H132" s="14" t="s">
        <v>3321</v>
      </c>
      <c r="I132" s="15">
        <v>0.63</v>
      </c>
      <c r="J132" s="77">
        <v>2</v>
      </c>
      <c r="K132" s="92"/>
    </row>
    <row r="133" spans="1:11" ht="13" thickBot="1" x14ac:dyDescent="0.3">
      <c r="A133" s="14" t="s">
        <v>2997</v>
      </c>
      <c r="B133" s="328" t="s">
        <v>3339</v>
      </c>
      <c r="C133" s="329" t="s">
        <v>3339</v>
      </c>
      <c r="D133" s="16" t="s">
        <v>3337</v>
      </c>
      <c r="E133" s="16" t="s">
        <v>3332</v>
      </c>
      <c r="F133" s="14" t="s">
        <v>3338</v>
      </c>
      <c r="G133" s="14"/>
      <c r="H133" s="14" t="s">
        <v>3321</v>
      </c>
      <c r="I133" s="15">
        <v>9.25</v>
      </c>
      <c r="J133" s="77">
        <v>2</v>
      </c>
      <c r="K133" s="92"/>
    </row>
    <row r="134" spans="1:11" ht="13" thickBot="1" x14ac:dyDescent="0.3">
      <c r="A134" s="14" t="s">
        <v>2997</v>
      </c>
      <c r="B134" s="328" t="s">
        <v>3340</v>
      </c>
      <c r="C134" s="329" t="s">
        <v>3340</v>
      </c>
      <c r="D134" s="16" t="s">
        <v>3341</v>
      </c>
      <c r="E134" s="16" t="s">
        <v>3332</v>
      </c>
      <c r="F134" s="14" t="s">
        <v>3338</v>
      </c>
      <c r="G134" s="14"/>
      <c r="H134" s="14" t="s">
        <v>3321</v>
      </c>
      <c r="I134" s="15">
        <v>12</v>
      </c>
      <c r="J134" s="77">
        <v>2</v>
      </c>
      <c r="K134" s="92"/>
    </row>
    <row r="135" spans="1:11" ht="13" thickBot="1" x14ac:dyDescent="0.3">
      <c r="A135" s="14" t="s">
        <v>2997</v>
      </c>
      <c r="B135" s="328" t="s">
        <v>3342</v>
      </c>
      <c r="C135" s="329">
        <v>6250026</v>
      </c>
      <c r="D135" s="16" t="s">
        <v>3296</v>
      </c>
      <c r="E135" s="16"/>
      <c r="F135" s="14" t="s">
        <v>3343</v>
      </c>
      <c r="G135" s="14" t="s">
        <v>3344</v>
      </c>
      <c r="H135" s="14" t="s">
        <v>3345</v>
      </c>
      <c r="I135" s="15">
        <v>161</v>
      </c>
      <c r="J135" s="77">
        <v>2</v>
      </c>
      <c r="K135" s="92"/>
    </row>
    <row r="136" spans="1:11" ht="30.5" thickBot="1" x14ac:dyDescent="0.3">
      <c r="A136" s="14" t="s">
        <v>2997</v>
      </c>
      <c r="B136" s="328" t="s">
        <v>3014</v>
      </c>
      <c r="C136" s="329">
        <v>250100027</v>
      </c>
      <c r="D136" s="16" t="s">
        <v>3015</v>
      </c>
      <c r="E136" s="16"/>
      <c r="F136" s="14" t="s">
        <v>3016</v>
      </c>
      <c r="G136" s="14" t="s">
        <v>2998</v>
      </c>
      <c r="H136" s="14" t="s">
        <v>2999</v>
      </c>
      <c r="I136" s="15">
        <v>1107</v>
      </c>
      <c r="J136" s="77">
        <v>3</v>
      </c>
      <c r="K136" s="92"/>
    </row>
    <row r="137" spans="1:11" ht="13" thickBot="1" x14ac:dyDescent="0.3">
      <c r="A137" s="14" t="s">
        <v>2997</v>
      </c>
      <c r="B137" s="328" t="s">
        <v>3002</v>
      </c>
      <c r="C137" s="329" t="s">
        <v>3002</v>
      </c>
      <c r="D137" s="16" t="s">
        <v>3017</v>
      </c>
      <c r="E137" s="16"/>
      <c r="F137" s="14" t="s">
        <v>3020</v>
      </c>
      <c r="G137" s="14"/>
      <c r="H137" s="14" t="s">
        <v>3000</v>
      </c>
      <c r="I137" s="15">
        <v>1096.96</v>
      </c>
      <c r="J137" s="77">
        <v>2</v>
      </c>
      <c r="K137" s="92"/>
    </row>
    <row r="138" spans="1:11" ht="20.5" thickBot="1" x14ac:dyDescent="0.3">
      <c r="A138" s="14" t="s">
        <v>2997</v>
      </c>
      <c r="B138" s="326" t="s">
        <v>3003</v>
      </c>
      <c r="C138" s="327" t="s">
        <v>3003</v>
      </c>
      <c r="D138" s="16" t="s">
        <v>3017</v>
      </c>
      <c r="E138" s="16"/>
      <c r="F138" s="14" t="s">
        <v>3038</v>
      </c>
      <c r="G138" s="14"/>
      <c r="H138" s="14" t="s">
        <v>3039</v>
      </c>
      <c r="I138" s="15">
        <v>478.33</v>
      </c>
      <c r="J138" s="77">
        <v>2</v>
      </c>
      <c r="K138" s="92"/>
    </row>
    <row r="139" spans="1:11" ht="20.5" thickBot="1" x14ac:dyDescent="0.3">
      <c r="A139" s="14" t="s">
        <v>2997</v>
      </c>
      <c r="B139" s="328" t="s">
        <v>3004</v>
      </c>
      <c r="C139" s="329">
        <v>132025</v>
      </c>
      <c r="D139" s="16" t="s">
        <v>3018</v>
      </c>
      <c r="E139" s="16"/>
      <c r="F139" s="14" t="s">
        <v>3040</v>
      </c>
      <c r="G139" s="14" t="s">
        <v>3042</v>
      </c>
      <c r="H139" s="14" t="s">
        <v>3041</v>
      </c>
      <c r="I139" s="15">
        <v>650</v>
      </c>
      <c r="J139" s="77">
        <v>2</v>
      </c>
      <c r="K139" s="92"/>
    </row>
    <row r="140" spans="1:11" ht="13" thickBot="1" x14ac:dyDescent="0.3">
      <c r="A140" s="14" t="s">
        <v>2997</v>
      </c>
      <c r="B140" s="328" t="s">
        <v>3005</v>
      </c>
      <c r="C140" s="329" t="s">
        <v>3005</v>
      </c>
      <c r="D140" s="16" t="s">
        <v>3019</v>
      </c>
      <c r="E140" s="16"/>
      <c r="F140" s="14" t="s">
        <v>3020</v>
      </c>
      <c r="G140" s="14"/>
      <c r="H140" s="14" t="s">
        <v>3001</v>
      </c>
      <c r="I140" s="15">
        <v>1910.42</v>
      </c>
      <c r="J140" s="77">
        <v>3</v>
      </c>
      <c r="K140" s="92"/>
    </row>
    <row r="141" spans="1:11" ht="20.5" thickBot="1" x14ac:dyDescent="0.3">
      <c r="A141" s="14" t="s">
        <v>2997</v>
      </c>
      <c r="B141" s="326" t="s">
        <v>3006</v>
      </c>
      <c r="C141" s="327" t="s">
        <v>3006</v>
      </c>
      <c r="D141" s="16" t="s">
        <v>3021</v>
      </c>
      <c r="E141" s="16"/>
      <c r="F141" s="14" t="s">
        <v>3043</v>
      </c>
      <c r="G141" s="14"/>
      <c r="H141" s="14" t="s">
        <v>3001</v>
      </c>
      <c r="I141" s="15">
        <v>1394.98</v>
      </c>
      <c r="J141" s="77">
        <v>3</v>
      </c>
      <c r="K141" s="92"/>
    </row>
    <row r="142" spans="1:11" ht="20.5" thickBot="1" x14ac:dyDescent="0.3">
      <c r="A142" s="14" t="s">
        <v>2997</v>
      </c>
      <c r="B142" s="328" t="s">
        <v>3346</v>
      </c>
      <c r="C142" s="329" t="s">
        <v>3346</v>
      </c>
      <c r="D142" s="16" t="s">
        <v>3022</v>
      </c>
      <c r="E142" s="16"/>
      <c r="F142" s="14" t="s">
        <v>3023</v>
      </c>
      <c r="G142" s="14"/>
      <c r="H142" s="14" t="s">
        <v>3001</v>
      </c>
      <c r="I142" s="15">
        <v>5412.35</v>
      </c>
      <c r="J142" s="77">
        <v>3</v>
      </c>
      <c r="K142" s="92"/>
    </row>
    <row r="143" spans="1:11" ht="13" thickBot="1" x14ac:dyDescent="0.3">
      <c r="A143" s="14" t="s">
        <v>2997</v>
      </c>
      <c r="B143" s="328" t="s">
        <v>3007</v>
      </c>
      <c r="C143" s="329" t="s">
        <v>3007</v>
      </c>
      <c r="D143" s="16" t="s">
        <v>3045</v>
      </c>
      <c r="E143" s="16" t="s">
        <v>3022</v>
      </c>
      <c r="F143" s="14" t="s">
        <v>3044</v>
      </c>
      <c r="G143" s="14"/>
      <c r="H143" s="14" t="s">
        <v>3046</v>
      </c>
      <c r="I143" s="15">
        <v>715.38</v>
      </c>
      <c r="J143" s="77">
        <v>3</v>
      </c>
      <c r="K143" s="92"/>
    </row>
    <row r="144" spans="1:11" ht="20.5" thickBot="1" x14ac:dyDescent="0.3">
      <c r="A144" s="14" t="s">
        <v>2997</v>
      </c>
      <c r="B144" s="328" t="s">
        <v>3008</v>
      </c>
      <c r="C144" s="329">
        <v>202500194</v>
      </c>
      <c r="D144" s="16" t="s">
        <v>3024</v>
      </c>
      <c r="E144" s="16"/>
      <c r="F144" s="14" t="s">
        <v>3048</v>
      </c>
      <c r="G144" s="14" t="s">
        <v>480</v>
      </c>
      <c r="H144" s="14" t="s">
        <v>3047</v>
      </c>
      <c r="I144" s="15">
        <v>200</v>
      </c>
      <c r="J144" s="77">
        <v>5</v>
      </c>
      <c r="K144" s="92"/>
    </row>
    <row r="145" spans="1:11" ht="20.5" thickBot="1" x14ac:dyDescent="0.3">
      <c r="A145" s="14" t="s">
        <v>2997</v>
      </c>
      <c r="B145" s="328" t="s">
        <v>3009</v>
      </c>
      <c r="C145" s="329">
        <v>2025034</v>
      </c>
      <c r="D145" s="16" t="s">
        <v>3025</v>
      </c>
      <c r="E145" s="16"/>
      <c r="F145" s="14" t="s">
        <v>3051</v>
      </c>
      <c r="G145" s="14" t="s">
        <v>3050</v>
      </c>
      <c r="H145" s="14" t="s">
        <v>3049</v>
      </c>
      <c r="I145" s="15">
        <v>200</v>
      </c>
      <c r="J145" s="77">
        <v>2</v>
      </c>
      <c r="K145" s="92"/>
    </row>
    <row r="146" spans="1:11" ht="30.5" thickBot="1" x14ac:dyDescent="0.3">
      <c r="A146" s="14" t="s">
        <v>2997</v>
      </c>
      <c r="B146" s="328" t="s">
        <v>3010</v>
      </c>
      <c r="C146" s="329">
        <v>2025090001</v>
      </c>
      <c r="D146" s="16" t="s">
        <v>3026</v>
      </c>
      <c r="E146" s="16"/>
      <c r="F146" s="14" t="s">
        <v>3347</v>
      </c>
      <c r="G146" s="14">
        <v>42331340</v>
      </c>
      <c r="H146" s="14" t="s">
        <v>3052</v>
      </c>
      <c r="I146" s="15">
        <v>1536</v>
      </c>
      <c r="J146" s="77">
        <v>2</v>
      </c>
      <c r="K146" s="92"/>
    </row>
    <row r="147" spans="1:11" ht="13" thickBot="1" x14ac:dyDescent="0.3">
      <c r="A147" s="14" t="s">
        <v>2997</v>
      </c>
      <c r="B147" s="328" t="s">
        <v>3011</v>
      </c>
      <c r="C147" s="329">
        <v>2025090215</v>
      </c>
      <c r="D147" s="16" t="s">
        <v>3026</v>
      </c>
      <c r="E147" s="16"/>
      <c r="F147" s="14" t="s">
        <v>3055</v>
      </c>
      <c r="G147" s="14" t="s">
        <v>3054</v>
      </c>
      <c r="H147" s="14" t="s">
        <v>3053</v>
      </c>
      <c r="I147" s="15">
        <v>1054.9000000000001</v>
      </c>
      <c r="J147" s="77">
        <v>4</v>
      </c>
      <c r="K147" s="92"/>
    </row>
    <row r="148" spans="1:11" ht="13" thickBot="1" x14ac:dyDescent="0.3">
      <c r="A148" s="14" t="s">
        <v>2997</v>
      </c>
      <c r="B148" s="328" t="s">
        <v>3012</v>
      </c>
      <c r="C148" s="329" t="s">
        <v>3012</v>
      </c>
      <c r="D148" s="16" t="s">
        <v>3026</v>
      </c>
      <c r="E148" s="16"/>
      <c r="F148" s="14" t="s">
        <v>3056</v>
      </c>
      <c r="G148" s="14"/>
      <c r="H148" s="14" t="s">
        <v>3057</v>
      </c>
      <c r="I148" s="15">
        <v>203.02</v>
      </c>
      <c r="J148" s="77">
        <v>4</v>
      </c>
      <c r="K148" s="92"/>
    </row>
    <row r="149" spans="1:11" ht="13" thickBot="1" x14ac:dyDescent="0.3">
      <c r="A149" s="14" t="s">
        <v>2997</v>
      </c>
      <c r="B149" s="328" t="s">
        <v>3013</v>
      </c>
      <c r="C149" s="329" t="s">
        <v>3013</v>
      </c>
      <c r="D149" s="16" t="s">
        <v>3026</v>
      </c>
      <c r="E149" s="16"/>
      <c r="F149" s="14" t="s">
        <v>3056</v>
      </c>
      <c r="G149" s="14"/>
      <c r="H149" s="14" t="s">
        <v>3057</v>
      </c>
      <c r="I149" s="15">
        <v>202.13</v>
      </c>
      <c r="J149" s="77">
        <v>4</v>
      </c>
      <c r="K149" s="92"/>
    </row>
    <row r="150" spans="1:11" ht="40.5" thickBot="1" x14ac:dyDescent="0.3">
      <c r="A150" s="14" t="s">
        <v>2997</v>
      </c>
      <c r="B150" s="328" t="s">
        <v>3086</v>
      </c>
      <c r="C150" s="329">
        <v>2025022</v>
      </c>
      <c r="D150" s="16" t="s">
        <v>3027</v>
      </c>
      <c r="E150" s="16"/>
      <c r="F150" s="14" t="s">
        <v>3058</v>
      </c>
      <c r="G150" s="14">
        <v>52909239</v>
      </c>
      <c r="H150" s="14" t="s">
        <v>3059</v>
      </c>
      <c r="I150" s="15">
        <v>1200</v>
      </c>
      <c r="J150" s="77">
        <v>4</v>
      </c>
      <c r="K150" s="92"/>
    </row>
    <row r="151" spans="1:11" ht="20.5" thickBot="1" x14ac:dyDescent="0.3">
      <c r="A151" s="14" t="s">
        <v>2997</v>
      </c>
      <c r="B151" s="328" t="s">
        <v>3087</v>
      </c>
      <c r="C151" s="329" t="s">
        <v>3087</v>
      </c>
      <c r="D151" s="16" t="s">
        <v>3027</v>
      </c>
      <c r="E151" s="16"/>
      <c r="F151" s="14" t="s">
        <v>3060</v>
      </c>
      <c r="G151" s="14"/>
      <c r="H151" s="14" t="s">
        <v>3061</v>
      </c>
      <c r="I151" s="15">
        <v>1098.07</v>
      </c>
      <c r="J151" s="77">
        <v>3</v>
      </c>
      <c r="K151" s="92"/>
    </row>
    <row r="152" spans="1:11" ht="20.5" thickBot="1" x14ac:dyDescent="0.3">
      <c r="A152" s="14" t="s">
        <v>2997</v>
      </c>
      <c r="B152" s="328" t="s">
        <v>3088</v>
      </c>
      <c r="C152" s="329" t="s">
        <v>3088</v>
      </c>
      <c r="D152" s="16" t="s">
        <v>3027</v>
      </c>
      <c r="E152" s="16"/>
      <c r="F152" s="14" t="s">
        <v>3060</v>
      </c>
      <c r="G152" s="14"/>
      <c r="H152" s="14" t="s">
        <v>3062</v>
      </c>
      <c r="I152" s="15">
        <v>513.16999999999996</v>
      </c>
      <c r="J152" s="77">
        <v>3</v>
      </c>
      <c r="K152" s="92"/>
    </row>
    <row r="153" spans="1:11" ht="20.5" thickBot="1" x14ac:dyDescent="0.3">
      <c r="A153" s="14" t="s">
        <v>2997</v>
      </c>
      <c r="B153" s="328" t="s">
        <v>3089</v>
      </c>
      <c r="C153" s="329" t="s">
        <v>3089</v>
      </c>
      <c r="D153" s="16" t="s">
        <v>3027</v>
      </c>
      <c r="E153" s="16"/>
      <c r="F153" s="14" t="s">
        <v>3060</v>
      </c>
      <c r="G153" s="14"/>
      <c r="H153" s="14" t="s">
        <v>3063</v>
      </c>
      <c r="I153" s="15">
        <v>455.83</v>
      </c>
      <c r="J153" s="77">
        <v>3</v>
      </c>
      <c r="K153" s="92"/>
    </row>
    <row r="154" spans="1:11" ht="20.5" thickBot="1" x14ac:dyDescent="0.3">
      <c r="A154" s="14" t="s">
        <v>2997</v>
      </c>
      <c r="B154" s="328" t="s">
        <v>3090</v>
      </c>
      <c r="C154" s="329" t="s">
        <v>3091</v>
      </c>
      <c r="D154" s="16" t="s">
        <v>3065</v>
      </c>
      <c r="E154" s="16" t="s">
        <v>3028</v>
      </c>
      <c r="F154" s="14" t="s">
        <v>3064</v>
      </c>
      <c r="G154" s="14" t="s">
        <v>3067</v>
      </c>
      <c r="H154" s="14" t="s">
        <v>3066</v>
      </c>
      <c r="I154" s="15">
        <v>133.9</v>
      </c>
      <c r="J154" s="77">
        <v>2</v>
      </c>
      <c r="K154" s="92"/>
    </row>
    <row r="155" spans="1:11" ht="30.5" thickBot="1" x14ac:dyDescent="0.3">
      <c r="A155" s="14" t="s">
        <v>2997</v>
      </c>
      <c r="B155" s="328" t="s">
        <v>3092</v>
      </c>
      <c r="C155" s="329">
        <v>2520</v>
      </c>
      <c r="D155" s="16" t="s">
        <v>3029</v>
      </c>
      <c r="E155" s="16"/>
      <c r="F155" s="14" t="s">
        <v>3069</v>
      </c>
      <c r="G155" s="14" t="s">
        <v>3068</v>
      </c>
      <c r="H155" s="14" t="s">
        <v>3052</v>
      </c>
      <c r="I155" s="15">
        <v>3000</v>
      </c>
      <c r="J155" s="77">
        <v>2</v>
      </c>
      <c r="K155" s="92"/>
    </row>
    <row r="156" spans="1:11" ht="20.5" thickBot="1" x14ac:dyDescent="0.3">
      <c r="A156" s="14" t="s">
        <v>2997</v>
      </c>
      <c r="B156" s="328" t="s">
        <v>3355</v>
      </c>
      <c r="C156" s="329" t="s">
        <v>3093</v>
      </c>
      <c r="D156" s="16" t="s">
        <v>3140</v>
      </c>
      <c r="E156" s="16" t="s">
        <v>3030</v>
      </c>
      <c r="F156" s="14" t="s">
        <v>3070</v>
      </c>
      <c r="G156" s="14">
        <v>30794455</v>
      </c>
      <c r="H156" s="14" t="s">
        <v>3071</v>
      </c>
      <c r="I156" s="15">
        <v>2307.98</v>
      </c>
      <c r="J156" s="77">
        <v>1</v>
      </c>
      <c r="K156" s="92"/>
    </row>
    <row r="157" spans="1:11" ht="20.5" thickBot="1" x14ac:dyDescent="0.3">
      <c r="A157" s="14" t="s">
        <v>2997</v>
      </c>
      <c r="B157" s="328" t="s">
        <v>3094</v>
      </c>
      <c r="C157" s="329">
        <v>2025012</v>
      </c>
      <c r="D157" s="16" t="s">
        <v>3031</v>
      </c>
      <c r="E157" s="16"/>
      <c r="F157" s="14" t="s">
        <v>3074</v>
      </c>
      <c r="G157" s="14" t="s">
        <v>3073</v>
      </c>
      <c r="H157" s="14" t="s">
        <v>3072</v>
      </c>
      <c r="I157" s="15">
        <v>460</v>
      </c>
      <c r="J157" s="77">
        <v>5</v>
      </c>
      <c r="K157" s="92"/>
    </row>
    <row r="158" spans="1:11" ht="13" thickBot="1" x14ac:dyDescent="0.3">
      <c r="A158" s="14" t="s">
        <v>2997</v>
      </c>
      <c r="B158" s="328" t="s">
        <v>3095</v>
      </c>
      <c r="C158" s="329" t="s">
        <v>3096</v>
      </c>
      <c r="D158" s="16" t="s">
        <v>3075</v>
      </c>
      <c r="E158" s="16" t="s">
        <v>3032</v>
      </c>
      <c r="F158" s="14" t="s">
        <v>3077</v>
      </c>
      <c r="G158" s="14"/>
      <c r="H158" s="14" t="s">
        <v>3076</v>
      </c>
      <c r="I158" s="15">
        <v>35.82</v>
      </c>
      <c r="J158" s="77">
        <v>2</v>
      </c>
      <c r="K158" s="92"/>
    </row>
    <row r="159" spans="1:11" ht="13" thickBot="1" x14ac:dyDescent="0.3">
      <c r="A159" s="14" t="s">
        <v>2997</v>
      </c>
      <c r="B159" s="328" t="s">
        <v>3097</v>
      </c>
      <c r="C159" s="329" t="s">
        <v>3098</v>
      </c>
      <c r="D159" s="16" t="s">
        <v>3017</v>
      </c>
      <c r="E159" s="16" t="s">
        <v>3033</v>
      </c>
      <c r="F159" s="14" t="s">
        <v>3077</v>
      </c>
      <c r="G159" s="14"/>
      <c r="H159" s="14" t="s">
        <v>3076</v>
      </c>
      <c r="I159" s="15">
        <v>35.15</v>
      </c>
      <c r="J159" s="77">
        <v>2</v>
      </c>
      <c r="K159" s="92"/>
    </row>
    <row r="160" spans="1:11" ht="13" thickBot="1" x14ac:dyDescent="0.3">
      <c r="A160" s="14" t="s">
        <v>2997</v>
      </c>
      <c r="B160" s="328" t="s">
        <v>3099</v>
      </c>
      <c r="C160" s="329" t="s">
        <v>3100</v>
      </c>
      <c r="D160" s="16" t="s">
        <v>3027</v>
      </c>
      <c r="E160" s="16" t="s">
        <v>3033</v>
      </c>
      <c r="F160" s="14" t="s">
        <v>3077</v>
      </c>
      <c r="G160" s="14"/>
      <c r="H160" s="14" t="s">
        <v>3076</v>
      </c>
      <c r="I160" s="15">
        <v>34.83</v>
      </c>
      <c r="J160" s="77">
        <v>2</v>
      </c>
      <c r="K160" s="92"/>
    </row>
    <row r="161" spans="1:11" ht="20.5" thickBot="1" x14ac:dyDescent="0.3">
      <c r="A161" s="14" t="s">
        <v>2997</v>
      </c>
      <c r="B161" s="328" t="s">
        <v>3101</v>
      </c>
      <c r="C161" s="329">
        <v>20250001</v>
      </c>
      <c r="D161" s="16" t="s">
        <v>3034</v>
      </c>
      <c r="E161" s="16"/>
      <c r="F161" s="14" t="s">
        <v>3348</v>
      </c>
      <c r="G161" s="14" t="s">
        <v>480</v>
      </c>
      <c r="H161" s="14" t="s">
        <v>3078</v>
      </c>
      <c r="I161" s="15">
        <v>1080</v>
      </c>
      <c r="J161" s="77">
        <v>4</v>
      </c>
      <c r="K161" s="92"/>
    </row>
    <row r="162" spans="1:11" ht="20.5" thickBot="1" x14ac:dyDescent="0.3">
      <c r="A162" s="14" t="s">
        <v>2997</v>
      </c>
      <c r="B162" s="328" t="s">
        <v>3356</v>
      </c>
      <c r="C162" s="329" t="s">
        <v>3102</v>
      </c>
      <c r="D162" s="16" t="s">
        <v>3141</v>
      </c>
      <c r="E162" s="16" t="s">
        <v>3034</v>
      </c>
      <c r="F162" s="14" t="s">
        <v>3079</v>
      </c>
      <c r="G162" s="14">
        <v>42331625</v>
      </c>
      <c r="H162" s="14" t="s">
        <v>3080</v>
      </c>
      <c r="I162" s="15">
        <v>281.45999999999998</v>
      </c>
      <c r="J162" s="77">
        <v>1</v>
      </c>
      <c r="K162" s="92"/>
    </row>
    <row r="163" spans="1:11" ht="20.5" thickBot="1" x14ac:dyDescent="0.3">
      <c r="A163" s="14" t="s">
        <v>2997</v>
      </c>
      <c r="B163" s="328" t="s">
        <v>3103</v>
      </c>
      <c r="C163" s="329">
        <v>1025786</v>
      </c>
      <c r="D163" s="16" t="s">
        <v>3035</v>
      </c>
      <c r="E163" s="16"/>
      <c r="F163" s="14" t="s">
        <v>3081</v>
      </c>
      <c r="G163" s="14" t="s">
        <v>3082</v>
      </c>
      <c r="H163" s="14" t="s">
        <v>3083</v>
      </c>
      <c r="I163" s="15">
        <v>2000</v>
      </c>
      <c r="J163" s="77">
        <v>3</v>
      </c>
      <c r="K163" s="92"/>
    </row>
    <row r="164" spans="1:11" ht="20.5" thickBot="1" x14ac:dyDescent="0.3">
      <c r="A164" s="14" t="s">
        <v>2997</v>
      </c>
      <c r="B164" s="328" t="s">
        <v>3357</v>
      </c>
      <c r="C164" s="329" t="s">
        <v>3104</v>
      </c>
      <c r="D164" s="16" t="s">
        <v>3142</v>
      </c>
      <c r="E164" s="16" t="s">
        <v>3036</v>
      </c>
      <c r="F164" s="14" t="s">
        <v>3084</v>
      </c>
      <c r="G164" s="14">
        <v>30794455</v>
      </c>
      <c r="H164" s="14" t="s">
        <v>3085</v>
      </c>
      <c r="I164" s="15">
        <v>123.87</v>
      </c>
      <c r="J164" s="77">
        <v>1</v>
      </c>
      <c r="K164" s="92"/>
    </row>
    <row r="165" spans="1:11" ht="13" thickBot="1" x14ac:dyDescent="0.3">
      <c r="A165" s="14" t="s">
        <v>2997</v>
      </c>
      <c r="B165" s="328" t="s">
        <v>3105</v>
      </c>
      <c r="C165" s="329" t="s">
        <v>3105</v>
      </c>
      <c r="D165" s="16" t="s">
        <v>3037</v>
      </c>
      <c r="E165" s="16"/>
      <c r="F165" s="14" t="s">
        <v>3056</v>
      </c>
      <c r="G165" s="14"/>
      <c r="H165" s="14" t="s">
        <v>3057</v>
      </c>
      <c r="I165" s="15">
        <v>196.07</v>
      </c>
      <c r="J165" s="77">
        <v>4</v>
      </c>
      <c r="K165" s="92"/>
    </row>
    <row r="166" spans="1:11" ht="20.5" thickBot="1" x14ac:dyDescent="0.3">
      <c r="A166" s="14" t="s">
        <v>2997</v>
      </c>
      <c r="B166" s="328" t="s">
        <v>3106</v>
      </c>
      <c r="C166" s="329">
        <v>2025014</v>
      </c>
      <c r="D166" s="16" t="s">
        <v>3037</v>
      </c>
      <c r="E166" s="16"/>
      <c r="F166" s="14" t="s">
        <v>3109</v>
      </c>
      <c r="G166" s="14" t="s">
        <v>3073</v>
      </c>
      <c r="H166" s="14" t="s">
        <v>3072</v>
      </c>
      <c r="I166" s="15">
        <v>309.95999999999998</v>
      </c>
      <c r="J166" s="77">
        <v>2</v>
      </c>
      <c r="K166" s="92"/>
    </row>
    <row r="167" spans="1:11" ht="20.5" thickBot="1" x14ac:dyDescent="0.3">
      <c r="A167" s="14" t="s">
        <v>2997</v>
      </c>
      <c r="B167" s="328" t="s">
        <v>3358</v>
      </c>
      <c r="C167" s="329" t="s">
        <v>3107</v>
      </c>
      <c r="D167" s="16" t="s">
        <v>3116</v>
      </c>
      <c r="E167" s="16" t="s">
        <v>3114</v>
      </c>
      <c r="F167" s="14" t="s">
        <v>3110</v>
      </c>
      <c r="G167" s="14">
        <v>42289815</v>
      </c>
      <c r="H167" s="14" t="s">
        <v>3111</v>
      </c>
      <c r="I167" s="15">
        <v>1238.71</v>
      </c>
      <c r="J167" s="77">
        <v>1</v>
      </c>
      <c r="K167" s="92"/>
    </row>
    <row r="168" spans="1:11" ht="20.5" thickBot="1" x14ac:dyDescent="0.3">
      <c r="A168" s="14" t="s">
        <v>2997</v>
      </c>
      <c r="B168" s="328" t="s">
        <v>3359</v>
      </c>
      <c r="C168" s="329" t="s">
        <v>3108</v>
      </c>
      <c r="D168" s="16" t="s">
        <v>3117</v>
      </c>
      <c r="E168" s="16" t="s">
        <v>3115</v>
      </c>
      <c r="F168" s="14" t="s">
        <v>3112</v>
      </c>
      <c r="G168" s="14">
        <v>50621670</v>
      </c>
      <c r="H168" s="14" t="s">
        <v>3113</v>
      </c>
      <c r="I168" s="15">
        <v>1060.2</v>
      </c>
      <c r="J168" s="77">
        <v>1</v>
      </c>
      <c r="K168" s="92"/>
    </row>
    <row r="169" spans="1:11" ht="20.5" thickBot="1" x14ac:dyDescent="0.3">
      <c r="A169" s="14" t="s">
        <v>2997</v>
      </c>
      <c r="B169" s="328" t="s">
        <v>3184</v>
      </c>
      <c r="C169" s="329" t="s">
        <v>3185</v>
      </c>
      <c r="D169" s="16" t="s">
        <v>3026</v>
      </c>
      <c r="E169" s="16" t="s">
        <v>3118</v>
      </c>
      <c r="F169" s="14" t="s">
        <v>3121</v>
      </c>
      <c r="G169" s="14" t="s">
        <v>3120</v>
      </c>
      <c r="H169" s="14" t="s">
        <v>3119</v>
      </c>
      <c r="I169" s="15">
        <v>100</v>
      </c>
      <c r="J169" s="77">
        <v>2</v>
      </c>
      <c r="K169" s="92"/>
    </row>
    <row r="170" spans="1:11" ht="13" thickBot="1" x14ac:dyDescent="0.3">
      <c r="A170" s="14" t="s">
        <v>2997</v>
      </c>
      <c r="B170" s="328" t="s">
        <v>3186</v>
      </c>
      <c r="C170" s="329" t="s">
        <v>3187</v>
      </c>
      <c r="D170" s="16" t="s">
        <v>3124</v>
      </c>
      <c r="E170" s="16" t="s">
        <v>3122</v>
      </c>
      <c r="F170" s="14" t="s">
        <v>3077</v>
      </c>
      <c r="G170" s="14"/>
      <c r="H170" s="14" t="s">
        <v>3076</v>
      </c>
      <c r="I170" s="15">
        <v>35.11</v>
      </c>
      <c r="J170" s="77">
        <v>2</v>
      </c>
      <c r="K170" s="92"/>
    </row>
    <row r="171" spans="1:11" ht="13" thickBot="1" x14ac:dyDescent="0.3">
      <c r="A171" s="14" t="s">
        <v>2997</v>
      </c>
      <c r="B171" s="328" t="s">
        <v>3188</v>
      </c>
      <c r="C171" s="329" t="s">
        <v>3189</v>
      </c>
      <c r="D171" s="16" t="s">
        <v>3123</v>
      </c>
      <c r="E171" s="16" t="s">
        <v>3122</v>
      </c>
      <c r="F171" s="14" t="s">
        <v>3077</v>
      </c>
      <c r="G171" s="14"/>
      <c r="H171" s="14" t="s">
        <v>3076</v>
      </c>
      <c r="I171" s="15">
        <v>35.46</v>
      </c>
      <c r="J171" s="77">
        <v>2</v>
      </c>
      <c r="K171" s="92"/>
    </row>
    <row r="172" spans="1:11" ht="20.5" thickBot="1" x14ac:dyDescent="0.3">
      <c r="A172" s="14" t="s">
        <v>2997</v>
      </c>
      <c r="B172" s="328" t="s">
        <v>3190</v>
      </c>
      <c r="C172" s="329" t="s">
        <v>3191</v>
      </c>
      <c r="D172" s="16"/>
      <c r="E172" s="16" t="s">
        <v>3122</v>
      </c>
      <c r="F172" s="14" t="s">
        <v>3162</v>
      </c>
      <c r="G172" s="14" t="s">
        <v>3126</v>
      </c>
      <c r="H172" s="14" t="s">
        <v>3125</v>
      </c>
      <c r="I172" s="15">
        <v>2003</v>
      </c>
      <c r="J172" s="77">
        <v>3</v>
      </c>
      <c r="K172" s="92"/>
    </row>
    <row r="173" spans="1:11" ht="20.5" thickBot="1" x14ac:dyDescent="0.3">
      <c r="A173" s="14" t="s">
        <v>2997</v>
      </c>
      <c r="B173" s="326" t="s">
        <v>3360</v>
      </c>
      <c r="C173" s="327" t="s">
        <v>3192</v>
      </c>
      <c r="D173" s="16" t="s">
        <v>3144</v>
      </c>
      <c r="E173" s="16" t="s">
        <v>3122</v>
      </c>
      <c r="F173" s="14" t="s">
        <v>3127</v>
      </c>
      <c r="G173" s="14" t="s">
        <v>3068</v>
      </c>
      <c r="H173" s="14" t="s">
        <v>3052</v>
      </c>
      <c r="I173" s="330">
        <v>1407.31</v>
      </c>
      <c r="J173" s="331">
        <v>1</v>
      </c>
      <c r="K173" s="92"/>
    </row>
    <row r="174" spans="1:11" ht="13" thickBot="1" x14ac:dyDescent="0.3">
      <c r="A174" s="14" t="s">
        <v>2997</v>
      </c>
      <c r="B174" s="328" t="s">
        <v>3193</v>
      </c>
      <c r="C174" s="329">
        <v>2025054390</v>
      </c>
      <c r="D174" s="16"/>
      <c r="E174" s="16" t="s">
        <v>3135</v>
      </c>
      <c r="F174" s="14" t="s">
        <v>3128</v>
      </c>
      <c r="G174" s="14" t="s">
        <v>3129</v>
      </c>
      <c r="H174" s="14" t="s">
        <v>3130</v>
      </c>
      <c r="I174" s="332">
        <v>84.43</v>
      </c>
      <c r="J174" s="333">
        <v>2</v>
      </c>
      <c r="K174" s="92"/>
    </row>
    <row r="175" spans="1:11" ht="13" thickBot="1" x14ac:dyDescent="0.3">
      <c r="A175" s="14" t="s">
        <v>2997</v>
      </c>
      <c r="B175" s="328" t="s">
        <v>3194</v>
      </c>
      <c r="C175" s="329">
        <v>2025054391</v>
      </c>
      <c r="D175" s="16"/>
      <c r="E175" s="16" t="s">
        <v>3135</v>
      </c>
      <c r="F175" s="14" t="s">
        <v>3136</v>
      </c>
      <c r="G175" s="14" t="s">
        <v>3129</v>
      </c>
      <c r="H175" s="14" t="s">
        <v>3130</v>
      </c>
      <c r="I175" s="332">
        <v>132.51</v>
      </c>
      <c r="J175" s="333">
        <v>2</v>
      </c>
      <c r="K175" s="92"/>
    </row>
    <row r="176" spans="1:11" ht="13" thickBot="1" x14ac:dyDescent="0.3">
      <c r="A176" s="14" t="s">
        <v>2997</v>
      </c>
      <c r="B176" s="328" t="s">
        <v>3195</v>
      </c>
      <c r="C176" s="329" t="s">
        <v>3195</v>
      </c>
      <c r="D176" s="16"/>
      <c r="E176" s="16" t="s">
        <v>3135</v>
      </c>
      <c r="F176" s="14" t="s">
        <v>3056</v>
      </c>
      <c r="G176" s="14"/>
      <c r="H176" s="14" t="s">
        <v>3057</v>
      </c>
      <c r="I176" s="332">
        <v>198.88</v>
      </c>
      <c r="J176" s="333">
        <v>4</v>
      </c>
      <c r="K176" s="92"/>
    </row>
    <row r="177" spans="1:11" ht="13" thickBot="1" x14ac:dyDescent="0.3">
      <c r="A177" s="14" t="s">
        <v>2997</v>
      </c>
      <c r="B177" s="328" t="s">
        <v>3196</v>
      </c>
      <c r="C177" s="329" t="s">
        <v>3197</v>
      </c>
      <c r="D177" s="16"/>
      <c r="E177" s="16" t="s">
        <v>3135</v>
      </c>
      <c r="F177" s="14" t="s">
        <v>3137</v>
      </c>
      <c r="G177" s="14" t="s">
        <v>3139</v>
      </c>
      <c r="H177" s="14" t="s">
        <v>3138</v>
      </c>
      <c r="I177" s="332">
        <v>289.66000000000003</v>
      </c>
      <c r="J177" s="333">
        <v>2</v>
      </c>
      <c r="K177" s="92"/>
    </row>
    <row r="178" spans="1:11" ht="30.5" thickBot="1" x14ac:dyDescent="0.3">
      <c r="A178" s="14" t="s">
        <v>2997</v>
      </c>
      <c r="B178" s="328" t="s">
        <v>3361</v>
      </c>
      <c r="C178" s="329" t="s">
        <v>3198</v>
      </c>
      <c r="D178" s="16" t="s">
        <v>3147</v>
      </c>
      <c r="E178" s="16" t="s">
        <v>3147</v>
      </c>
      <c r="F178" s="14" t="s">
        <v>3145</v>
      </c>
      <c r="G178" s="14">
        <v>51107503</v>
      </c>
      <c r="H178" s="14" t="s">
        <v>3146</v>
      </c>
      <c r="I178" s="332">
        <v>482.64</v>
      </c>
      <c r="J178" s="333">
        <v>1</v>
      </c>
      <c r="K178" s="92"/>
    </row>
    <row r="179" spans="1:11" ht="20.5" thickBot="1" x14ac:dyDescent="0.3">
      <c r="A179" s="14" t="s">
        <v>2997</v>
      </c>
      <c r="B179" s="328" t="s">
        <v>3362</v>
      </c>
      <c r="C179" s="329" t="s">
        <v>3199</v>
      </c>
      <c r="D179" s="16" t="s">
        <v>3148</v>
      </c>
      <c r="E179" s="16" t="s">
        <v>3147</v>
      </c>
      <c r="F179" s="14" t="s">
        <v>3149</v>
      </c>
      <c r="G179" s="14" t="s">
        <v>3349</v>
      </c>
      <c r="H179" s="14" t="s">
        <v>3350</v>
      </c>
      <c r="I179" s="332">
        <v>1857.64</v>
      </c>
      <c r="J179" s="333">
        <v>1</v>
      </c>
      <c r="K179" s="92"/>
    </row>
    <row r="180" spans="1:11" ht="30.5" thickBot="1" x14ac:dyDescent="0.3">
      <c r="A180" s="14" t="s">
        <v>2997</v>
      </c>
      <c r="B180" s="328" t="s">
        <v>3363</v>
      </c>
      <c r="C180" s="329" t="s">
        <v>3198</v>
      </c>
      <c r="D180" s="16" t="s">
        <v>3161</v>
      </c>
      <c r="E180" s="16" t="s">
        <v>3150</v>
      </c>
      <c r="F180" s="14" t="s">
        <v>3145</v>
      </c>
      <c r="G180" s="14">
        <v>51107503</v>
      </c>
      <c r="H180" s="14" t="s">
        <v>3146</v>
      </c>
      <c r="I180" s="332">
        <v>504.09</v>
      </c>
      <c r="J180" s="333">
        <v>1</v>
      </c>
      <c r="K180" s="92"/>
    </row>
    <row r="181" spans="1:11" ht="30.5" thickBot="1" x14ac:dyDescent="0.3">
      <c r="A181" s="14" t="s">
        <v>2997</v>
      </c>
      <c r="B181" s="328" t="s">
        <v>3200</v>
      </c>
      <c r="C181" s="329" t="s">
        <v>3200</v>
      </c>
      <c r="D181" s="16"/>
      <c r="E181" s="16" t="s">
        <v>3151</v>
      </c>
      <c r="F181" s="14" t="s">
        <v>3152</v>
      </c>
      <c r="G181" s="14"/>
      <c r="H181" s="14" t="s">
        <v>1869</v>
      </c>
      <c r="I181" s="15">
        <v>250</v>
      </c>
      <c r="J181" s="77">
        <v>3</v>
      </c>
      <c r="K181" s="92"/>
    </row>
    <row r="182" spans="1:11" ht="20.5" thickBot="1" x14ac:dyDescent="0.3">
      <c r="A182" s="14" t="s">
        <v>2997</v>
      </c>
      <c r="B182" s="326" t="s">
        <v>3201</v>
      </c>
      <c r="C182" s="327" t="s">
        <v>3201</v>
      </c>
      <c r="D182" s="16"/>
      <c r="E182" s="16" t="s">
        <v>3151</v>
      </c>
      <c r="F182" s="14" t="s">
        <v>3155</v>
      </c>
      <c r="G182" s="14"/>
      <c r="H182" s="14" t="s">
        <v>1869</v>
      </c>
      <c r="I182" s="15">
        <v>261.60000000000002</v>
      </c>
      <c r="J182" s="77">
        <v>3</v>
      </c>
      <c r="K182" s="92"/>
    </row>
    <row r="183" spans="1:11" ht="12.5" x14ac:dyDescent="0.25">
      <c r="A183" s="14" t="s">
        <v>2997</v>
      </c>
      <c r="B183" s="14" t="s">
        <v>3202</v>
      </c>
      <c r="C183" s="14" t="s">
        <v>3202</v>
      </c>
      <c r="D183" s="16" t="s">
        <v>3157</v>
      </c>
      <c r="E183" s="16" t="s">
        <v>3151</v>
      </c>
      <c r="F183" s="14" t="s">
        <v>3154</v>
      </c>
      <c r="G183" s="14"/>
      <c r="H183" s="14" t="s">
        <v>1869</v>
      </c>
      <c r="I183" s="15">
        <v>440.58</v>
      </c>
      <c r="J183" s="77">
        <v>3</v>
      </c>
      <c r="K183" s="92"/>
    </row>
    <row r="184" spans="1:11" ht="12.5" x14ac:dyDescent="0.25">
      <c r="A184" s="14" t="s">
        <v>2997</v>
      </c>
      <c r="B184" s="14" t="s">
        <v>3203</v>
      </c>
      <c r="C184" s="14" t="s">
        <v>3203</v>
      </c>
      <c r="D184" s="16" t="s">
        <v>3156</v>
      </c>
      <c r="E184" s="16" t="s">
        <v>3151</v>
      </c>
      <c r="F184" s="14" t="s">
        <v>3153</v>
      </c>
      <c r="G184" s="14"/>
      <c r="H184" s="14" t="s">
        <v>1869</v>
      </c>
      <c r="I184" s="15">
        <v>1005.65</v>
      </c>
      <c r="J184" s="77">
        <v>3</v>
      </c>
      <c r="K184" s="92"/>
    </row>
    <row r="185" spans="1:11" ht="12.5" x14ac:dyDescent="0.25">
      <c r="A185" s="14" t="s">
        <v>2997</v>
      </c>
      <c r="B185" s="14" t="s">
        <v>3204</v>
      </c>
      <c r="C185" s="14">
        <v>20250828</v>
      </c>
      <c r="D185" s="16"/>
      <c r="E185" s="16" t="s">
        <v>3160</v>
      </c>
      <c r="F185" s="14" t="s">
        <v>3176</v>
      </c>
      <c r="G185" s="14" t="s">
        <v>3159</v>
      </c>
      <c r="H185" s="14" t="s">
        <v>3158</v>
      </c>
      <c r="I185" s="15">
        <v>15.38</v>
      </c>
      <c r="J185" s="77">
        <v>4</v>
      </c>
      <c r="K185" s="92"/>
    </row>
    <row r="186" spans="1:11" ht="30" x14ac:dyDescent="0.25">
      <c r="A186" s="14" t="s">
        <v>2997</v>
      </c>
      <c r="B186" s="14" t="s">
        <v>3364</v>
      </c>
      <c r="C186" s="14" t="s">
        <v>3198</v>
      </c>
      <c r="D186" s="16" t="s">
        <v>3160</v>
      </c>
      <c r="E186" s="16" t="s">
        <v>3160</v>
      </c>
      <c r="F186" s="14" t="s">
        <v>3145</v>
      </c>
      <c r="G186" s="14">
        <v>51107503</v>
      </c>
      <c r="H186" s="14" t="s">
        <v>3146</v>
      </c>
      <c r="I186" s="15">
        <v>341.28</v>
      </c>
      <c r="J186" s="77">
        <v>1</v>
      </c>
      <c r="K186" s="92"/>
    </row>
    <row r="187" spans="1:11" ht="20" x14ac:dyDescent="0.25">
      <c r="A187" s="14" t="s">
        <v>2997</v>
      </c>
      <c r="B187" s="14" t="s">
        <v>3205</v>
      </c>
      <c r="C187" s="14" t="s">
        <v>3206</v>
      </c>
      <c r="D187" s="16"/>
      <c r="E187" s="16" t="s">
        <v>3160</v>
      </c>
      <c r="F187" s="14" t="s">
        <v>3163</v>
      </c>
      <c r="G187" s="14" t="s">
        <v>3126</v>
      </c>
      <c r="H187" s="14" t="s">
        <v>3125</v>
      </c>
      <c r="I187" s="15">
        <v>632</v>
      </c>
      <c r="J187" s="77">
        <v>3</v>
      </c>
      <c r="K187" s="92"/>
    </row>
    <row r="188" spans="1:11" ht="20" x14ac:dyDescent="0.25">
      <c r="A188" s="14" t="s">
        <v>2997</v>
      </c>
      <c r="B188" s="14" t="s">
        <v>3207</v>
      </c>
      <c r="C188" s="14" t="s">
        <v>3208</v>
      </c>
      <c r="D188" s="16"/>
      <c r="E188" s="16" t="s">
        <v>3160</v>
      </c>
      <c r="F188" s="14" t="s">
        <v>3164</v>
      </c>
      <c r="G188" s="14" t="s">
        <v>3126</v>
      </c>
      <c r="H188" s="14" t="s">
        <v>3125</v>
      </c>
      <c r="I188" s="15">
        <v>914</v>
      </c>
      <c r="J188" s="77">
        <v>3</v>
      </c>
      <c r="K188" s="92"/>
    </row>
    <row r="189" spans="1:11" ht="20" x14ac:dyDescent="0.25">
      <c r="A189" s="14" t="s">
        <v>2997</v>
      </c>
      <c r="B189" s="14" t="s">
        <v>3209</v>
      </c>
      <c r="C189" s="14">
        <v>1225817</v>
      </c>
      <c r="D189" s="16"/>
      <c r="E189" s="16" t="s">
        <v>3165</v>
      </c>
      <c r="F189" s="14" t="s">
        <v>3351</v>
      </c>
      <c r="G189" s="14" t="s">
        <v>3082</v>
      </c>
      <c r="H189" s="14" t="s">
        <v>3083</v>
      </c>
      <c r="I189" s="15">
        <v>400</v>
      </c>
      <c r="J189" s="77">
        <v>2</v>
      </c>
      <c r="K189" s="92"/>
    </row>
    <row r="190" spans="1:11" ht="20" x14ac:dyDescent="0.25">
      <c r="A190" s="14" t="s">
        <v>2997</v>
      </c>
      <c r="B190" s="14" t="s">
        <v>3210</v>
      </c>
      <c r="C190" s="14">
        <v>25103068</v>
      </c>
      <c r="D190" s="16"/>
      <c r="E190" s="16" t="s">
        <v>3134</v>
      </c>
      <c r="F190" s="14" t="s">
        <v>3168</v>
      </c>
      <c r="G190" s="14" t="s">
        <v>3167</v>
      </c>
      <c r="H190" s="14" t="s">
        <v>3166</v>
      </c>
      <c r="I190" s="15">
        <v>199.26</v>
      </c>
      <c r="J190" s="77">
        <v>2</v>
      </c>
      <c r="K190" s="92"/>
    </row>
    <row r="191" spans="1:11" ht="12.5" x14ac:dyDescent="0.25">
      <c r="A191" s="14" t="s">
        <v>2997</v>
      </c>
      <c r="B191" s="14" t="s">
        <v>3211</v>
      </c>
      <c r="C191" s="14">
        <v>3101250442</v>
      </c>
      <c r="D191" s="16"/>
      <c r="E191" s="16" t="s">
        <v>3134</v>
      </c>
      <c r="F191" s="14" t="s">
        <v>3168</v>
      </c>
      <c r="G191" s="14" t="s">
        <v>3170</v>
      </c>
      <c r="H191" s="14" t="s">
        <v>3169</v>
      </c>
      <c r="I191" s="15">
        <v>250</v>
      </c>
      <c r="J191" s="77">
        <v>2</v>
      </c>
      <c r="K191" s="92"/>
    </row>
    <row r="192" spans="1:11" ht="12.5" x14ac:dyDescent="0.25">
      <c r="A192" s="14" t="s">
        <v>2997</v>
      </c>
      <c r="B192" s="14" t="s">
        <v>3212</v>
      </c>
      <c r="C192" s="14" t="s">
        <v>3213</v>
      </c>
      <c r="D192" s="16"/>
      <c r="E192" s="16" t="s">
        <v>3134</v>
      </c>
      <c r="F192" s="14" t="s">
        <v>3137</v>
      </c>
      <c r="G192" s="14" t="s">
        <v>3139</v>
      </c>
      <c r="H192" s="14" t="s">
        <v>3138</v>
      </c>
      <c r="I192" s="15">
        <v>269.99</v>
      </c>
      <c r="J192" s="77">
        <v>2</v>
      </c>
      <c r="K192" s="92"/>
    </row>
    <row r="193" spans="1:11" ht="20" x14ac:dyDescent="0.25">
      <c r="A193" s="14" t="s">
        <v>2997</v>
      </c>
      <c r="B193" s="14" t="s">
        <v>3214</v>
      </c>
      <c r="C193" s="14" t="s">
        <v>3215</v>
      </c>
      <c r="D193" s="16"/>
      <c r="E193" s="16" t="s">
        <v>3134</v>
      </c>
      <c r="F193" s="14" t="s">
        <v>3131</v>
      </c>
      <c r="G193" s="14" t="s">
        <v>3132</v>
      </c>
      <c r="H193" s="14" t="s">
        <v>3133</v>
      </c>
      <c r="I193" s="15">
        <v>400</v>
      </c>
      <c r="J193" s="77">
        <v>5</v>
      </c>
      <c r="K193" s="92"/>
    </row>
    <row r="194" spans="1:11" ht="20" x14ac:dyDescent="0.25">
      <c r="A194" s="14" t="s">
        <v>2997</v>
      </c>
      <c r="B194" s="14" t="s">
        <v>3365</v>
      </c>
      <c r="C194" s="14" t="s">
        <v>3216</v>
      </c>
      <c r="D194" s="16" t="s">
        <v>3134</v>
      </c>
      <c r="E194" s="16" t="s">
        <v>3134</v>
      </c>
      <c r="F194" s="14" t="s">
        <v>3173</v>
      </c>
      <c r="G194" s="14" t="s">
        <v>3172</v>
      </c>
      <c r="H194" s="14" t="s">
        <v>3171</v>
      </c>
      <c r="I194" s="15">
        <v>558</v>
      </c>
      <c r="J194" s="77">
        <v>1</v>
      </c>
      <c r="K194" s="92"/>
    </row>
    <row r="195" spans="1:11" ht="12.5" x14ac:dyDescent="0.25">
      <c r="A195" s="14" t="s">
        <v>2997</v>
      </c>
      <c r="B195" s="14" t="s">
        <v>3217</v>
      </c>
      <c r="C195" s="14">
        <v>3115</v>
      </c>
      <c r="D195" s="16"/>
      <c r="E195" s="16" t="s">
        <v>3134</v>
      </c>
      <c r="F195" s="14" t="s">
        <v>3175</v>
      </c>
      <c r="G195" s="14"/>
      <c r="H195" s="14" t="s">
        <v>3174</v>
      </c>
      <c r="I195" s="15">
        <v>1520.28</v>
      </c>
      <c r="J195" s="77">
        <v>3</v>
      </c>
      <c r="K195" s="92"/>
    </row>
    <row r="196" spans="1:11" ht="20" x14ac:dyDescent="0.25">
      <c r="A196" s="14" t="s">
        <v>2997</v>
      </c>
      <c r="B196" s="14" t="s">
        <v>3218</v>
      </c>
      <c r="C196" s="14">
        <v>20250829</v>
      </c>
      <c r="D196" s="16"/>
      <c r="E196" s="16" t="s">
        <v>3178</v>
      </c>
      <c r="F196" s="14" t="s">
        <v>3177</v>
      </c>
      <c r="G196" s="14" t="s">
        <v>3159</v>
      </c>
      <c r="H196" s="14" t="s">
        <v>3158</v>
      </c>
      <c r="I196" s="15">
        <v>26.14</v>
      </c>
      <c r="J196" s="77">
        <v>4</v>
      </c>
      <c r="K196" s="92"/>
    </row>
    <row r="197" spans="1:11" ht="12.5" x14ac:dyDescent="0.25">
      <c r="A197" s="14" t="s">
        <v>2997</v>
      </c>
      <c r="B197" s="14" t="s">
        <v>3219</v>
      </c>
      <c r="C197" s="14">
        <v>2025058944</v>
      </c>
      <c r="D197" s="16"/>
      <c r="E197" s="16" t="s">
        <v>3178</v>
      </c>
      <c r="F197" s="14" t="s">
        <v>3179</v>
      </c>
      <c r="G197" s="14" t="s">
        <v>3129</v>
      </c>
      <c r="H197" s="14" t="s">
        <v>3130</v>
      </c>
      <c r="I197" s="15">
        <v>216.94</v>
      </c>
      <c r="J197" s="77">
        <v>2</v>
      </c>
      <c r="K197" s="92"/>
    </row>
    <row r="198" spans="1:11" ht="20" x14ac:dyDescent="0.25">
      <c r="A198" s="14" t="s">
        <v>2997</v>
      </c>
      <c r="B198" s="14" t="s">
        <v>3366</v>
      </c>
      <c r="C198" s="14" t="s">
        <v>3220</v>
      </c>
      <c r="D198" s="16" t="s">
        <v>3143</v>
      </c>
      <c r="E198" s="16" t="s">
        <v>3178</v>
      </c>
      <c r="F198" s="14" t="s">
        <v>3112</v>
      </c>
      <c r="G198" s="14">
        <v>50621670</v>
      </c>
      <c r="H198" s="14" t="s">
        <v>3113</v>
      </c>
      <c r="I198" s="15">
        <v>459.69</v>
      </c>
      <c r="J198" s="77">
        <v>1</v>
      </c>
      <c r="K198" s="92"/>
    </row>
    <row r="199" spans="1:11" ht="20" x14ac:dyDescent="0.25">
      <c r="A199" s="14" t="s">
        <v>2997</v>
      </c>
      <c r="B199" s="14" t="s">
        <v>3367</v>
      </c>
      <c r="C199" s="14" t="s">
        <v>3221</v>
      </c>
      <c r="D199" s="16" t="s">
        <v>3180</v>
      </c>
      <c r="E199" s="16" t="s">
        <v>3178</v>
      </c>
      <c r="F199" s="14" t="s">
        <v>3070</v>
      </c>
      <c r="G199" s="14">
        <v>30794455</v>
      </c>
      <c r="H199" s="14" t="s">
        <v>3071</v>
      </c>
      <c r="I199" s="15">
        <v>495.65</v>
      </c>
      <c r="J199" s="77">
        <v>1</v>
      </c>
      <c r="K199" s="92"/>
    </row>
    <row r="200" spans="1:11" ht="12.5" x14ac:dyDescent="0.25">
      <c r="A200" s="14" t="s">
        <v>2997</v>
      </c>
      <c r="B200" s="14" t="s">
        <v>3222</v>
      </c>
      <c r="C200" s="14" t="s">
        <v>3223</v>
      </c>
      <c r="D200" s="16"/>
      <c r="E200" s="16" t="s">
        <v>3178</v>
      </c>
      <c r="F200" s="14" t="s">
        <v>3183</v>
      </c>
      <c r="G200" s="14" t="s">
        <v>3182</v>
      </c>
      <c r="H200" s="14" t="s">
        <v>3181</v>
      </c>
      <c r="I200" s="15">
        <v>520</v>
      </c>
      <c r="J200" s="77">
        <v>5</v>
      </c>
      <c r="K200" s="92"/>
    </row>
    <row r="201" spans="1:11" ht="30" x14ac:dyDescent="0.25">
      <c r="A201" s="14" t="s">
        <v>2997</v>
      </c>
      <c r="B201" s="14" t="s">
        <v>3368</v>
      </c>
      <c r="C201" s="14" t="s">
        <v>3246</v>
      </c>
      <c r="D201" s="16" t="s">
        <v>3147</v>
      </c>
      <c r="E201" s="16" t="s">
        <v>3224</v>
      </c>
      <c r="F201" s="14" t="s">
        <v>3225</v>
      </c>
      <c r="G201" s="14">
        <v>50162462</v>
      </c>
      <c r="H201" s="14" t="s">
        <v>3226</v>
      </c>
      <c r="I201" s="15">
        <v>185.81</v>
      </c>
      <c r="J201" s="77">
        <v>1</v>
      </c>
      <c r="K201" s="92"/>
    </row>
    <row r="202" spans="1:11" ht="40" x14ac:dyDescent="0.25">
      <c r="A202" s="14" t="s">
        <v>2997</v>
      </c>
      <c r="B202" s="14" t="s">
        <v>3247</v>
      </c>
      <c r="C202" s="14">
        <v>2025033</v>
      </c>
      <c r="D202" s="16"/>
      <c r="E202" s="16" t="s">
        <v>3224</v>
      </c>
      <c r="F202" s="14" t="s">
        <v>3352</v>
      </c>
      <c r="G202" s="14">
        <v>52909239</v>
      </c>
      <c r="H202" s="14" t="s">
        <v>3059</v>
      </c>
      <c r="I202" s="15">
        <v>1300</v>
      </c>
      <c r="J202" s="77">
        <v>4</v>
      </c>
      <c r="K202" s="92"/>
    </row>
    <row r="203" spans="1:11" ht="20" x14ac:dyDescent="0.25">
      <c r="A203" s="14" t="s">
        <v>2997</v>
      </c>
      <c r="B203" s="14" t="s">
        <v>3248</v>
      </c>
      <c r="C203" s="14">
        <v>2520855</v>
      </c>
      <c r="D203" s="16"/>
      <c r="E203" s="16" t="s">
        <v>3224</v>
      </c>
      <c r="F203" s="14" t="s">
        <v>3353</v>
      </c>
      <c r="G203" s="14" t="s">
        <v>3227</v>
      </c>
      <c r="H203" s="14" t="s">
        <v>3228</v>
      </c>
      <c r="I203" s="15">
        <v>2352</v>
      </c>
      <c r="J203" s="77">
        <v>2</v>
      </c>
      <c r="K203" s="92"/>
    </row>
    <row r="204" spans="1:11" ht="20" x14ac:dyDescent="0.25">
      <c r="A204" s="14" t="s">
        <v>2997</v>
      </c>
      <c r="B204" s="14" t="s">
        <v>3369</v>
      </c>
      <c r="C204" s="14" t="s">
        <v>3249</v>
      </c>
      <c r="D204" s="16" t="s">
        <v>3135</v>
      </c>
      <c r="E204" s="16" t="s">
        <v>3229</v>
      </c>
      <c r="F204" s="14" t="s">
        <v>3230</v>
      </c>
      <c r="G204" s="14">
        <v>42331340</v>
      </c>
      <c r="H204" s="14" t="s">
        <v>3052</v>
      </c>
      <c r="I204" s="15">
        <v>309.77999999999997</v>
      </c>
      <c r="J204" s="77">
        <v>1</v>
      </c>
      <c r="K204" s="92"/>
    </row>
    <row r="205" spans="1:11" ht="12.5" x14ac:dyDescent="0.25">
      <c r="A205" s="14" t="s">
        <v>2997</v>
      </c>
      <c r="B205" s="14" t="s">
        <v>3250</v>
      </c>
      <c r="C205" s="14" t="s">
        <v>3250</v>
      </c>
      <c r="D205" s="16" t="s">
        <v>3231</v>
      </c>
      <c r="E205" s="16" t="s">
        <v>3229</v>
      </c>
      <c r="F205" s="14" t="s">
        <v>3232</v>
      </c>
      <c r="G205" s="14">
        <v>30794455</v>
      </c>
      <c r="H205" s="14" t="s">
        <v>3071</v>
      </c>
      <c r="I205" s="15">
        <v>2000</v>
      </c>
      <c r="J205" s="77">
        <v>2</v>
      </c>
      <c r="K205" s="92"/>
    </row>
    <row r="206" spans="1:11" ht="60" x14ac:dyDescent="0.25">
      <c r="A206" s="14" t="s">
        <v>2997</v>
      </c>
      <c r="B206" s="14" t="s">
        <v>3370</v>
      </c>
      <c r="C206" s="14" t="s">
        <v>3251</v>
      </c>
      <c r="D206" s="16" t="s">
        <v>3233</v>
      </c>
      <c r="E206" s="16" t="s">
        <v>3234</v>
      </c>
      <c r="F206" s="14" t="s">
        <v>3235</v>
      </c>
      <c r="G206" s="14">
        <v>42296269</v>
      </c>
      <c r="H206" s="14" t="s">
        <v>3236</v>
      </c>
      <c r="I206" s="15">
        <v>512.29</v>
      </c>
      <c r="J206" s="77">
        <v>1</v>
      </c>
      <c r="K206" s="92"/>
    </row>
    <row r="207" spans="1:11" ht="20" x14ac:dyDescent="0.25">
      <c r="A207" s="14" t="s">
        <v>2997</v>
      </c>
      <c r="B207" s="14" t="s">
        <v>3371</v>
      </c>
      <c r="C207" s="14" t="s">
        <v>3252</v>
      </c>
      <c r="D207" s="16" t="s">
        <v>3237</v>
      </c>
      <c r="E207" s="16" t="s">
        <v>3238</v>
      </c>
      <c r="F207" s="14" t="s">
        <v>3239</v>
      </c>
      <c r="G207" s="14" t="s">
        <v>3354</v>
      </c>
      <c r="H207" s="14" t="s">
        <v>3240</v>
      </c>
      <c r="I207" s="15">
        <v>1734.19</v>
      </c>
      <c r="J207" s="77">
        <v>1</v>
      </c>
      <c r="K207" s="92"/>
    </row>
    <row r="208" spans="1:11" ht="30" x14ac:dyDescent="0.25">
      <c r="A208" s="14" t="s">
        <v>2997</v>
      </c>
      <c r="B208" s="14" t="s">
        <v>3253</v>
      </c>
      <c r="C208" s="14" t="s">
        <v>3254</v>
      </c>
      <c r="D208" s="16"/>
      <c r="E208" s="16" t="s">
        <v>3241</v>
      </c>
      <c r="F208" s="14" t="s">
        <v>3242</v>
      </c>
      <c r="G208" s="14" t="s">
        <v>3243</v>
      </c>
      <c r="H208" s="14" t="s">
        <v>3244</v>
      </c>
      <c r="I208" s="15">
        <v>3509.7</v>
      </c>
      <c r="J208" s="77">
        <v>4</v>
      </c>
      <c r="K208" s="92"/>
    </row>
    <row r="209" spans="1:11" ht="12.5" x14ac:dyDescent="0.25">
      <c r="A209" s="14" t="s">
        <v>2997</v>
      </c>
      <c r="B209" s="14" t="s">
        <v>3255</v>
      </c>
      <c r="C209" s="14" t="s">
        <v>3255</v>
      </c>
      <c r="D209" s="16"/>
      <c r="E209" s="16" t="s">
        <v>3245</v>
      </c>
      <c r="F209" s="14" t="s">
        <v>3056</v>
      </c>
      <c r="G209" s="14"/>
      <c r="H209" s="14" t="s">
        <v>3057</v>
      </c>
      <c r="I209" s="15">
        <v>197.57</v>
      </c>
      <c r="J209" s="77">
        <v>4</v>
      </c>
      <c r="K209" s="92"/>
    </row>
    <row r="210" spans="1:11" ht="12.5" x14ac:dyDescent="0.25">
      <c r="A210" s="14" t="s">
        <v>2997</v>
      </c>
      <c r="B210" s="14"/>
      <c r="C210" s="14"/>
      <c r="D210" s="16" t="s">
        <v>3256</v>
      </c>
      <c r="E210" s="16" t="s">
        <v>3257</v>
      </c>
      <c r="F210" s="14" t="s">
        <v>3258</v>
      </c>
      <c r="G210" s="14" t="s">
        <v>3259</v>
      </c>
      <c r="H210" s="14" t="s">
        <v>3260</v>
      </c>
      <c r="I210" s="15">
        <v>18.649999999999999</v>
      </c>
      <c r="J210" s="77">
        <v>2</v>
      </c>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121 F123: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121 G123:G5000" xr:uid="{B36265DD-F5DD-4F0A-AD93-4A0388363C0B}"/>
    <dataValidation type="list" allowBlank="1" showInputMessage="1" showErrorMessage="1" errorTitle="Chyba !" error="zadajte (vyberte zo zoznamu) platný analytický kód podľa nápovedy k bunke I104" sqref="J107:J172 J181: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54296875" style="180" bestFit="1" customWidth="1"/>
    <col min="258" max="258" width="46.1796875" style="180" bestFit="1" customWidth="1"/>
    <col min="259" max="259" width="15.453125" style="180" bestFit="1" customWidth="1"/>
    <col min="260" max="260" width="20.54296875" style="180" customWidth="1"/>
    <col min="261" max="261" width="21" style="180" bestFit="1" customWidth="1"/>
    <col min="262" max="262" width="6.1796875" style="180" bestFit="1" customWidth="1"/>
    <col min="263" max="263" width="22.81640625" style="180" customWidth="1"/>
    <col min="264" max="264" width="23.5429687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54296875" style="180" bestFit="1" customWidth="1"/>
    <col min="514" max="514" width="46.1796875" style="180" bestFit="1" customWidth="1"/>
    <col min="515" max="515" width="15.453125" style="180" bestFit="1" customWidth="1"/>
    <col min="516" max="516" width="20.54296875" style="180" customWidth="1"/>
    <col min="517" max="517" width="21" style="180" bestFit="1" customWidth="1"/>
    <col min="518" max="518" width="6.1796875" style="180" bestFit="1" customWidth="1"/>
    <col min="519" max="519" width="22.81640625" style="180" customWidth="1"/>
    <col min="520" max="520" width="23.5429687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54296875" style="180" bestFit="1" customWidth="1"/>
    <col min="770" max="770" width="46.1796875" style="180" bestFit="1" customWidth="1"/>
    <col min="771" max="771" width="15.453125" style="180" bestFit="1" customWidth="1"/>
    <col min="772" max="772" width="20.54296875" style="180" customWidth="1"/>
    <col min="773" max="773" width="21" style="180" bestFit="1" customWidth="1"/>
    <col min="774" max="774" width="6.1796875" style="180" bestFit="1" customWidth="1"/>
    <col min="775" max="775" width="22.81640625" style="180" customWidth="1"/>
    <col min="776" max="776" width="23.5429687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54296875" style="180" bestFit="1" customWidth="1"/>
    <col min="1026" max="1026" width="46.1796875" style="180" bestFit="1" customWidth="1"/>
    <col min="1027" max="1027" width="15.453125" style="180" bestFit="1" customWidth="1"/>
    <col min="1028" max="1028" width="20.54296875" style="180" customWidth="1"/>
    <col min="1029" max="1029" width="21" style="180" bestFit="1" customWidth="1"/>
    <col min="1030" max="1030" width="6.1796875" style="180" bestFit="1" customWidth="1"/>
    <col min="1031" max="1031" width="22.81640625" style="180" customWidth="1"/>
    <col min="1032" max="1032" width="23.5429687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54296875" style="180" bestFit="1" customWidth="1"/>
    <col min="1282" max="1282" width="46.1796875" style="180" bestFit="1" customWidth="1"/>
    <col min="1283" max="1283" width="15.453125" style="180" bestFit="1" customWidth="1"/>
    <col min="1284" max="1284" width="20.54296875" style="180" customWidth="1"/>
    <col min="1285" max="1285" width="21" style="180" bestFit="1" customWidth="1"/>
    <col min="1286" max="1286" width="6.1796875" style="180" bestFit="1" customWidth="1"/>
    <col min="1287" max="1287" width="22.81640625" style="180" customWidth="1"/>
    <col min="1288" max="1288" width="23.5429687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54296875" style="180" bestFit="1" customWidth="1"/>
    <col min="1538" max="1538" width="46.1796875" style="180" bestFit="1" customWidth="1"/>
    <col min="1539" max="1539" width="15.453125" style="180" bestFit="1" customWidth="1"/>
    <col min="1540" max="1540" width="20.54296875" style="180" customWidth="1"/>
    <col min="1541" max="1541" width="21" style="180" bestFit="1" customWidth="1"/>
    <col min="1542" max="1542" width="6.1796875" style="180" bestFit="1" customWidth="1"/>
    <col min="1543" max="1543" width="22.81640625" style="180" customWidth="1"/>
    <col min="1544" max="1544" width="23.5429687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54296875" style="180" bestFit="1" customWidth="1"/>
    <col min="1794" max="1794" width="46.1796875" style="180" bestFit="1" customWidth="1"/>
    <col min="1795" max="1795" width="15.453125" style="180" bestFit="1" customWidth="1"/>
    <col min="1796" max="1796" width="20.54296875" style="180" customWidth="1"/>
    <col min="1797" max="1797" width="21" style="180" bestFit="1" customWidth="1"/>
    <col min="1798" max="1798" width="6.1796875" style="180" bestFit="1" customWidth="1"/>
    <col min="1799" max="1799" width="22.81640625" style="180" customWidth="1"/>
    <col min="1800" max="1800" width="23.5429687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54296875" style="180" bestFit="1" customWidth="1"/>
    <col min="2050" max="2050" width="46.1796875" style="180" bestFit="1" customWidth="1"/>
    <col min="2051" max="2051" width="15.453125" style="180" bestFit="1" customWidth="1"/>
    <col min="2052" max="2052" width="20.54296875" style="180" customWidth="1"/>
    <col min="2053" max="2053" width="21" style="180" bestFit="1" customWidth="1"/>
    <col min="2054" max="2054" width="6.1796875" style="180" bestFit="1" customWidth="1"/>
    <col min="2055" max="2055" width="22.81640625" style="180" customWidth="1"/>
    <col min="2056" max="2056" width="23.5429687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54296875" style="180" bestFit="1" customWidth="1"/>
    <col min="2306" max="2306" width="46.1796875" style="180" bestFit="1" customWidth="1"/>
    <col min="2307" max="2307" width="15.453125" style="180" bestFit="1" customWidth="1"/>
    <col min="2308" max="2308" width="20.54296875" style="180" customWidth="1"/>
    <col min="2309" max="2309" width="21" style="180" bestFit="1" customWidth="1"/>
    <col min="2310" max="2310" width="6.1796875" style="180" bestFit="1" customWidth="1"/>
    <col min="2311" max="2311" width="22.81640625" style="180" customWidth="1"/>
    <col min="2312" max="2312" width="23.5429687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54296875" style="180" bestFit="1" customWidth="1"/>
    <col min="2562" max="2562" width="46.1796875" style="180" bestFit="1" customWidth="1"/>
    <col min="2563" max="2563" width="15.453125" style="180" bestFit="1" customWidth="1"/>
    <col min="2564" max="2564" width="20.54296875" style="180" customWidth="1"/>
    <col min="2565" max="2565" width="21" style="180" bestFit="1" customWidth="1"/>
    <col min="2566" max="2566" width="6.1796875" style="180" bestFit="1" customWidth="1"/>
    <col min="2567" max="2567" width="22.81640625" style="180" customWidth="1"/>
    <col min="2568" max="2568" width="23.5429687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54296875" style="180" bestFit="1" customWidth="1"/>
    <col min="2818" max="2818" width="46.1796875" style="180" bestFit="1" customWidth="1"/>
    <col min="2819" max="2819" width="15.453125" style="180" bestFit="1" customWidth="1"/>
    <col min="2820" max="2820" width="20.54296875" style="180" customWidth="1"/>
    <col min="2821" max="2821" width="21" style="180" bestFit="1" customWidth="1"/>
    <col min="2822" max="2822" width="6.1796875" style="180" bestFit="1" customWidth="1"/>
    <col min="2823" max="2823" width="22.81640625" style="180" customWidth="1"/>
    <col min="2824" max="2824" width="23.5429687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54296875" style="180" bestFit="1" customWidth="1"/>
    <col min="3074" max="3074" width="46.1796875" style="180" bestFit="1" customWidth="1"/>
    <col min="3075" max="3075" width="15.453125" style="180" bestFit="1" customWidth="1"/>
    <col min="3076" max="3076" width="20.54296875" style="180" customWidth="1"/>
    <col min="3077" max="3077" width="21" style="180" bestFit="1" customWidth="1"/>
    <col min="3078" max="3078" width="6.1796875" style="180" bestFit="1" customWidth="1"/>
    <col min="3079" max="3079" width="22.81640625" style="180" customWidth="1"/>
    <col min="3080" max="3080" width="23.5429687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54296875" style="180" bestFit="1" customWidth="1"/>
    <col min="3330" max="3330" width="46.1796875" style="180" bestFit="1" customWidth="1"/>
    <col min="3331" max="3331" width="15.453125" style="180" bestFit="1" customWidth="1"/>
    <col min="3332" max="3332" width="20.54296875" style="180" customWidth="1"/>
    <col min="3333" max="3333" width="21" style="180" bestFit="1" customWidth="1"/>
    <col min="3334" max="3334" width="6.1796875" style="180" bestFit="1" customWidth="1"/>
    <col min="3335" max="3335" width="22.81640625" style="180" customWidth="1"/>
    <col min="3336" max="3336" width="23.5429687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54296875" style="180" bestFit="1" customWidth="1"/>
    <col min="3586" max="3586" width="46.1796875" style="180" bestFit="1" customWidth="1"/>
    <col min="3587" max="3587" width="15.453125" style="180" bestFit="1" customWidth="1"/>
    <col min="3588" max="3588" width="20.54296875" style="180" customWidth="1"/>
    <col min="3589" max="3589" width="21" style="180" bestFit="1" customWidth="1"/>
    <col min="3590" max="3590" width="6.1796875" style="180" bestFit="1" customWidth="1"/>
    <col min="3591" max="3591" width="22.81640625" style="180" customWidth="1"/>
    <col min="3592" max="3592" width="23.5429687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54296875" style="180" bestFit="1" customWidth="1"/>
    <col min="3842" max="3842" width="46.1796875" style="180" bestFit="1" customWidth="1"/>
    <col min="3843" max="3843" width="15.453125" style="180" bestFit="1" customWidth="1"/>
    <col min="3844" max="3844" width="20.54296875" style="180" customWidth="1"/>
    <col min="3845" max="3845" width="21" style="180" bestFit="1" customWidth="1"/>
    <col min="3846" max="3846" width="6.1796875" style="180" bestFit="1" customWidth="1"/>
    <col min="3847" max="3847" width="22.81640625" style="180" customWidth="1"/>
    <col min="3848" max="3848" width="23.5429687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54296875" style="180" bestFit="1" customWidth="1"/>
    <col min="4098" max="4098" width="46.1796875" style="180" bestFit="1" customWidth="1"/>
    <col min="4099" max="4099" width="15.453125" style="180" bestFit="1" customWidth="1"/>
    <col min="4100" max="4100" width="20.54296875" style="180" customWidth="1"/>
    <col min="4101" max="4101" width="21" style="180" bestFit="1" customWidth="1"/>
    <col min="4102" max="4102" width="6.1796875" style="180" bestFit="1" customWidth="1"/>
    <col min="4103" max="4103" width="22.81640625" style="180" customWidth="1"/>
    <col min="4104" max="4104" width="23.5429687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54296875" style="180" bestFit="1" customWidth="1"/>
    <col min="4354" max="4354" width="46.1796875" style="180" bestFit="1" customWidth="1"/>
    <col min="4355" max="4355" width="15.453125" style="180" bestFit="1" customWidth="1"/>
    <col min="4356" max="4356" width="20.54296875" style="180" customWidth="1"/>
    <col min="4357" max="4357" width="21" style="180" bestFit="1" customWidth="1"/>
    <col min="4358" max="4358" width="6.1796875" style="180" bestFit="1" customWidth="1"/>
    <col min="4359" max="4359" width="22.81640625" style="180" customWidth="1"/>
    <col min="4360" max="4360" width="23.5429687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54296875" style="180" bestFit="1" customWidth="1"/>
    <col min="4610" max="4610" width="46.1796875" style="180" bestFit="1" customWidth="1"/>
    <col min="4611" max="4611" width="15.453125" style="180" bestFit="1" customWidth="1"/>
    <col min="4612" max="4612" width="20.54296875" style="180" customWidth="1"/>
    <col min="4613" max="4613" width="21" style="180" bestFit="1" customWidth="1"/>
    <col min="4614" max="4614" width="6.1796875" style="180" bestFit="1" customWidth="1"/>
    <col min="4615" max="4615" width="22.81640625" style="180" customWidth="1"/>
    <col min="4616" max="4616" width="23.5429687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54296875" style="180" bestFit="1" customWidth="1"/>
    <col min="4866" max="4866" width="46.1796875" style="180" bestFit="1" customWidth="1"/>
    <col min="4867" max="4867" width="15.453125" style="180" bestFit="1" customWidth="1"/>
    <col min="4868" max="4868" width="20.54296875" style="180" customWidth="1"/>
    <col min="4869" max="4869" width="21" style="180" bestFit="1" customWidth="1"/>
    <col min="4870" max="4870" width="6.1796875" style="180" bestFit="1" customWidth="1"/>
    <col min="4871" max="4871" width="22.81640625" style="180" customWidth="1"/>
    <col min="4872" max="4872" width="23.5429687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54296875" style="180" bestFit="1" customWidth="1"/>
    <col min="5122" max="5122" width="46.1796875" style="180" bestFit="1" customWidth="1"/>
    <col min="5123" max="5123" width="15.453125" style="180" bestFit="1" customWidth="1"/>
    <col min="5124" max="5124" width="20.54296875" style="180" customWidth="1"/>
    <col min="5125" max="5125" width="21" style="180" bestFit="1" customWidth="1"/>
    <col min="5126" max="5126" width="6.1796875" style="180" bestFit="1" customWidth="1"/>
    <col min="5127" max="5127" width="22.81640625" style="180" customWidth="1"/>
    <col min="5128" max="5128" width="23.5429687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54296875" style="180" bestFit="1" customWidth="1"/>
    <col min="5378" max="5378" width="46.1796875" style="180" bestFit="1" customWidth="1"/>
    <col min="5379" max="5379" width="15.453125" style="180" bestFit="1" customWidth="1"/>
    <col min="5380" max="5380" width="20.54296875" style="180" customWidth="1"/>
    <col min="5381" max="5381" width="21" style="180" bestFit="1" customWidth="1"/>
    <col min="5382" max="5382" width="6.1796875" style="180" bestFit="1" customWidth="1"/>
    <col min="5383" max="5383" width="22.81640625" style="180" customWidth="1"/>
    <col min="5384" max="5384" width="23.5429687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54296875" style="180" bestFit="1" customWidth="1"/>
    <col min="5634" max="5634" width="46.1796875" style="180" bestFit="1" customWidth="1"/>
    <col min="5635" max="5635" width="15.453125" style="180" bestFit="1" customWidth="1"/>
    <col min="5636" max="5636" width="20.54296875" style="180" customWidth="1"/>
    <col min="5637" max="5637" width="21" style="180" bestFit="1" customWidth="1"/>
    <col min="5638" max="5638" width="6.1796875" style="180" bestFit="1" customWidth="1"/>
    <col min="5639" max="5639" width="22.81640625" style="180" customWidth="1"/>
    <col min="5640" max="5640" width="23.5429687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54296875" style="180" bestFit="1" customWidth="1"/>
    <col min="5890" max="5890" width="46.1796875" style="180" bestFit="1" customWidth="1"/>
    <col min="5891" max="5891" width="15.453125" style="180" bestFit="1" customWidth="1"/>
    <col min="5892" max="5892" width="20.54296875" style="180" customWidth="1"/>
    <col min="5893" max="5893" width="21" style="180" bestFit="1" customWidth="1"/>
    <col min="5894" max="5894" width="6.1796875" style="180" bestFit="1" customWidth="1"/>
    <col min="5895" max="5895" width="22.81640625" style="180" customWidth="1"/>
    <col min="5896" max="5896" width="23.5429687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54296875" style="180" bestFit="1" customWidth="1"/>
    <col min="6146" max="6146" width="46.1796875" style="180" bestFit="1" customWidth="1"/>
    <col min="6147" max="6147" width="15.453125" style="180" bestFit="1" customWidth="1"/>
    <col min="6148" max="6148" width="20.54296875" style="180" customWidth="1"/>
    <col min="6149" max="6149" width="21" style="180" bestFit="1" customWidth="1"/>
    <col min="6150" max="6150" width="6.1796875" style="180" bestFit="1" customWidth="1"/>
    <col min="6151" max="6151" width="22.81640625" style="180" customWidth="1"/>
    <col min="6152" max="6152" width="23.5429687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54296875" style="180" bestFit="1" customWidth="1"/>
    <col min="6402" max="6402" width="46.1796875" style="180" bestFit="1" customWidth="1"/>
    <col min="6403" max="6403" width="15.453125" style="180" bestFit="1" customWidth="1"/>
    <col min="6404" max="6404" width="20.54296875" style="180" customWidth="1"/>
    <col min="6405" max="6405" width="21" style="180" bestFit="1" customWidth="1"/>
    <col min="6406" max="6406" width="6.1796875" style="180" bestFit="1" customWidth="1"/>
    <col min="6407" max="6407" width="22.81640625" style="180" customWidth="1"/>
    <col min="6408" max="6408" width="23.5429687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54296875" style="180" bestFit="1" customWidth="1"/>
    <col min="6658" max="6658" width="46.1796875" style="180" bestFit="1" customWidth="1"/>
    <col min="6659" max="6659" width="15.453125" style="180" bestFit="1" customWidth="1"/>
    <col min="6660" max="6660" width="20.54296875" style="180" customWidth="1"/>
    <col min="6661" max="6661" width="21" style="180" bestFit="1" customWidth="1"/>
    <col min="6662" max="6662" width="6.1796875" style="180" bestFit="1" customWidth="1"/>
    <col min="6663" max="6663" width="22.81640625" style="180" customWidth="1"/>
    <col min="6664" max="6664" width="23.5429687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54296875" style="180" bestFit="1" customWidth="1"/>
    <col min="6914" max="6914" width="46.1796875" style="180" bestFit="1" customWidth="1"/>
    <col min="6915" max="6915" width="15.453125" style="180" bestFit="1" customWidth="1"/>
    <col min="6916" max="6916" width="20.54296875" style="180" customWidth="1"/>
    <col min="6917" max="6917" width="21" style="180" bestFit="1" customWidth="1"/>
    <col min="6918" max="6918" width="6.1796875" style="180" bestFit="1" customWidth="1"/>
    <col min="6919" max="6919" width="22.81640625" style="180" customWidth="1"/>
    <col min="6920" max="6920" width="23.5429687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54296875" style="180" bestFit="1" customWidth="1"/>
    <col min="7170" max="7170" width="46.1796875" style="180" bestFit="1" customWidth="1"/>
    <col min="7171" max="7171" width="15.453125" style="180" bestFit="1" customWidth="1"/>
    <col min="7172" max="7172" width="20.54296875" style="180" customWidth="1"/>
    <col min="7173" max="7173" width="21" style="180" bestFit="1" customWidth="1"/>
    <col min="7174" max="7174" width="6.1796875" style="180" bestFit="1" customWidth="1"/>
    <col min="7175" max="7175" width="22.81640625" style="180" customWidth="1"/>
    <col min="7176" max="7176" width="23.5429687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54296875" style="180" bestFit="1" customWidth="1"/>
    <col min="7426" max="7426" width="46.1796875" style="180" bestFit="1" customWidth="1"/>
    <col min="7427" max="7427" width="15.453125" style="180" bestFit="1" customWidth="1"/>
    <col min="7428" max="7428" width="20.54296875" style="180" customWidth="1"/>
    <col min="7429" max="7429" width="21" style="180" bestFit="1" customWidth="1"/>
    <col min="7430" max="7430" width="6.1796875" style="180" bestFit="1" customWidth="1"/>
    <col min="7431" max="7431" width="22.81640625" style="180" customWidth="1"/>
    <col min="7432" max="7432" width="23.5429687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54296875" style="180" bestFit="1" customWidth="1"/>
    <col min="7682" max="7682" width="46.1796875" style="180" bestFit="1" customWidth="1"/>
    <col min="7683" max="7683" width="15.453125" style="180" bestFit="1" customWidth="1"/>
    <col min="7684" max="7684" width="20.54296875" style="180" customWidth="1"/>
    <col min="7685" max="7685" width="21" style="180" bestFit="1" customWidth="1"/>
    <col min="7686" max="7686" width="6.1796875" style="180" bestFit="1" customWidth="1"/>
    <col min="7687" max="7687" width="22.81640625" style="180" customWidth="1"/>
    <col min="7688" max="7688" width="23.5429687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54296875" style="180" bestFit="1" customWidth="1"/>
    <col min="7938" max="7938" width="46.1796875" style="180" bestFit="1" customWidth="1"/>
    <col min="7939" max="7939" width="15.453125" style="180" bestFit="1" customWidth="1"/>
    <col min="7940" max="7940" width="20.54296875" style="180" customWidth="1"/>
    <col min="7941" max="7941" width="21" style="180" bestFit="1" customWidth="1"/>
    <col min="7942" max="7942" width="6.1796875" style="180" bestFit="1" customWidth="1"/>
    <col min="7943" max="7943" width="22.81640625" style="180" customWidth="1"/>
    <col min="7944" max="7944" width="23.5429687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54296875" style="180" bestFit="1" customWidth="1"/>
    <col min="8194" max="8194" width="46.1796875" style="180" bestFit="1" customWidth="1"/>
    <col min="8195" max="8195" width="15.453125" style="180" bestFit="1" customWidth="1"/>
    <col min="8196" max="8196" width="20.54296875" style="180" customWidth="1"/>
    <col min="8197" max="8197" width="21" style="180" bestFit="1" customWidth="1"/>
    <col min="8198" max="8198" width="6.1796875" style="180" bestFit="1" customWidth="1"/>
    <col min="8199" max="8199" width="22.81640625" style="180" customWidth="1"/>
    <col min="8200" max="8200" width="23.5429687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54296875" style="180" bestFit="1" customWidth="1"/>
    <col min="8450" max="8450" width="46.1796875" style="180" bestFit="1" customWidth="1"/>
    <col min="8451" max="8451" width="15.453125" style="180" bestFit="1" customWidth="1"/>
    <col min="8452" max="8452" width="20.54296875" style="180" customWidth="1"/>
    <col min="8453" max="8453" width="21" style="180" bestFit="1" customWidth="1"/>
    <col min="8454" max="8454" width="6.1796875" style="180" bestFit="1" customWidth="1"/>
    <col min="8455" max="8455" width="22.81640625" style="180" customWidth="1"/>
    <col min="8456" max="8456" width="23.5429687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54296875" style="180" bestFit="1" customWidth="1"/>
    <col min="8706" max="8706" width="46.1796875" style="180" bestFit="1" customWidth="1"/>
    <col min="8707" max="8707" width="15.453125" style="180" bestFit="1" customWidth="1"/>
    <col min="8708" max="8708" width="20.54296875" style="180" customWidth="1"/>
    <col min="8709" max="8709" width="21" style="180" bestFit="1" customWidth="1"/>
    <col min="8710" max="8710" width="6.1796875" style="180" bestFit="1" customWidth="1"/>
    <col min="8711" max="8711" width="22.81640625" style="180" customWidth="1"/>
    <col min="8712" max="8712" width="23.5429687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54296875" style="180" bestFit="1" customWidth="1"/>
    <col min="8962" max="8962" width="46.1796875" style="180" bestFit="1" customWidth="1"/>
    <col min="8963" max="8963" width="15.453125" style="180" bestFit="1" customWidth="1"/>
    <col min="8964" max="8964" width="20.54296875" style="180" customWidth="1"/>
    <col min="8965" max="8965" width="21" style="180" bestFit="1" customWidth="1"/>
    <col min="8966" max="8966" width="6.1796875" style="180" bestFit="1" customWidth="1"/>
    <col min="8967" max="8967" width="22.81640625" style="180" customWidth="1"/>
    <col min="8968" max="8968" width="23.5429687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54296875" style="180" bestFit="1" customWidth="1"/>
    <col min="9218" max="9218" width="46.1796875" style="180" bestFit="1" customWidth="1"/>
    <col min="9219" max="9219" width="15.453125" style="180" bestFit="1" customWidth="1"/>
    <col min="9220" max="9220" width="20.54296875" style="180" customWidth="1"/>
    <col min="9221" max="9221" width="21" style="180" bestFit="1" customWidth="1"/>
    <col min="9222" max="9222" width="6.1796875" style="180" bestFit="1" customWidth="1"/>
    <col min="9223" max="9223" width="22.81640625" style="180" customWidth="1"/>
    <col min="9224" max="9224" width="23.5429687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54296875" style="180" bestFit="1" customWidth="1"/>
    <col min="9474" max="9474" width="46.1796875" style="180" bestFit="1" customWidth="1"/>
    <col min="9475" max="9475" width="15.453125" style="180" bestFit="1" customWidth="1"/>
    <col min="9476" max="9476" width="20.54296875" style="180" customWidth="1"/>
    <col min="9477" max="9477" width="21" style="180" bestFit="1" customWidth="1"/>
    <col min="9478" max="9478" width="6.1796875" style="180" bestFit="1" customWidth="1"/>
    <col min="9479" max="9479" width="22.81640625" style="180" customWidth="1"/>
    <col min="9480" max="9480" width="23.5429687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54296875" style="180" bestFit="1" customWidth="1"/>
    <col min="9730" max="9730" width="46.1796875" style="180" bestFit="1" customWidth="1"/>
    <col min="9731" max="9731" width="15.453125" style="180" bestFit="1" customWidth="1"/>
    <col min="9732" max="9732" width="20.54296875" style="180" customWidth="1"/>
    <col min="9733" max="9733" width="21" style="180" bestFit="1" customWidth="1"/>
    <col min="9734" max="9734" width="6.1796875" style="180" bestFit="1" customWidth="1"/>
    <col min="9735" max="9735" width="22.81640625" style="180" customWidth="1"/>
    <col min="9736" max="9736" width="23.5429687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54296875" style="180" bestFit="1" customWidth="1"/>
    <col min="9986" max="9986" width="46.1796875" style="180" bestFit="1" customWidth="1"/>
    <col min="9987" max="9987" width="15.453125" style="180" bestFit="1" customWidth="1"/>
    <col min="9988" max="9988" width="20.54296875" style="180" customWidth="1"/>
    <col min="9989" max="9989" width="21" style="180" bestFit="1" customWidth="1"/>
    <col min="9990" max="9990" width="6.1796875" style="180" bestFit="1" customWidth="1"/>
    <col min="9991" max="9991" width="22.81640625" style="180" customWidth="1"/>
    <col min="9992" max="9992" width="23.5429687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54296875" style="180" bestFit="1" customWidth="1"/>
    <col min="10242" max="10242" width="46.1796875" style="180" bestFit="1" customWidth="1"/>
    <col min="10243" max="10243" width="15.453125" style="180" bestFit="1" customWidth="1"/>
    <col min="10244" max="10244" width="20.54296875" style="180" customWidth="1"/>
    <col min="10245" max="10245" width="21" style="180" bestFit="1" customWidth="1"/>
    <col min="10246" max="10246" width="6.1796875" style="180" bestFit="1" customWidth="1"/>
    <col min="10247" max="10247" width="22.81640625" style="180" customWidth="1"/>
    <col min="10248" max="10248" width="23.5429687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54296875" style="180" bestFit="1" customWidth="1"/>
    <col min="10498" max="10498" width="46.1796875" style="180" bestFit="1" customWidth="1"/>
    <col min="10499" max="10499" width="15.453125" style="180" bestFit="1" customWidth="1"/>
    <col min="10500" max="10500" width="20.54296875" style="180" customWidth="1"/>
    <col min="10501" max="10501" width="21" style="180" bestFit="1" customWidth="1"/>
    <col min="10502" max="10502" width="6.1796875" style="180" bestFit="1" customWidth="1"/>
    <col min="10503" max="10503" width="22.81640625" style="180" customWidth="1"/>
    <col min="10504" max="10504" width="23.5429687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54296875" style="180" bestFit="1" customWidth="1"/>
    <col min="10754" max="10754" width="46.1796875" style="180" bestFit="1" customWidth="1"/>
    <col min="10755" max="10755" width="15.453125" style="180" bestFit="1" customWidth="1"/>
    <col min="10756" max="10756" width="20.54296875" style="180" customWidth="1"/>
    <col min="10757" max="10757" width="21" style="180" bestFit="1" customWidth="1"/>
    <col min="10758" max="10758" width="6.1796875" style="180" bestFit="1" customWidth="1"/>
    <col min="10759" max="10759" width="22.81640625" style="180" customWidth="1"/>
    <col min="10760" max="10760" width="23.5429687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54296875" style="180" bestFit="1" customWidth="1"/>
    <col min="11010" max="11010" width="46.1796875" style="180" bestFit="1" customWidth="1"/>
    <col min="11011" max="11011" width="15.453125" style="180" bestFit="1" customWidth="1"/>
    <col min="11012" max="11012" width="20.54296875" style="180" customWidth="1"/>
    <col min="11013" max="11013" width="21" style="180" bestFit="1" customWidth="1"/>
    <col min="11014" max="11014" width="6.1796875" style="180" bestFit="1" customWidth="1"/>
    <col min="11015" max="11015" width="22.81640625" style="180" customWidth="1"/>
    <col min="11016" max="11016" width="23.5429687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54296875" style="180" bestFit="1" customWidth="1"/>
    <col min="11266" max="11266" width="46.1796875" style="180" bestFit="1" customWidth="1"/>
    <col min="11267" max="11267" width="15.453125" style="180" bestFit="1" customWidth="1"/>
    <col min="11268" max="11268" width="20.54296875" style="180" customWidth="1"/>
    <col min="11269" max="11269" width="21" style="180" bestFit="1" customWidth="1"/>
    <col min="11270" max="11270" width="6.1796875" style="180" bestFit="1" customWidth="1"/>
    <col min="11271" max="11271" width="22.81640625" style="180" customWidth="1"/>
    <col min="11272" max="11272" width="23.5429687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54296875" style="180" bestFit="1" customWidth="1"/>
    <col min="11522" max="11522" width="46.1796875" style="180" bestFit="1" customWidth="1"/>
    <col min="11523" max="11523" width="15.453125" style="180" bestFit="1" customWidth="1"/>
    <col min="11524" max="11524" width="20.54296875" style="180" customWidth="1"/>
    <col min="11525" max="11525" width="21" style="180" bestFit="1" customWidth="1"/>
    <col min="11526" max="11526" width="6.1796875" style="180" bestFit="1" customWidth="1"/>
    <col min="11527" max="11527" width="22.81640625" style="180" customWidth="1"/>
    <col min="11528" max="11528" width="23.5429687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54296875" style="180" bestFit="1" customWidth="1"/>
    <col min="11778" max="11778" width="46.1796875" style="180" bestFit="1" customWidth="1"/>
    <col min="11779" max="11779" width="15.453125" style="180" bestFit="1" customWidth="1"/>
    <col min="11780" max="11780" width="20.54296875" style="180" customWidth="1"/>
    <col min="11781" max="11781" width="21" style="180" bestFit="1" customWidth="1"/>
    <col min="11782" max="11782" width="6.1796875" style="180" bestFit="1" customWidth="1"/>
    <col min="11783" max="11783" width="22.81640625" style="180" customWidth="1"/>
    <col min="11784" max="11784" width="23.5429687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54296875" style="180" bestFit="1" customWidth="1"/>
    <col min="12034" max="12034" width="46.1796875" style="180" bestFit="1" customWidth="1"/>
    <col min="12035" max="12035" width="15.453125" style="180" bestFit="1" customWidth="1"/>
    <col min="12036" max="12036" width="20.54296875" style="180" customWidth="1"/>
    <col min="12037" max="12037" width="21" style="180" bestFit="1" customWidth="1"/>
    <col min="12038" max="12038" width="6.1796875" style="180" bestFit="1" customWidth="1"/>
    <col min="12039" max="12039" width="22.81640625" style="180" customWidth="1"/>
    <col min="12040" max="12040" width="23.5429687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54296875" style="180" bestFit="1" customWidth="1"/>
    <col min="12290" max="12290" width="46.1796875" style="180" bestFit="1" customWidth="1"/>
    <col min="12291" max="12291" width="15.453125" style="180" bestFit="1" customWidth="1"/>
    <col min="12292" max="12292" width="20.54296875" style="180" customWidth="1"/>
    <col min="12293" max="12293" width="21" style="180" bestFit="1" customWidth="1"/>
    <col min="12294" max="12294" width="6.1796875" style="180" bestFit="1" customWidth="1"/>
    <col min="12295" max="12295" width="22.81640625" style="180" customWidth="1"/>
    <col min="12296" max="12296" width="23.5429687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54296875" style="180" bestFit="1" customWidth="1"/>
    <col min="12546" max="12546" width="46.1796875" style="180" bestFit="1" customWidth="1"/>
    <col min="12547" max="12547" width="15.453125" style="180" bestFit="1" customWidth="1"/>
    <col min="12548" max="12548" width="20.54296875" style="180" customWidth="1"/>
    <col min="12549" max="12549" width="21" style="180" bestFit="1" customWidth="1"/>
    <col min="12550" max="12550" width="6.1796875" style="180" bestFit="1" customWidth="1"/>
    <col min="12551" max="12551" width="22.81640625" style="180" customWidth="1"/>
    <col min="12552" max="12552" width="23.5429687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54296875" style="180" bestFit="1" customWidth="1"/>
    <col min="12802" max="12802" width="46.1796875" style="180" bestFit="1" customWidth="1"/>
    <col min="12803" max="12803" width="15.453125" style="180" bestFit="1" customWidth="1"/>
    <col min="12804" max="12804" width="20.54296875" style="180" customWidth="1"/>
    <col min="12805" max="12805" width="21" style="180" bestFit="1" customWidth="1"/>
    <col min="12806" max="12806" width="6.1796875" style="180" bestFit="1" customWidth="1"/>
    <col min="12807" max="12807" width="22.81640625" style="180" customWidth="1"/>
    <col min="12808" max="12808" width="23.5429687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54296875" style="180" bestFit="1" customWidth="1"/>
    <col min="13058" max="13058" width="46.1796875" style="180" bestFit="1" customWidth="1"/>
    <col min="13059" max="13059" width="15.453125" style="180" bestFit="1" customWidth="1"/>
    <col min="13060" max="13060" width="20.54296875" style="180" customWidth="1"/>
    <col min="13061" max="13061" width="21" style="180" bestFit="1" customWidth="1"/>
    <col min="13062" max="13062" width="6.1796875" style="180" bestFit="1" customWidth="1"/>
    <col min="13063" max="13063" width="22.81640625" style="180" customWidth="1"/>
    <col min="13064" max="13064" width="23.5429687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54296875" style="180" bestFit="1" customWidth="1"/>
    <col min="13314" max="13314" width="46.1796875" style="180" bestFit="1" customWidth="1"/>
    <col min="13315" max="13315" width="15.453125" style="180" bestFit="1" customWidth="1"/>
    <col min="13316" max="13316" width="20.54296875" style="180" customWidth="1"/>
    <col min="13317" max="13317" width="21" style="180" bestFit="1" customWidth="1"/>
    <col min="13318" max="13318" width="6.1796875" style="180" bestFit="1" customWidth="1"/>
    <col min="13319" max="13319" width="22.81640625" style="180" customWidth="1"/>
    <col min="13320" max="13320" width="23.5429687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54296875" style="180" bestFit="1" customWidth="1"/>
    <col min="13570" max="13570" width="46.1796875" style="180" bestFit="1" customWidth="1"/>
    <col min="13571" max="13571" width="15.453125" style="180" bestFit="1" customWidth="1"/>
    <col min="13572" max="13572" width="20.54296875" style="180" customWidth="1"/>
    <col min="13573" max="13573" width="21" style="180" bestFit="1" customWidth="1"/>
    <col min="13574" max="13574" width="6.1796875" style="180" bestFit="1" customWidth="1"/>
    <col min="13575" max="13575" width="22.81640625" style="180" customWidth="1"/>
    <col min="13576" max="13576" width="23.5429687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54296875" style="180" bestFit="1" customWidth="1"/>
    <col min="13826" max="13826" width="46.1796875" style="180" bestFit="1" customWidth="1"/>
    <col min="13827" max="13827" width="15.453125" style="180" bestFit="1" customWidth="1"/>
    <col min="13828" max="13828" width="20.54296875" style="180" customWidth="1"/>
    <col min="13829" max="13829" width="21" style="180" bestFit="1" customWidth="1"/>
    <col min="13830" max="13830" width="6.1796875" style="180" bestFit="1" customWidth="1"/>
    <col min="13831" max="13831" width="22.81640625" style="180" customWidth="1"/>
    <col min="13832" max="13832" width="23.5429687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54296875" style="180" bestFit="1" customWidth="1"/>
    <col min="14082" max="14082" width="46.1796875" style="180" bestFit="1" customWidth="1"/>
    <col min="14083" max="14083" width="15.453125" style="180" bestFit="1" customWidth="1"/>
    <col min="14084" max="14084" width="20.54296875" style="180" customWidth="1"/>
    <col min="14085" max="14085" width="21" style="180" bestFit="1" customWidth="1"/>
    <col min="14086" max="14086" width="6.1796875" style="180" bestFit="1" customWidth="1"/>
    <col min="14087" max="14087" width="22.81640625" style="180" customWidth="1"/>
    <col min="14088" max="14088" width="23.5429687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54296875" style="180" bestFit="1" customWidth="1"/>
    <col min="14338" max="14338" width="46.1796875" style="180" bestFit="1" customWidth="1"/>
    <col min="14339" max="14339" width="15.453125" style="180" bestFit="1" customWidth="1"/>
    <col min="14340" max="14340" width="20.54296875" style="180" customWidth="1"/>
    <col min="14341" max="14341" width="21" style="180" bestFit="1" customWidth="1"/>
    <col min="14342" max="14342" width="6.1796875" style="180" bestFit="1" customWidth="1"/>
    <col min="14343" max="14343" width="22.81640625" style="180" customWidth="1"/>
    <col min="14344" max="14344" width="23.5429687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54296875" style="180" bestFit="1" customWidth="1"/>
    <col min="14594" max="14594" width="46.1796875" style="180" bestFit="1" customWidth="1"/>
    <col min="14595" max="14595" width="15.453125" style="180" bestFit="1" customWidth="1"/>
    <col min="14596" max="14596" width="20.54296875" style="180" customWidth="1"/>
    <col min="14597" max="14597" width="21" style="180" bestFit="1" customWidth="1"/>
    <col min="14598" max="14598" width="6.1796875" style="180" bestFit="1" customWidth="1"/>
    <col min="14599" max="14599" width="22.81640625" style="180" customWidth="1"/>
    <col min="14600" max="14600" width="23.5429687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54296875" style="180" bestFit="1" customWidth="1"/>
    <col min="14850" max="14850" width="46.1796875" style="180" bestFit="1" customWidth="1"/>
    <col min="14851" max="14851" width="15.453125" style="180" bestFit="1" customWidth="1"/>
    <col min="14852" max="14852" width="20.54296875" style="180" customWidth="1"/>
    <col min="14853" max="14853" width="21" style="180" bestFit="1" customWidth="1"/>
    <col min="14854" max="14854" width="6.1796875" style="180" bestFit="1" customWidth="1"/>
    <col min="14855" max="14855" width="22.81640625" style="180" customWidth="1"/>
    <col min="14856" max="14856" width="23.5429687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54296875" style="180" bestFit="1" customWidth="1"/>
    <col min="15106" max="15106" width="46.1796875" style="180" bestFit="1" customWidth="1"/>
    <col min="15107" max="15107" width="15.453125" style="180" bestFit="1" customWidth="1"/>
    <col min="15108" max="15108" width="20.54296875" style="180" customWidth="1"/>
    <col min="15109" max="15109" width="21" style="180" bestFit="1" customWidth="1"/>
    <col min="15110" max="15110" width="6.1796875" style="180" bestFit="1" customWidth="1"/>
    <col min="15111" max="15111" width="22.81640625" style="180" customWidth="1"/>
    <col min="15112" max="15112" width="23.5429687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54296875" style="180" bestFit="1" customWidth="1"/>
    <col min="15362" max="15362" width="46.1796875" style="180" bestFit="1" customWidth="1"/>
    <col min="15363" max="15363" width="15.453125" style="180" bestFit="1" customWidth="1"/>
    <col min="15364" max="15364" width="20.54296875" style="180" customWidth="1"/>
    <col min="15365" max="15365" width="21" style="180" bestFit="1" customWidth="1"/>
    <col min="15366" max="15366" width="6.1796875" style="180" bestFit="1" customWidth="1"/>
    <col min="15367" max="15367" width="22.81640625" style="180" customWidth="1"/>
    <col min="15368" max="15368" width="23.5429687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54296875" style="180" bestFit="1" customWidth="1"/>
    <col min="15618" max="15618" width="46.1796875" style="180" bestFit="1" customWidth="1"/>
    <col min="15619" max="15619" width="15.453125" style="180" bestFit="1" customWidth="1"/>
    <col min="15620" max="15620" width="20.54296875" style="180" customWidth="1"/>
    <col min="15621" max="15621" width="21" style="180" bestFit="1" customWidth="1"/>
    <col min="15622" max="15622" width="6.1796875" style="180" bestFit="1" customWidth="1"/>
    <col min="15623" max="15623" width="22.81640625" style="180" customWidth="1"/>
    <col min="15624" max="15624" width="23.5429687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54296875" style="180" bestFit="1" customWidth="1"/>
    <col min="15874" max="15874" width="46.1796875" style="180" bestFit="1" customWidth="1"/>
    <col min="15875" max="15875" width="15.453125" style="180" bestFit="1" customWidth="1"/>
    <col min="15876" max="15876" width="20.54296875" style="180" customWidth="1"/>
    <col min="15877" max="15877" width="21" style="180" bestFit="1" customWidth="1"/>
    <col min="15878" max="15878" width="6.1796875" style="180" bestFit="1" customWidth="1"/>
    <col min="15879" max="15879" width="22.81640625" style="180" customWidth="1"/>
    <col min="15880" max="15880" width="23.5429687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54296875" style="180" bestFit="1" customWidth="1"/>
    <col min="16130" max="16130" width="46.1796875" style="180" bestFit="1" customWidth="1"/>
    <col min="16131" max="16131" width="15.453125" style="180" bestFit="1" customWidth="1"/>
    <col min="16132" max="16132" width="20.54296875" style="180" customWidth="1"/>
    <col min="16133" max="16133" width="21" style="180" bestFit="1" customWidth="1"/>
    <col min="16134" max="16134" width="6.1796875" style="180" bestFit="1" customWidth="1"/>
    <col min="16135" max="16135" width="22.81640625" style="180" customWidth="1"/>
    <col min="16136" max="16136" width="23.5429687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2">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2">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2">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2">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2">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2">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2">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5"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2">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2">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2">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2">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2">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2">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2">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2">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2">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2">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2">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2">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2">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2">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2.5" x14ac:dyDescent="0.2">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2.5" x14ac:dyDescent="0.2">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2">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2">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2">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2.5" x14ac:dyDescent="0.25">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2">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2">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2">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2">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2">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2">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2">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2">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2">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2">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2">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2.5" x14ac:dyDescent="0.25">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2.5" x14ac:dyDescent="0.25">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2">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2">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2">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2">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2">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2">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2">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2">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2">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2">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2">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2.5" x14ac:dyDescent="0.25">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2">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2">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2">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2">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2.5" x14ac:dyDescent="0.25">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2">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2">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2">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2">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2">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2">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2.5" x14ac:dyDescent="0.25">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2.5" x14ac:dyDescent="0.25">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2">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2.5" x14ac:dyDescent="0.2">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0" x14ac:dyDescent="0.2">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0" x14ac:dyDescent="0.2">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2">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2">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x14ac:dyDescent="0.2">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7"/>
    </row>
    <row r="105" spans="1:16" x14ac:dyDescent="0.2">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x14ac:dyDescent="0.2">
      <c r="A106" s="198" t="s">
        <v>1912</v>
      </c>
      <c r="B106" s="199" t="s">
        <v>1913</v>
      </c>
      <c r="C106" s="200" t="s">
        <v>423</v>
      </c>
      <c r="D106" s="199" t="s">
        <v>1914</v>
      </c>
      <c r="E106" s="199" t="s">
        <v>430</v>
      </c>
      <c r="F106" s="199" t="s">
        <v>437</v>
      </c>
      <c r="G106" s="318" t="s">
        <v>1915</v>
      </c>
      <c r="H106" s="199" t="s">
        <v>1916</v>
      </c>
      <c r="I106" s="199" t="s">
        <v>1917</v>
      </c>
      <c r="J106" s="199" t="s">
        <v>427</v>
      </c>
      <c r="K106" s="199" t="s">
        <v>1917</v>
      </c>
      <c r="L106" s="201">
        <v>421903919943</v>
      </c>
      <c r="M106" s="199" t="s">
        <v>1918</v>
      </c>
      <c r="N106" s="199"/>
      <c r="O106" s="199"/>
      <c r="P106" s="199"/>
    </row>
    <row r="107" spans="1:16" x14ac:dyDescent="0.2">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2">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x14ac:dyDescent="0.2">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x14ac:dyDescent="0.2">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x14ac:dyDescent="0.2">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x14ac:dyDescent="0.2">
      <c r="A112" s="198" t="s">
        <v>569</v>
      </c>
      <c r="B112" s="199" t="s">
        <v>570</v>
      </c>
      <c r="C112" s="200" t="s">
        <v>423</v>
      </c>
      <c r="D112" s="199" t="s">
        <v>571</v>
      </c>
      <c r="E112" s="199" t="s">
        <v>428</v>
      </c>
      <c r="F112" s="199" t="s">
        <v>429</v>
      </c>
      <c r="G112" s="199" t="s">
        <v>572</v>
      </c>
      <c r="H112" s="199" t="s">
        <v>1415</v>
      </c>
      <c r="I112" s="199" t="s">
        <v>573</v>
      </c>
      <c r="J112" s="199" t="s">
        <v>509</v>
      </c>
      <c r="K112" s="199" t="s">
        <v>573</v>
      </c>
      <c r="L112" s="316">
        <v>421905380634</v>
      </c>
      <c r="M112" s="319" t="s">
        <v>574</v>
      </c>
      <c r="N112" s="199"/>
      <c r="O112" s="199"/>
      <c r="P112" s="319" t="s">
        <v>1416</v>
      </c>
    </row>
    <row r="113" spans="1:16" x14ac:dyDescent="0.2">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2.5" x14ac:dyDescent="0.2">
      <c r="A114" s="198" t="s">
        <v>582</v>
      </c>
      <c r="B114" s="199" t="s">
        <v>583</v>
      </c>
      <c r="C114" s="200" t="s">
        <v>423</v>
      </c>
      <c r="D114" s="200" t="s">
        <v>474</v>
      </c>
      <c r="E114" s="199" t="s">
        <v>430</v>
      </c>
      <c r="F114" s="199" t="s">
        <v>525</v>
      </c>
      <c r="G114" s="199" t="s">
        <v>584</v>
      </c>
      <c r="H114" s="312" t="s">
        <v>1936</v>
      </c>
      <c r="I114" s="199" t="s">
        <v>1937</v>
      </c>
      <c r="J114" s="199" t="s">
        <v>427</v>
      </c>
      <c r="K114" s="275" t="s">
        <v>585</v>
      </c>
      <c r="L114" s="316">
        <v>421905659739</v>
      </c>
      <c r="M114" s="199" t="s">
        <v>586</v>
      </c>
      <c r="N114" s="310"/>
      <c r="O114" s="199"/>
      <c r="P114" s="200"/>
    </row>
    <row r="115" spans="1:16" x14ac:dyDescent="0.2">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2">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x14ac:dyDescent="0.2">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2">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2">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x14ac:dyDescent="0.2">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x14ac:dyDescent="0.2">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2">
      <c r="A122" s="198" t="s">
        <v>619</v>
      </c>
      <c r="B122" s="199" t="s">
        <v>620</v>
      </c>
      <c r="C122" s="200" t="s">
        <v>423</v>
      </c>
      <c r="D122" s="200" t="s">
        <v>621</v>
      </c>
      <c r="E122" s="200" t="s">
        <v>430</v>
      </c>
      <c r="F122" s="200" t="s">
        <v>622</v>
      </c>
      <c r="G122" s="320" t="s">
        <v>1370</v>
      </c>
      <c r="H122" s="265" t="s">
        <v>1371</v>
      </c>
      <c r="I122" s="200" t="s">
        <v>623</v>
      </c>
      <c r="J122" s="200" t="s">
        <v>427</v>
      </c>
      <c r="K122" s="200" t="s">
        <v>2704</v>
      </c>
      <c r="L122" s="201">
        <v>421905936379</v>
      </c>
      <c r="M122" s="200" t="s">
        <v>624</v>
      </c>
      <c r="N122" s="199"/>
      <c r="O122" s="200"/>
      <c r="P122" s="199"/>
    </row>
    <row r="123" spans="1:16" x14ac:dyDescent="0.2">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2">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2">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2">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2">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2">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2.5" x14ac:dyDescent="0.2">
      <c r="A129" s="198" t="s">
        <v>1955</v>
      </c>
      <c r="B129" s="199" t="s">
        <v>1956</v>
      </c>
      <c r="C129" s="200" t="s">
        <v>423</v>
      </c>
      <c r="D129" s="200" t="s">
        <v>474</v>
      </c>
      <c r="E129" s="199" t="s">
        <v>430</v>
      </c>
      <c r="F129" s="199" t="s">
        <v>475</v>
      </c>
      <c r="G129" s="321" t="s">
        <v>1957</v>
      </c>
      <c r="H129" s="321" t="s">
        <v>1958</v>
      </c>
      <c r="I129" s="199" t="s">
        <v>1959</v>
      </c>
      <c r="J129" s="199" t="s">
        <v>425</v>
      </c>
      <c r="K129" s="199" t="s">
        <v>1960</v>
      </c>
      <c r="L129" s="201">
        <v>421904260194</v>
      </c>
      <c r="M129" s="199" t="s">
        <v>1961</v>
      </c>
      <c r="N129" s="199"/>
      <c r="O129" s="199"/>
      <c r="P129" s="199"/>
    </row>
    <row r="130" spans="1:16" ht="12.5" x14ac:dyDescent="0.2">
      <c r="A130" s="198" t="s">
        <v>670</v>
      </c>
      <c r="B130" s="199" t="s">
        <v>671</v>
      </c>
      <c r="C130" s="200" t="s">
        <v>423</v>
      </c>
      <c r="D130" s="200" t="s">
        <v>474</v>
      </c>
      <c r="E130" s="199" t="s">
        <v>430</v>
      </c>
      <c r="F130" s="200" t="s">
        <v>525</v>
      </c>
      <c r="G130" s="312" t="s">
        <v>2705</v>
      </c>
      <c r="H130" s="199" t="s">
        <v>2706</v>
      </c>
      <c r="I130" s="199" t="s">
        <v>2707</v>
      </c>
      <c r="J130" s="199" t="s">
        <v>425</v>
      </c>
      <c r="K130" s="199" t="s">
        <v>2707</v>
      </c>
      <c r="L130" s="201">
        <v>421910161266</v>
      </c>
      <c r="M130" s="199" t="s">
        <v>672</v>
      </c>
      <c r="N130" s="200"/>
      <c r="O130" s="200"/>
      <c r="P130" s="200"/>
    </row>
    <row r="131" spans="1:16" x14ac:dyDescent="0.2">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2">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x14ac:dyDescent="0.2">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2">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x14ac:dyDescent="0.2">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2">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x14ac:dyDescent="0.2">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1434</v>
      </c>
      <c r="P137" s="199"/>
    </row>
    <row r="138" spans="1:16" x14ac:dyDescent="0.2">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2">
        <v>421905762340</v>
      </c>
      <c r="M138" s="277" t="s">
        <v>1973</v>
      </c>
      <c r="N138" s="277"/>
      <c r="O138" s="277"/>
      <c r="P138" s="277"/>
    </row>
    <row r="139" spans="1:16" x14ac:dyDescent="0.2">
      <c r="A139" s="203" t="s">
        <v>2709</v>
      </c>
      <c r="B139" s="285" t="s">
        <v>2710</v>
      </c>
      <c r="C139" s="285" t="s">
        <v>423</v>
      </c>
      <c r="D139" s="285" t="s">
        <v>2711</v>
      </c>
      <c r="E139" s="285" t="s">
        <v>436</v>
      </c>
      <c r="F139" s="285" t="s">
        <v>494</v>
      </c>
      <c r="G139" s="285" t="s">
        <v>2712</v>
      </c>
      <c r="H139" s="285" t="s">
        <v>496</v>
      </c>
      <c r="I139" s="285" t="s">
        <v>497</v>
      </c>
      <c r="J139" s="285" t="s">
        <v>425</v>
      </c>
      <c r="K139" s="285" t="s">
        <v>497</v>
      </c>
      <c r="L139" s="286">
        <v>421911361044</v>
      </c>
      <c r="M139" s="285" t="s">
        <v>2713</v>
      </c>
      <c r="N139" s="285"/>
      <c r="O139" s="285"/>
      <c r="P139" s="285"/>
    </row>
    <row r="140" spans="1:16" x14ac:dyDescent="0.2">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2">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2">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2">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x14ac:dyDescent="0.2">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2" t="s">
        <v>1442</v>
      </c>
      <c r="M144" s="277" t="s">
        <v>1443</v>
      </c>
      <c r="N144" s="277"/>
      <c r="O144" s="277"/>
      <c r="P144" s="277"/>
    </row>
    <row r="145" spans="1:16" x14ac:dyDescent="0.2">
      <c r="A145" s="203" t="s">
        <v>2714</v>
      </c>
      <c r="B145" s="285" t="s">
        <v>2715</v>
      </c>
      <c r="C145" s="285" t="s">
        <v>423</v>
      </c>
      <c r="D145" s="285" t="s">
        <v>953</v>
      </c>
      <c r="E145" s="285" t="s">
        <v>431</v>
      </c>
      <c r="F145" s="285" t="s">
        <v>2716</v>
      </c>
      <c r="G145" s="285" t="s">
        <v>2717</v>
      </c>
      <c r="H145" s="285" t="s">
        <v>2718</v>
      </c>
      <c r="I145" s="285" t="s">
        <v>2719</v>
      </c>
      <c r="J145" s="285" t="s">
        <v>2720</v>
      </c>
      <c r="K145" s="285" t="s">
        <v>2719</v>
      </c>
      <c r="L145" s="286">
        <v>421415073611</v>
      </c>
      <c r="M145" s="285" t="s">
        <v>2721</v>
      </c>
      <c r="N145" s="285"/>
      <c r="O145" s="285"/>
      <c r="P145" s="285"/>
    </row>
    <row r="146" spans="1:16" x14ac:dyDescent="0.2">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x14ac:dyDescent="0.2">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1444</v>
      </c>
    </row>
    <row r="148" spans="1:16" x14ac:dyDescent="0.2">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2">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2">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2">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2">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2">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2">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2">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x14ac:dyDescent="0.2">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x14ac:dyDescent="0.2">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2">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2">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x14ac:dyDescent="0.2">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x14ac:dyDescent="0.2">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6">
        <v>421915802888</v>
      </c>
      <c r="M161" s="200" t="s">
        <v>1981</v>
      </c>
      <c r="N161" s="200"/>
      <c r="O161" s="200"/>
      <c r="P161" s="200"/>
    </row>
    <row r="162" spans="1:16" x14ac:dyDescent="0.2">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x14ac:dyDescent="0.2">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2">
      <c r="A164" s="203" t="s">
        <v>868</v>
      </c>
      <c r="B164" s="285" t="s">
        <v>869</v>
      </c>
      <c r="C164" s="285" t="s">
        <v>423</v>
      </c>
      <c r="D164" s="285" t="s">
        <v>474</v>
      </c>
      <c r="E164" s="285" t="s">
        <v>430</v>
      </c>
      <c r="F164" s="285" t="s">
        <v>525</v>
      </c>
      <c r="G164" s="285" t="s">
        <v>870</v>
      </c>
      <c r="H164" s="285" t="s">
        <v>871</v>
      </c>
      <c r="I164" s="285" t="s">
        <v>1990</v>
      </c>
      <c r="J164" s="285" t="s">
        <v>872</v>
      </c>
      <c r="K164" s="285" t="s">
        <v>2723</v>
      </c>
      <c r="L164" s="286" t="s">
        <v>2724</v>
      </c>
      <c r="M164" s="285" t="s">
        <v>873</v>
      </c>
      <c r="N164" s="285"/>
      <c r="O164" s="285"/>
      <c r="P164" s="285"/>
    </row>
    <row r="165" spans="1:16" x14ac:dyDescent="0.2">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2">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x14ac:dyDescent="0.2">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2">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x14ac:dyDescent="0.2">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2">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2">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2">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x14ac:dyDescent="0.2">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2">
        <v>421905533719</v>
      </c>
      <c r="M173" s="277" t="s">
        <v>2725</v>
      </c>
      <c r="N173" s="277"/>
      <c r="O173" s="278"/>
      <c r="P173" s="277"/>
    </row>
    <row r="174" spans="1:16" x14ac:dyDescent="0.2">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2">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2">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x14ac:dyDescent="0.2">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2">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2">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x14ac:dyDescent="0.2">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0" x14ac:dyDescent="0.2">
      <c r="A181" s="178" t="s">
        <v>1453</v>
      </c>
      <c r="B181" s="318" t="s">
        <v>1454</v>
      </c>
      <c r="C181" s="200" t="s">
        <v>423</v>
      </c>
      <c r="D181" s="277" t="s">
        <v>1437</v>
      </c>
      <c r="E181" s="277" t="s">
        <v>430</v>
      </c>
      <c r="F181" s="277" t="s">
        <v>426</v>
      </c>
      <c r="G181" s="277" t="s">
        <v>1455</v>
      </c>
      <c r="H181" s="277" t="s">
        <v>1456</v>
      </c>
      <c r="I181" s="277" t="s">
        <v>1440</v>
      </c>
      <c r="J181" s="277" t="s">
        <v>425</v>
      </c>
      <c r="K181" s="277" t="s">
        <v>2018</v>
      </c>
      <c r="L181" s="323" t="s">
        <v>1457</v>
      </c>
      <c r="M181" s="277" t="s">
        <v>1458</v>
      </c>
      <c r="N181" s="277"/>
      <c r="O181" s="277"/>
      <c r="P181" s="277"/>
    </row>
    <row r="182" spans="1:16" x14ac:dyDescent="0.2">
      <c r="A182" s="178" t="s">
        <v>965</v>
      </c>
      <c r="B182" s="277" t="s">
        <v>966</v>
      </c>
      <c r="C182" s="277" t="s">
        <v>423</v>
      </c>
      <c r="D182" s="200" t="s">
        <v>1459</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x14ac:dyDescent="0.2">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2">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2.5" x14ac:dyDescent="0.25">
      <c r="A185" s="178" t="s">
        <v>2019</v>
      </c>
      <c r="B185" s="277" t="s">
        <v>2020</v>
      </c>
      <c r="C185" s="277" t="s">
        <v>423</v>
      </c>
      <c r="D185" s="200" t="s">
        <v>2021</v>
      </c>
      <c r="E185" s="277" t="s">
        <v>430</v>
      </c>
      <c r="F185" s="200" t="s">
        <v>2022</v>
      </c>
      <c r="G185" s="325" t="s">
        <v>2023</v>
      </c>
      <c r="H185" s="324" t="s">
        <v>2024</v>
      </c>
      <c r="I185" s="277" t="s">
        <v>2025</v>
      </c>
      <c r="J185" s="277" t="s">
        <v>2026</v>
      </c>
      <c r="K185" s="277" t="s">
        <v>2027</v>
      </c>
      <c r="L185" s="322">
        <v>421905283021</v>
      </c>
      <c r="M185" s="277" t="s">
        <v>2028</v>
      </c>
      <c r="N185" s="277"/>
      <c r="O185" s="277"/>
      <c r="P185" s="277"/>
    </row>
    <row r="186" spans="1:16" x14ac:dyDescent="0.2">
      <c r="A186" s="203" t="s">
        <v>2726</v>
      </c>
      <c r="B186" s="285" t="s">
        <v>2727</v>
      </c>
      <c r="C186" s="285" t="s">
        <v>2728</v>
      </c>
      <c r="D186" s="285" t="s">
        <v>2729</v>
      </c>
      <c r="E186" s="285" t="s">
        <v>2730</v>
      </c>
      <c r="F186" s="285" t="s">
        <v>2731</v>
      </c>
      <c r="G186" s="285" t="s">
        <v>2732</v>
      </c>
      <c r="H186" s="285" t="s">
        <v>2733</v>
      </c>
      <c r="I186" s="285" t="s">
        <v>2734</v>
      </c>
      <c r="J186" s="285" t="s">
        <v>2735</v>
      </c>
      <c r="K186" s="285" t="s">
        <v>2734</v>
      </c>
      <c r="L186" s="286">
        <v>421905365513</v>
      </c>
      <c r="M186" s="285" t="s">
        <v>2736</v>
      </c>
      <c r="N186" s="285"/>
      <c r="O186" s="285"/>
      <c r="P186" s="285"/>
    </row>
    <row r="187" spans="1:16" x14ac:dyDescent="0.2">
      <c r="A187" s="203" t="s">
        <v>2737</v>
      </c>
      <c r="B187" s="285" t="s">
        <v>2738</v>
      </c>
      <c r="C187" s="285" t="s">
        <v>423</v>
      </c>
      <c r="D187" s="285" t="s">
        <v>2739</v>
      </c>
      <c r="E187" s="285" t="s">
        <v>2740</v>
      </c>
      <c r="F187" s="285" t="s">
        <v>2741</v>
      </c>
      <c r="G187" s="285" t="s">
        <v>2742</v>
      </c>
      <c r="H187" s="285" t="s">
        <v>2743</v>
      </c>
      <c r="I187" s="285" t="s">
        <v>2744</v>
      </c>
      <c r="J187" s="285" t="s">
        <v>425</v>
      </c>
      <c r="K187" s="285" t="s">
        <v>2745</v>
      </c>
      <c r="L187" s="286">
        <v>421944608826</v>
      </c>
      <c r="M187" s="285" t="s">
        <v>2360</v>
      </c>
      <c r="N187" s="285"/>
      <c r="O187" s="285"/>
      <c r="P187" s="285"/>
    </row>
    <row r="188" spans="1:16" x14ac:dyDescent="0.2">
      <c r="A188" s="203" t="s">
        <v>2746</v>
      </c>
      <c r="B188" s="285" t="s">
        <v>2747</v>
      </c>
      <c r="C188" s="285" t="s">
        <v>423</v>
      </c>
      <c r="D188" s="285" t="s">
        <v>2748</v>
      </c>
      <c r="E188" s="285" t="s">
        <v>2708</v>
      </c>
      <c r="F188" s="285" t="s">
        <v>1016</v>
      </c>
      <c r="G188" s="285" t="s">
        <v>2749</v>
      </c>
      <c r="H188" s="285" t="s">
        <v>2750</v>
      </c>
      <c r="I188" s="285" t="s">
        <v>2751</v>
      </c>
      <c r="J188" s="285" t="s">
        <v>425</v>
      </c>
      <c r="K188" s="285" t="s">
        <v>2751</v>
      </c>
      <c r="L188" s="286">
        <v>421903226107</v>
      </c>
      <c r="M188" s="285" t="s">
        <v>2752</v>
      </c>
      <c r="N188" s="285"/>
      <c r="O188" s="285"/>
      <c r="P188" s="285"/>
    </row>
    <row r="189" spans="1:16" x14ac:dyDescent="0.2">
      <c r="A189" s="203" t="s">
        <v>2753</v>
      </c>
      <c r="B189" s="285" t="s">
        <v>2754</v>
      </c>
      <c r="C189" s="285" t="s">
        <v>423</v>
      </c>
      <c r="D189" s="285" t="s">
        <v>2755</v>
      </c>
      <c r="E189" s="285" t="s">
        <v>2756</v>
      </c>
      <c r="F189" s="285" t="s">
        <v>2757</v>
      </c>
      <c r="G189" s="285" t="s">
        <v>2360</v>
      </c>
      <c r="H189" s="285" t="s">
        <v>2758</v>
      </c>
      <c r="I189" s="285" t="s">
        <v>2759</v>
      </c>
      <c r="J189" s="285" t="s">
        <v>425</v>
      </c>
      <c r="K189" s="285" t="s">
        <v>2360</v>
      </c>
      <c r="L189" s="286" t="s">
        <v>2360</v>
      </c>
      <c r="M189" s="285" t="s">
        <v>2760</v>
      </c>
      <c r="N189" s="285"/>
      <c r="O189" s="285"/>
      <c r="P189" s="285"/>
    </row>
    <row r="190" spans="1:16" ht="12.5" x14ac:dyDescent="0.25">
      <c r="A190" s="203" t="s">
        <v>2029</v>
      </c>
      <c r="B190" s="285" t="s">
        <v>2030</v>
      </c>
      <c r="C190" s="285" t="s">
        <v>2031</v>
      </c>
      <c r="D190" s="285" t="s">
        <v>2032</v>
      </c>
      <c r="E190" s="285" t="s">
        <v>430</v>
      </c>
      <c r="F190" s="285" t="s">
        <v>525</v>
      </c>
      <c r="G190" s="313" t="s">
        <v>2033</v>
      </c>
      <c r="H190" s="285" t="s">
        <v>2034</v>
      </c>
      <c r="I190" s="285" t="s">
        <v>2035</v>
      </c>
      <c r="J190" s="285" t="s">
        <v>1707</v>
      </c>
      <c r="K190" s="285" t="s">
        <v>2036</v>
      </c>
      <c r="L190" s="286">
        <v>421917905248</v>
      </c>
      <c r="M190" s="285" t="s">
        <v>2037</v>
      </c>
      <c r="N190" s="285"/>
      <c r="O190" s="285"/>
      <c r="P190" s="285"/>
    </row>
    <row r="191" spans="1:16" x14ac:dyDescent="0.2">
      <c r="A191" s="203" t="s">
        <v>2038</v>
      </c>
      <c r="B191" s="285" t="s">
        <v>2039</v>
      </c>
      <c r="C191" s="285" t="s">
        <v>423</v>
      </c>
      <c r="D191" s="285" t="s">
        <v>2040</v>
      </c>
      <c r="E191" s="285" t="s">
        <v>430</v>
      </c>
      <c r="F191" s="285" t="s">
        <v>551</v>
      </c>
      <c r="G191" s="285" t="s">
        <v>2041</v>
      </c>
      <c r="H191" s="285" t="s">
        <v>2042</v>
      </c>
      <c r="I191" s="285" t="s">
        <v>752</v>
      </c>
      <c r="J191" s="285" t="s">
        <v>425</v>
      </c>
      <c r="K191" s="285" t="s">
        <v>752</v>
      </c>
      <c r="L191" s="286">
        <v>421905245825</v>
      </c>
      <c r="M191" s="285" t="s">
        <v>2043</v>
      </c>
      <c r="N191" s="285"/>
      <c r="O191" s="285"/>
      <c r="P191" s="285"/>
    </row>
    <row r="192" spans="1:16" x14ac:dyDescent="0.2">
      <c r="A192" s="203" t="s">
        <v>2238</v>
      </c>
      <c r="B192" s="285" t="s">
        <v>2239</v>
      </c>
      <c r="C192" s="285" t="s">
        <v>423</v>
      </c>
      <c r="D192" s="285" t="s">
        <v>2240</v>
      </c>
      <c r="E192" s="285" t="s">
        <v>430</v>
      </c>
      <c r="F192" s="285" t="s">
        <v>2241</v>
      </c>
      <c r="G192" s="285" t="s">
        <v>2242</v>
      </c>
      <c r="H192" s="285" t="s">
        <v>2243</v>
      </c>
      <c r="I192" s="285" t="s">
        <v>2244</v>
      </c>
      <c r="J192" s="277" t="s">
        <v>427</v>
      </c>
      <c r="K192" s="285"/>
      <c r="L192" s="286"/>
      <c r="M192" s="285" t="s">
        <v>2245</v>
      </c>
      <c r="N192" s="285"/>
      <c r="O192" s="285"/>
      <c r="P192" s="285"/>
    </row>
    <row r="193" spans="1:16" x14ac:dyDescent="0.2">
      <c r="A193" s="203" t="s">
        <v>2761</v>
      </c>
      <c r="B193" s="285" t="s">
        <v>2762</v>
      </c>
      <c r="C193" s="285" t="s">
        <v>423</v>
      </c>
      <c r="D193" s="285" t="s">
        <v>2763</v>
      </c>
      <c r="E193" s="285" t="s">
        <v>434</v>
      </c>
      <c r="F193" s="285" t="s">
        <v>435</v>
      </c>
      <c r="G193" s="285" t="s">
        <v>2764</v>
      </c>
      <c r="H193" s="285" t="s">
        <v>2765</v>
      </c>
      <c r="I193" s="285" t="s">
        <v>2766</v>
      </c>
      <c r="J193" s="285" t="s">
        <v>427</v>
      </c>
      <c r="K193" s="285" t="s">
        <v>2766</v>
      </c>
      <c r="L193" s="286">
        <v>421911830220</v>
      </c>
      <c r="M193" s="285" t="s">
        <v>2767</v>
      </c>
      <c r="N193" s="285"/>
      <c r="O193" s="285"/>
      <c r="P193" s="285"/>
    </row>
    <row r="194" spans="1:16" x14ac:dyDescent="0.2">
      <c r="A194" s="203" t="s">
        <v>2768</v>
      </c>
      <c r="B194" s="285" t="s">
        <v>2769</v>
      </c>
      <c r="C194" s="285" t="s">
        <v>423</v>
      </c>
      <c r="D194" s="285" t="s">
        <v>2770</v>
      </c>
      <c r="E194" s="285" t="s">
        <v>430</v>
      </c>
      <c r="F194" s="285" t="s">
        <v>758</v>
      </c>
      <c r="G194" s="285" t="s">
        <v>2771</v>
      </c>
      <c r="H194" s="285" t="s">
        <v>2772</v>
      </c>
      <c r="I194" s="285" t="s">
        <v>2773</v>
      </c>
      <c r="J194" s="285" t="s">
        <v>2524</v>
      </c>
      <c r="K194" s="285" t="s">
        <v>2773</v>
      </c>
      <c r="L194" s="286">
        <v>421915714821</v>
      </c>
      <c r="M194" s="285" t="s">
        <v>2774</v>
      </c>
      <c r="N194" s="285"/>
      <c r="O194" s="285"/>
      <c r="P194" s="285"/>
    </row>
    <row r="195" spans="1:16" x14ac:dyDescent="0.2">
      <c r="A195" s="203" t="s">
        <v>2775</v>
      </c>
      <c r="B195" s="285" t="s">
        <v>2776</v>
      </c>
      <c r="C195" s="285" t="s">
        <v>423</v>
      </c>
      <c r="D195" s="285" t="s">
        <v>2777</v>
      </c>
      <c r="E195" s="285" t="s">
        <v>1711</v>
      </c>
      <c r="F195" s="285" t="s">
        <v>1780</v>
      </c>
      <c r="G195" s="285" t="s">
        <v>2778</v>
      </c>
      <c r="H195" s="285" t="s">
        <v>2779</v>
      </c>
      <c r="I195" s="285" t="s">
        <v>2780</v>
      </c>
      <c r="J195" s="285" t="s">
        <v>425</v>
      </c>
      <c r="K195" s="285" t="s">
        <v>2780</v>
      </c>
      <c r="L195" s="286">
        <v>421905315540</v>
      </c>
      <c r="M195" s="285" t="s">
        <v>2781</v>
      </c>
      <c r="N195" s="285"/>
      <c r="O195" s="285"/>
      <c r="P195" s="285"/>
    </row>
    <row r="196" spans="1:16" x14ac:dyDescent="0.2">
      <c r="A196" s="203" t="s">
        <v>2782</v>
      </c>
      <c r="B196" s="285" t="s">
        <v>2783</v>
      </c>
      <c r="C196" s="285" t="s">
        <v>423</v>
      </c>
      <c r="D196" s="285" t="s">
        <v>2784</v>
      </c>
      <c r="E196" s="285" t="s">
        <v>1874</v>
      </c>
      <c r="F196" s="285" t="s">
        <v>1875</v>
      </c>
      <c r="G196" s="285" t="s">
        <v>2360</v>
      </c>
      <c r="H196" s="285" t="s">
        <v>2785</v>
      </c>
      <c r="I196" s="285" t="s">
        <v>2786</v>
      </c>
      <c r="J196" s="285" t="s">
        <v>427</v>
      </c>
      <c r="K196" s="285" t="s">
        <v>2786</v>
      </c>
      <c r="L196" s="286">
        <v>421948137172</v>
      </c>
      <c r="M196" s="285" t="s">
        <v>2360</v>
      </c>
      <c r="N196" s="285"/>
      <c r="O196" s="285"/>
      <c r="P196" s="285"/>
    </row>
    <row r="197" spans="1:16" x14ac:dyDescent="0.2">
      <c r="A197" s="203" t="s">
        <v>2787</v>
      </c>
      <c r="B197" s="285" t="s">
        <v>2788</v>
      </c>
      <c r="C197" s="285" t="s">
        <v>423</v>
      </c>
      <c r="D197" s="285" t="s">
        <v>2789</v>
      </c>
      <c r="E197" s="285" t="s">
        <v>434</v>
      </c>
      <c r="F197" s="285" t="s">
        <v>433</v>
      </c>
      <c r="G197" s="285" t="s">
        <v>2790</v>
      </c>
      <c r="H197" s="285" t="s">
        <v>2791</v>
      </c>
      <c r="I197" s="285" t="s">
        <v>2792</v>
      </c>
      <c r="J197" s="285" t="s">
        <v>427</v>
      </c>
      <c r="K197" s="285" t="s">
        <v>2793</v>
      </c>
      <c r="L197" s="286">
        <v>421918766009</v>
      </c>
      <c r="M197" s="285" t="s">
        <v>2794</v>
      </c>
      <c r="N197" s="285"/>
      <c r="O197" s="285"/>
      <c r="P197" s="285"/>
    </row>
    <row r="198" spans="1:16" x14ac:dyDescent="0.2">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x14ac:dyDescent="0.2">
      <c r="A199" s="203" t="s">
        <v>2795</v>
      </c>
      <c r="B199" s="285" t="s">
        <v>2796</v>
      </c>
      <c r="C199" s="285" t="s">
        <v>423</v>
      </c>
      <c r="D199" s="285" t="s">
        <v>2797</v>
      </c>
      <c r="E199" s="285" t="s">
        <v>2798</v>
      </c>
      <c r="F199" s="285" t="s">
        <v>433</v>
      </c>
      <c r="G199" s="285" t="s">
        <v>2360</v>
      </c>
      <c r="H199" s="285" t="s">
        <v>2799</v>
      </c>
      <c r="I199" s="285" t="s">
        <v>2800</v>
      </c>
      <c r="J199" s="285" t="s">
        <v>2801</v>
      </c>
      <c r="K199" s="285" t="s">
        <v>2800</v>
      </c>
      <c r="L199" s="286">
        <v>421948633996</v>
      </c>
      <c r="M199" s="285" t="s">
        <v>2360</v>
      </c>
      <c r="N199" s="285"/>
      <c r="O199" s="285"/>
      <c r="P199" s="285"/>
    </row>
    <row r="200" spans="1:16" x14ac:dyDescent="0.2">
      <c r="A200" s="203" t="s">
        <v>2802</v>
      </c>
      <c r="B200" s="285" t="s">
        <v>2803</v>
      </c>
      <c r="C200" s="285" t="s">
        <v>423</v>
      </c>
      <c r="D200" s="285" t="s">
        <v>2804</v>
      </c>
      <c r="E200" s="285" t="s">
        <v>2805</v>
      </c>
      <c r="F200" s="285" t="s">
        <v>2806</v>
      </c>
      <c r="G200" s="285" t="s">
        <v>2807</v>
      </c>
      <c r="H200" s="285" t="s">
        <v>2808</v>
      </c>
      <c r="I200" s="285" t="s">
        <v>2809</v>
      </c>
      <c r="J200" s="285" t="s">
        <v>425</v>
      </c>
      <c r="K200" s="285" t="s">
        <v>2810</v>
      </c>
      <c r="L200" s="286">
        <v>421908470934</v>
      </c>
      <c r="M200" s="285" t="s">
        <v>2811</v>
      </c>
      <c r="N200" s="285"/>
      <c r="O200" s="285"/>
      <c r="P200" s="285"/>
    </row>
    <row r="201" spans="1:16" x14ac:dyDescent="0.2">
      <c r="A201" s="203" t="s">
        <v>2812</v>
      </c>
      <c r="B201" s="285" t="s">
        <v>2813</v>
      </c>
      <c r="C201" s="285" t="s">
        <v>423</v>
      </c>
      <c r="D201" s="285" t="s">
        <v>2814</v>
      </c>
      <c r="E201" s="285" t="s">
        <v>2815</v>
      </c>
      <c r="F201" s="285" t="s">
        <v>2816</v>
      </c>
      <c r="G201" s="285" t="s">
        <v>2817</v>
      </c>
      <c r="H201" s="285" t="s">
        <v>2818</v>
      </c>
      <c r="I201" s="285" t="s">
        <v>2819</v>
      </c>
      <c r="J201" s="285" t="s">
        <v>427</v>
      </c>
      <c r="K201" s="285" t="s">
        <v>2820</v>
      </c>
      <c r="L201" s="286">
        <v>421903544565</v>
      </c>
      <c r="M201" s="285" t="s">
        <v>2360</v>
      </c>
      <c r="N201" s="285"/>
      <c r="O201" s="285"/>
      <c r="P201" s="285"/>
    </row>
    <row r="202" spans="1:16" x14ac:dyDescent="0.2">
      <c r="A202" s="203" t="s">
        <v>2821</v>
      </c>
      <c r="B202" s="285" t="s">
        <v>2822</v>
      </c>
      <c r="C202" s="285" t="s">
        <v>423</v>
      </c>
      <c r="D202" s="285" t="s">
        <v>2823</v>
      </c>
      <c r="E202" s="285" t="s">
        <v>430</v>
      </c>
      <c r="F202" s="285" t="s">
        <v>551</v>
      </c>
      <c r="G202" s="285" t="s">
        <v>2824</v>
      </c>
      <c r="H202" s="285" t="s">
        <v>2825</v>
      </c>
      <c r="I202" s="285" t="s">
        <v>2826</v>
      </c>
      <c r="J202" s="285" t="s">
        <v>2524</v>
      </c>
      <c r="K202" s="285" t="s">
        <v>2827</v>
      </c>
      <c r="L202" s="286">
        <v>421911787770</v>
      </c>
      <c r="M202" s="285" t="s">
        <v>2828</v>
      </c>
      <c r="N202" s="285"/>
      <c r="O202" s="285"/>
      <c r="P202" s="285"/>
    </row>
    <row r="203" spans="1:16" x14ac:dyDescent="0.2">
      <c r="A203" s="203" t="s">
        <v>2829</v>
      </c>
      <c r="B203" s="285" t="s">
        <v>2830</v>
      </c>
      <c r="C203" s="285" t="s">
        <v>423</v>
      </c>
      <c r="D203" s="285" t="s">
        <v>2831</v>
      </c>
      <c r="E203" s="285" t="s">
        <v>430</v>
      </c>
      <c r="F203" s="285" t="s">
        <v>2832</v>
      </c>
      <c r="G203" s="285" t="s">
        <v>2833</v>
      </c>
      <c r="H203" s="285" t="s">
        <v>2834</v>
      </c>
      <c r="I203" s="285" t="s">
        <v>2835</v>
      </c>
      <c r="J203" s="285" t="s">
        <v>425</v>
      </c>
      <c r="K203" s="285" t="s">
        <v>2835</v>
      </c>
      <c r="L203" s="286">
        <v>421903408371</v>
      </c>
      <c r="M203" s="285" t="s">
        <v>2836</v>
      </c>
      <c r="N203" s="285"/>
      <c r="O203" s="285"/>
      <c r="P203" s="285"/>
    </row>
    <row r="204" spans="1:16" x14ac:dyDescent="0.2">
      <c r="A204" s="203" t="s">
        <v>2837</v>
      </c>
      <c r="B204" s="285" t="s">
        <v>2838</v>
      </c>
      <c r="C204" s="285" t="s">
        <v>423</v>
      </c>
      <c r="D204" s="285" t="s">
        <v>2839</v>
      </c>
      <c r="E204" s="285" t="s">
        <v>430</v>
      </c>
      <c r="F204" s="285" t="s">
        <v>826</v>
      </c>
      <c r="G204" s="285" t="s">
        <v>2840</v>
      </c>
      <c r="H204" s="285" t="s">
        <v>2841</v>
      </c>
      <c r="I204" s="285" t="s">
        <v>2842</v>
      </c>
      <c r="J204" s="285" t="s">
        <v>425</v>
      </c>
      <c r="K204" s="285" t="s">
        <v>2842</v>
      </c>
      <c r="L204" s="286">
        <v>421905710859</v>
      </c>
      <c r="M204" s="285" t="s">
        <v>2843</v>
      </c>
      <c r="N204" s="285"/>
      <c r="O204" s="285"/>
      <c r="P204" s="285"/>
    </row>
    <row r="205" spans="1:16" x14ac:dyDescent="0.2">
      <c r="A205" s="203" t="s">
        <v>2844</v>
      </c>
      <c r="B205" s="285" t="s">
        <v>2845</v>
      </c>
      <c r="C205" s="285" t="s">
        <v>423</v>
      </c>
      <c r="D205" s="285" t="s">
        <v>2846</v>
      </c>
      <c r="E205" s="285" t="s">
        <v>2847</v>
      </c>
      <c r="F205" s="285" t="s">
        <v>2848</v>
      </c>
      <c r="G205" s="285" t="s">
        <v>2849</v>
      </c>
      <c r="H205" s="285" t="s">
        <v>2850</v>
      </c>
      <c r="I205" s="285" t="s">
        <v>2851</v>
      </c>
      <c r="J205" s="285" t="s">
        <v>425</v>
      </c>
      <c r="K205" s="285" t="s">
        <v>2851</v>
      </c>
      <c r="L205" s="286">
        <v>421907725303</v>
      </c>
      <c r="M205" s="285" t="s">
        <v>2852</v>
      </c>
      <c r="N205" s="285"/>
      <c r="O205" s="285"/>
      <c r="P205" s="285"/>
    </row>
    <row r="206" spans="1:16" x14ac:dyDescent="0.2">
      <c r="A206" s="203" t="s">
        <v>2044</v>
      </c>
      <c r="B206" s="285" t="s">
        <v>2045</v>
      </c>
      <c r="C206" s="285" t="s">
        <v>423</v>
      </c>
      <c r="D206" s="285" t="s">
        <v>2046</v>
      </c>
      <c r="E206" s="285" t="s">
        <v>434</v>
      </c>
      <c r="F206" s="285" t="s">
        <v>435</v>
      </c>
      <c r="G206" s="285" t="s">
        <v>2047</v>
      </c>
      <c r="H206" s="285" t="s">
        <v>2048</v>
      </c>
      <c r="I206" s="285" t="s">
        <v>2049</v>
      </c>
      <c r="J206" s="285" t="s">
        <v>425</v>
      </c>
      <c r="K206" s="285" t="s">
        <v>2995</v>
      </c>
      <c r="L206" s="286" t="s">
        <v>2996</v>
      </c>
      <c r="M206" s="285" t="s">
        <v>2050</v>
      </c>
      <c r="N206" s="285"/>
      <c r="O206" s="285"/>
      <c r="P206" s="285"/>
    </row>
    <row r="207" spans="1:16" x14ac:dyDescent="0.2">
      <c r="A207" s="203" t="s">
        <v>2853</v>
      </c>
      <c r="B207" s="285" t="s">
        <v>2854</v>
      </c>
      <c r="C207" s="285" t="s">
        <v>423</v>
      </c>
      <c r="D207" s="285" t="s">
        <v>2855</v>
      </c>
      <c r="E207" s="285" t="s">
        <v>2375</v>
      </c>
      <c r="F207" s="285" t="s">
        <v>2856</v>
      </c>
      <c r="G207" s="285" t="s">
        <v>2857</v>
      </c>
      <c r="H207" s="285" t="s">
        <v>2858</v>
      </c>
      <c r="I207" s="285" t="s">
        <v>2859</v>
      </c>
      <c r="J207" s="285" t="s">
        <v>2524</v>
      </c>
      <c r="K207" s="285" t="s">
        <v>2859</v>
      </c>
      <c r="L207" s="286">
        <v>421903769454</v>
      </c>
      <c r="M207" s="285" t="s">
        <v>2860</v>
      </c>
      <c r="N207" s="285"/>
      <c r="O207" s="285"/>
      <c r="P207" s="285"/>
    </row>
    <row r="208" spans="1:16" x14ac:dyDescent="0.2">
      <c r="A208" s="203" t="s">
        <v>2861</v>
      </c>
      <c r="B208" s="285" t="s">
        <v>2862</v>
      </c>
      <c r="C208" s="285" t="s">
        <v>423</v>
      </c>
      <c r="D208" s="285" t="s">
        <v>2863</v>
      </c>
      <c r="E208" s="285" t="s">
        <v>1896</v>
      </c>
      <c r="F208" s="285" t="s">
        <v>1897</v>
      </c>
      <c r="G208" s="285" t="s">
        <v>2360</v>
      </c>
      <c r="H208" s="285" t="s">
        <v>2864</v>
      </c>
      <c r="I208" s="285" t="s">
        <v>2865</v>
      </c>
      <c r="J208" s="285" t="s">
        <v>427</v>
      </c>
      <c r="K208" s="285" t="s">
        <v>2360</v>
      </c>
      <c r="L208" s="286" t="s">
        <v>2360</v>
      </c>
      <c r="M208" s="285" t="s">
        <v>2866</v>
      </c>
      <c r="N208" s="285"/>
      <c r="O208" s="285"/>
      <c r="P208" s="285"/>
    </row>
    <row r="209" spans="1:16" x14ac:dyDescent="0.2">
      <c r="A209" s="203" t="s">
        <v>2051</v>
      </c>
      <c r="B209" s="285" t="s">
        <v>2052</v>
      </c>
      <c r="C209" s="285" t="s">
        <v>423</v>
      </c>
      <c r="D209" s="285" t="s">
        <v>2053</v>
      </c>
      <c r="E209" s="285" t="s">
        <v>1874</v>
      </c>
      <c r="F209" s="285" t="s">
        <v>1875</v>
      </c>
      <c r="G209" s="285" t="s">
        <v>2054</v>
      </c>
      <c r="H209" s="285" t="s">
        <v>2993</v>
      </c>
      <c r="I209" s="285" t="s">
        <v>2055</v>
      </c>
      <c r="J209" s="285" t="s">
        <v>425</v>
      </c>
      <c r="K209" s="285" t="s">
        <v>2056</v>
      </c>
      <c r="L209" s="286">
        <v>421949335971</v>
      </c>
      <c r="M209" s="285" t="s">
        <v>2057</v>
      </c>
      <c r="N209" s="285" t="s">
        <v>2867</v>
      </c>
      <c r="O209" s="285"/>
      <c r="P209" s="285"/>
    </row>
    <row r="210" spans="1:16" x14ac:dyDescent="0.2">
      <c r="A210" s="203" t="s">
        <v>2868</v>
      </c>
      <c r="B210" s="285" t="s">
        <v>2869</v>
      </c>
      <c r="C210" s="285" t="s">
        <v>423</v>
      </c>
      <c r="D210" s="285" t="s">
        <v>2870</v>
      </c>
      <c r="E210" s="285" t="s">
        <v>2871</v>
      </c>
      <c r="F210" s="285" t="s">
        <v>2872</v>
      </c>
      <c r="G210" s="285" t="s">
        <v>2360</v>
      </c>
      <c r="H210" s="285" t="s">
        <v>2873</v>
      </c>
      <c r="I210" s="285" t="s">
        <v>2874</v>
      </c>
      <c r="J210" s="285" t="s">
        <v>2801</v>
      </c>
      <c r="K210" s="285" t="s">
        <v>2874</v>
      </c>
      <c r="L210" s="286">
        <v>421918394244</v>
      </c>
      <c r="M210" s="285" t="s">
        <v>2875</v>
      </c>
      <c r="N210" s="285"/>
      <c r="O210" s="285"/>
      <c r="P210" s="285"/>
    </row>
    <row r="211" spans="1:16" x14ac:dyDescent="0.2">
      <c r="A211" s="203" t="s">
        <v>2876</v>
      </c>
      <c r="B211" s="285" t="s">
        <v>2877</v>
      </c>
      <c r="C211" s="285" t="s">
        <v>423</v>
      </c>
      <c r="D211" s="285" t="s">
        <v>2878</v>
      </c>
      <c r="E211" s="285" t="s">
        <v>424</v>
      </c>
      <c r="F211" s="285" t="s">
        <v>817</v>
      </c>
      <c r="G211" s="285" t="s">
        <v>2879</v>
      </c>
      <c r="H211" s="285" t="s">
        <v>2880</v>
      </c>
      <c r="I211" s="285" t="s">
        <v>2881</v>
      </c>
      <c r="J211" s="285" t="s">
        <v>425</v>
      </c>
      <c r="K211" s="285" t="s">
        <v>2881</v>
      </c>
      <c r="L211" s="286">
        <v>421903551810</v>
      </c>
      <c r="M211" s="285" t="s">
        <v>2882</v>
      </c>
      <c r="N211" s="285"/>
      <c r="O211" s="285"/>
      <c r="P211" s="285"/>
    </row>
    <row r="212" spans="1:16" x14ac:dyDescent="0.2">
      <c r="A212" s="203" t="s">
        <v>2058</v>
      </c>
      <c r="B212" s="285" t="s">
        <v>2059</v>
      </c>
      <c r="C212" s="285" t="s">
        <v>423</v>
      </c>
      <c r="D212" s="285" t="s">
        <v>2060</v>
      </c>
      <c r="E212" s="285" t="s">
        <v>2061</v>
      </c>
      <c r="F212" s="285" t="s">
        <v>2062</v>
      </c>
      <c r="G212" s="285" t="s">
        <v>2883</v>
      </c>
      <c r="H212" s="285" t="s">
        <v>2063</v>
      </c>
      <c r="I212" s="285" t="s">
        <v>2064</v>
      </c>
      <c r="J212" s="285" t="s">
        <v>2065</v>
      </c>
      <c r="K212" s="285" t="s">
        <v>2064</v>
      </c>
      <c r="L212" s="286">
        <v>421905264228</v>
      </c>
      <c r="M212" s="285" t="s">
        <v>2066</v>
      </c>
      <c r="N212" s="285"/>
      <c r="O212" s="285"/>
      <c r="P212" s="285"/>
    </row>
    <row r="213" spans="1:16" ht="12.5" x14ac:dyDescent="0.25">
      <c r="A213" s="203" t="s">
        <v>2067</v>
      </c>
      <c r="B213" s="285" t="s">
        <v>2068</v>
      </c>
      <c r="C213" s="285" t="s">
        <v>423</v>
      </c>
      <c r="D213" s="285" t="s">
        <v>2069</v>
      </c>
      <c r="E213" s="199" t="s">
        <v>430</v>
      </c>
      <c r="F213" s="285" t="s">
        <v>542</v>
      </c>
      <c r="G213" s="313" t="s">
        <v>2070</v>
      </c>
      <c r="H213" s="313" t="s">
        <v>2071</v>
      </c>
      <c r="I213" s="285" t="s">
        <v>2072</v>
      </c>
      <c r="J213" s="285" t="s">
        <v>425</v>
      </c>
      <c r="K213" s="285" t="s">
        <v>2072</v>
      </c>
      <c r="L213" s="286">
        <v>421903851953</v>
      </c>
      <c r="M213" s="285" t="s">
        <v>2073</v>
      </c>
      <c r="N213" s="285"/>
      <c r="O213" s="285"/>
      <c r="P213" s="285"/>
    </row>
    <row r="214" spans="1:16" x14ac:dyDescent="0.2">
      <c r="A214" s="203" t="s">
        <v>2884</v>
      </c>
      <c r="B214" s="285" t="s">
        <v>2885</v>
      </c>
      <c r="C214" s="285" t="s">
        <v>423</v>
      </c>
      <c r="D214" s="285" t="s">
        <v>2886</v>
      </c>
      <c r="E214" s="285" t="s">
        <v>2887</v>
      </c>
      <c r="F214" s="285" t="s">
        <v>2888</v>
      </c>
      <c r="G214" s="285" t="s">
        <v>2889</v>
      </c>
      <c r="H214" s="285" t="s">
        <v>2890</v>
      </c>
      <c r="I214" s="285" t="s">
        <v>2891</v>
      </c>
      <c r="J214" s="285" t="s">
        <v>425</v>
      </c>
      <c r="K214" s="285" t="s">
        <v>2891</v>
      </c>
      <c r="L214" s="286">
        <v>421902366400</v>
      </c>
      <c r="M214" s="285" t="s">
        <v>2892</v>
      </c>
      <c r="N214" s="285"/>
      <c r="O214" s="285"/>
      <c r="P214" s="285"/>
    </row>
    <row r="215" spans="1:16" x14ac:dyDescent="0.2">
      <c r="A215" s="203" t="s">
        <v>2893</v>
      </c>
      <c r="B215" s="285" t="s">
        <v>2894</v>
      </c>
      <c r="C215" s="285" t="s">
        <v>423</v>
      </c>
      <c r="D215" s="285" t="s">
        <v>2895</v>
      </c>
      <c r="E215" s="285" t="s">
        <v>2896</v>
      </c>
      <c r="F215" s="285" t="s">
        <v>2897</v>
      </c>
      <c r="G215" s="285" t="s">
        <v>2898</v>
      </c>
      <c r="H215" s="285" t="s">
        <v>2899</v>
      </c>
      <c r="I215" s="285" t="s">
        <v>2900</v>
      </c>
      <c r="J215" s="285" t="s">
        <v>425</v>
      </c>
      <c r="K215" s="285" t="s">
        <v>2900</v>
      </c>
      <c r="L215" s="286">
        <v>421905495820</v>
      </c>
      <c r="M215" s="285" t="s">
        <v>2901</v>
      </c>
      <c r="N215" s="285"/>
      <c r="O215" s="285"/>
      <c r="P215" s="285"/>
    </row>
    <row r="216" spans="1:16" x14ac:dyDescent="0.2">
      <c r="A216" s="203" t="s">
        <v>2902</v>
      </c>
      <c r="B216" s="285" t="s">
        <v>2903</v>
      </c>
      <c r="C216" s="285" t="s">
        <v>423</v>
      </c>
      <c r="D216" s="285" t="s">
        <v>2904</v>
      </c>
      <c r="E216" s="285" t="s">
        <v>2905</v>
      </c>
      <c r="F216" s="285" t="s">
        <v>2906</v>
      </c>
      <c r="G216" s="285" t="s">
        <v>2907</v>
      </c>
      <c r="H216" s="285" t="s">
        <v>2908</v>
      </c>
      <c r="I216" s="285" t="s">
        <v>2909</v>
      </c>
      <c r="J216" s="285" t="s">
        <v>425</v>
      </c>
      <c r="K216" s="285" t="s">
        <v>2909</v>
      </c>
      <c r="L216" s="286">
        <v>421905356370</v>
      </c>
      <c r="M216" s="285" t="s">
        <v>2910</v>
      </c>
      <c r="N216" s="285"/>
      <c r="O216" s="285"/>
      <c r="P216" s="285"/>
    </row>
    <row r="217" spans="1:16" ht="12.5" x14ac:dyDescent="0.25">
      <c r="A217" s="203" t="s">
        <v>2074</v>
      </c>
      <c r="B217" s="285" t="s">
        <v>2075</v>
      </c>
      <c r="C217" s="285" t="s">
        <v>423</v>
      </c>
      <c r="D217" s="285" t="s">
        <v>2076</v>
      </c>
      <c r="E217" s="285" t="s">
        <v>1428</v>
      </c>
      <c r="F217" s="285" t="s">
        <v>1429</v>
      </c>
      <c r="G217" s="313" t="s">
        <v>2077</v>
      </c>
      <c r="H217" s="285" t="s">
        <v>2078</v>
      </c>
      <c r="I217" s="285" t="s">
        <v>2079</v>
      </c>
      <c r="J217" s="285" t="s">
        <v>425</v>
      </c>
      <c r="K217" s="285" t="s">
        <v>2080</v>
      </c>
      <c r="L217" s="286">
        <v>421907641634</v>
      </c>
      <c r="M217" s="285" t="s">
        <v>2081</v>
      </c>
      <c r="N217" s="285"/>
      <c r="O217" s="285"/>
      <c r="P217" s="285"/>
    </row>
    <row r="218" spans="1:16" x14ac:dyDescent="0.2">
      <c r="A218" s="203" t="s">
        <v>2911</v>
      </c>
      <c r="B218" s="285" t="s">
        <v>2912</v>
      </c>
      <c r="C218" s="285" t="s">
        <v>423</v>
      </c>
      <c r="D218" s="285" t="s">
        <v>2913</v>
      </c>
      <c r="E218" s="285" t="s">
        <v>2375</v>
      </c>
      <c r="F218" s="285" t="s">
        <v>2376</v>
      </c>
      <c r="G218" s="285" t="s">
        <v>2914</v>
      </c>
      <c r="H218" s="285" t="s">
        <v>2915</v>
      </c>
      <c r="I218" s="285" t="s">
        <v>2916</v>
      </c>
      <c r="J218" s="285" t="s">
        <v>425</v>
      </c>
      <c r="K218" s="285" t="s">
        <v>2916</v>
      </c>
      <c r="L218" s="286">
        <v>421903820974</v>
      </c>
      <c r="M218" s="285" t="s">
        <v>2917</v>
      </c>
      <c r="N218" s="285"/>
      <c r="O218" s="285"/>
      <c r="P218" s="285"/>
    </row>
    <row r="219" spans="1:16" ht="12.5" x14ac:dyDescent="0.25">
      <c r="A219" s="203" t="s">
        <v>2082</v>
      </c>
      <c r="B219" s="285" t="s">
        <v>2083</v>
      </c>
      <c r="C219" s="285" t="s">
        <v>423</v>
      </c>
      <c r="D219" s="285" t="s">
        <v>2084</v>
      </c>
      <c r="E219" s="285" t="s">
        <v>2085</v>
      </c>
      <c r="F219" s="285" t="s">
        <v>2086</v>
      </c>
      <c r="G219" s="313" t="s">
        <v>2087</v>
      </c>
      <c r="H219" s="285" t="s">
        <v>2088</v>
      </c>
      <c r="I219" s="285" t="s">
        <v>2089</v>
      </c>
      <c r="J219" s="285" t="s">
        <v>425</v>
      </c>
      <c r="K219" s="285" t="s">
        <v>2090</v>
      </c>
      <c r="L219" s="286">
        <v>421911466881</v>
      </c>
      <c r="M219" s="285" t="s">
        <v>2091</v>
      </c>
      <c r="N219" s="285"/>
      <c r="O219" s="285"/>
      <c r="P219" s="285"/>
    </row>
    <row r="220" spans="1:16" ht="12.5" x14ac:dyDescent="0.25">
      <c r="A220" s="203" t="s">
        <v>2092</v>
      </c>
      <c r="B220" s="285" t="s">
        <v>2093</v>
      </c>
      <c r="C220" s="285" t="s">
        <v>423</v>
      </c>
      <c r="D220" s="285" t="s">
        <v>2094</v>
      </c>
      <c r="E220" s="285" t="s">
        <v>2095</v>
      </c>
      <c r="F220" s="285" t="s">
        <v>2096</v>
      </c>
      <c r="G220" s="313" t="s">
        <v>2097</v>
      </c>
      <c r="H220" s="285" t="s">
        <v>2098</v>
      </c>
      <c r="I220" s="285" t="s">
        <v>2099</v>
      </c>
      <c r="J220" s="285" t="s">
        <v>425</v>
      </c>
      <c r="K220" s="285" t="s">
        <v>2099</v>
      </c>
      <c r="L220" s="286">
        <v>421904435321</v>
      </c>
      <c r="M220" s="285" t="s">
        <v>2100</v>
      </c>
      <c r="N220" s="285"/>
      <c r="O220" s="285"/>
      <c r="P220" s="285"/>
    </row>
    <row r="221" spans="1:16" ht="12.5" x14ac:dyDescent="0.25">
      <c r="A221" s="203" t="s">
        <v>2101</v>
      </c>
      <c r="B221" s="285" t="s">
        <v>2102</v>
      </c>
      <c r="C221" s="285" t="s">
        <v>423</v>
      </c>
      <c r="D221" s="285" t="s">
        <v>2103</v>
      </c>
      <c r="E221" s="285" t="s">
        <v>2104</v>
      </c>
      <c r="F221" s="285" t="s">
        <v>2105</v>
      </c>
      <c r="G221" s="313" t="s">
        <v>2106</v>
      </c>
      <c r="H221" s="285" t="s">
        <v>2107</v>
      </c>
      <c r="I221" s="285" t="s">
        <v>2108</v>
      </c>
      <c r="J221" s="285" t="s">
        <v>425</v>
      </c>
      <c r="K221" s="285" t="s">
        <v>2109</v>
      </c>
      <c r="L221" s="286">
        <v>421910690922</v>
      </c>
      <c r="M221" s="285" t="s">
        <v>2110</v>
      </c>
      <c r="N221" s="285"/>
      <c r="O221" s="285"/>
      <c r="P221" s="285"/>
    </row>
    <row r="222" spans="1:16" x14ac:dyDescent="0.2">
      <c r="A222" s="203" t="s">
        <v>2918</v>
      </c>
      <c r="B222" s="285" t="s">
        <v>2919</v>
      </c>
      <c r="C222" s="285" t="s">
        <v>423</v>
      </c>
      <c r="D222" s="285" t="s">
        <v>2920</v>
      </c>
      <c r="E222" s="285" t="s">
        <v>434</v>
      </c>
      <c r="F222" s="285" t="s">
        <v>435</v>
      </c>
      <c r="G222" s="285" t="s">
        <v>2921</v>
      </c>
      <c r="H222" s="285" t="s">
        <v>2922</v>
      </c>
      <c r="I222" s="285" t="s">
        <v>2923</v>
      </c>
      <c r="J222" s="285" t="s">
        <v>425</v>
      </c>
      <c r="K222" s="285" t="s">
        <v>2924</v>
      </c>
      <c r="L222" s="286">
        <v>421905644686</v>
      </c>
      <c r="M222" s="285" t="s">
        <v>2925</v>
      </c>
      <c r="N222" s="285"/>
      <c r="O222" s="285"/>
      <c r="P222" s="285"/>
    </row>
    <row r="223" spans="1:16" x14ac:dyDescent="0.2">
      <c r="A223" s="203" t="s">
        <v>2926</v>
      </c>
      <c r="B223" s="285" t="s">
        <v>2927</v>
      </c>
      <c r="C223" s="285" t="s">
        <v>423</v>
      </c>
      <c r="D223" s="285" t="s">
        <v>2928</v>
      </c>
      <c r="E223" s="285" t="s">
        <v>2929</v>
      </c>
      <c r="F223" s="285" t="s">
        <v>2930</v>
      </c>
      <c r="G223" s="285" t="s">
        <v>2931</v>
      </c>
      <c r="H223" s="285" t="s">
        <v>2932</v>
      </c>
      <c r="I223" s="285" t="s">
        <v>2933</v>
      </c>
      <c r="J223" s="285" t="s">
        <v>2934</v>
      </c>
      <c r="K223" s="285" t="s">
        <v>2933</v>
      </c>
      <c r="L223" s="286">
        <v>421908729128</v>
      </c>
      <c r="M223" s="285" t="s">
        <v>2935</v>
      </c>
      <c r="N223" s="285"/>
      <c r="O223" s="285"/>
      <c r="P223" s="285"/>
    </row>
    <row r="224" spans="1:16" x14ac:dyDescent="0.2">
      <c r="A224" s="203" t="s">
        <v>2111</v>
      </c>
      <c r="B224" s="285" t="s">
        <v>2112</v>
      </c>
      <c r="C224" s="285" t="s">
        <v>423</v>
      </c>
      <c r="D224" s="285" t="s">
        <v>2113</v>
      </c>
      <c r="E224" s="285" t="s">
        <v>2114</v>
      </c>
      <c r="F224" s="285" t="s">
        <v>2115</v>
      </c>
      <c r="G224" s="285" t="s">
        <v>2936</v>
      </c>
      <c r="H224" s="285" t="s">
        <v>2116</v>
      </c>
      <c r="I224" s="285" t="s">
        <v>2937</v>
      </c>
      <c r="J224" s="285" t="s">
        <v>2938</v>
      </c>
      <c r="K224" s="285" t="s">
        <v>2117</v>
      </c>
      <c r="L224" s="286">
        <v>421903543319</v>
      </c>
      <c r="M224" s="285" t="s">
        <v>2939</v>
      </c>
      <c r="N224" s="285"/>
      <c r="O224" s="285"/>
      <c r="P224" s="285"/>
    </row>
    <row r="225" spans="1:16" ht="12.5" x14ac:dyDescent="0.25">
      <c r="A225" s="203" t="s">
        <v>2118</v>
      </c>
      <c r="B225" s="285" t="s">
        <v>2119</v>
      </c>
      <c r="C225" s="285" t="s">
        <v>423</v>
      </c>
      <c r="D225" s="285" t="s">
        <v>2120</v>
      </c>
      <c r="E225" s="285" t="s">
        <v>2121</v>
      </c>
      <c r="F225" s="285" t="s">
        <v>2122</v>
      </c>
      <c r="G225" s="313" t="s">
        <v>2123</v>
      </c>
      <c r="H225" s="285" t="s">
        <v>2124</v>
      </c>
      <c r="I225" s="285" t="s">
        <v>2125</v>
      </c>
      <c r="J225" s="285" t="s">
        <v>425</v>
      </c>
      <c r="K225" s="285" t="s">
        <v>2125</v>
      </c>
      <c r="L225" s="286">
        <v>421904823578</v>
      </c>
      <c r="M225" s="285" t="s">
        <v>2126</v>
      </c>
      <c r="N225" s="285"/>
      <c r="O225" s="285"/>
      <c r="P225" s="285"/>
    </row>
    <row r="226" spans="1:16" x14ac:dyDescent="0.2">
      <c r="A226" s="203" t="s">
        <v>2940</v>
      </c>
      <c r="B226" s="285" t="s">
        <v>2941</v>
      </c>
      <c r="C226" s="285" t="s">
        <v>423</v>
      </c>
      <c r="D226" s="285" t="s">
        <v>2942</v>
      </c>
      <c r="E226" s="285" t="s">
        <v>2943</v>
      </c>
      <c r="F226" s="285" t="s">
        <v>2944</v>
      </c>
      <c r="G226" s="285" t="s">
        <v>2945</v>
      </c>
      <c r="H226" s="285" t="s">
        <v>2946</v>
      </c>
      <c r="I226" s="285" t="s">
        <v>2947</v>
      </c>
      <c r="J226" s="285" t="s">
        <v>427</v>
      </c>
      <c r="K226" s="285" t="s">
        <v>2947</v>
      </c>
      <c r="L226" s="286">
        <v>421915740248</v>
      </c>
      <c r="M226" s="285" t="s">
        <v>2948</v>
      </c>
      <c r="N226" s="285"/>
      <c r="O226" s="285"/>
      <c r="P226" s="285"/>
    </row>
    <row r="227" spans="1:16" x14ac:dyDescent="0.2">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2.5" x14ac:dyDescent="0.25">
      <c r="A228" s="203" t="s">
        <v>2128</v>
      </c>
      <c r="B228" s="285" t="s">
        <v>2129</v>
      </c>
      <c r="C228" s="285" t="s">
        <v>423</v>
      </c>
      <c r="D228" s="285" t="s">
        <v>2130</v>
      </c>
      <c r="E228" s="285" t="s">
        <v>430</v>
      </c>
      <c r="F228" s="285" t="s">
        <v>437</v>
      </c>
      <c r="G228" s="313" t="s">
        <v>2131</v>
      </c>
      <c r="H228" s="285" t="s">
        <v>2132</v>
      </c>
      <c r="I228" s="285" t="s">
        <v>1998</v>
      </c>
      <c r="J228" s="285" t="s">
        <v>427</v>
      </c>
      <c r="K228" s="285" t="s">
        <v>1998</v>
      </c>
      <c r="L228" s="286">
        <v>421905706999</v>
      </c>
      <c r="M228" s="285" t="s">
        <v>2133</v>
      </c>
      <c r="N228" s="285"/>
      <c r="O228" s="285"/>
      <c r="P228" s="285"/>
    </row>
    <row r="229" spans="1:16" ht="12.5" x14ac:dyDescent="0.25">
      <c r="A229" s="203" t="s">
        <v>2134</v>
      </c>
      <c r="B229" s="285" t="s">
        <v>2135</v>
      </c>
      <c r="C229" s="285" t="s">
        <v>423</v>
      </c>
      <c r="D229" s="285" t="s">
        <v>2136</v>
      </c>
      <c r="E229" s="285" t="s">
        <v>434</v>
      </c>
      <c r="F229" s="285" t="s">
        <v>435</v>
      </c>
      <c r="G229" s="313" t="s">
        <v>2137</v>
      </c>
      <c r="H229" s="285" t="s">
        <v>2949</v>
      </c>
      <c r="I229" s="285" t="s">
        <v>2138</v>
      </c>
      <c r="J229" s="285" t="s">
        <v>425</v>
      </c>
      <c r="K229" s="285" t="s">
        <v>2138</v>
      </c>
      <c r="L229" s="286">
        <v>421918560175</v>
      </c>
      <c r="M229" s="285" t="s">
        <v>2139</v>
      </c>
      <c r="N229" s="285"/>
      <c r="O229" s="285"/>
      <c r="P229" s="285"/>
    </row>
    <row r="230" spans="1:16" x14ac:dyDescent="0.2">
      <c r="A230" s="203" t="s">
        <v>2950</v>
      </c>
      <c r="B230" s="285" t="s">
        <v>2951</v>
      </c>
      <c r="C230" s="285" t="s">
        <v>423</v>
      </c>
      <c r="D230" s="285" t="s">
        <v>2952</v>
      </c>
      <c r="E230" s="285" t="s">
        <v>2953</v>
      </c>
      <c r="F230" s="285" t="s">
        <v>2954</v>
      </c>
      <c r="G230" s="285" t="s">
        <v>2955</v>
      </c>
      <c r="H230" s="285" t="s">
        <v>2956</v>
      </c>
      <c r="I230" s="285" t="s">
        <v>2957</v>
      </c>
      <c r="J230" s="285" t="s">
        <v>2524</v>
      </c>
      <c r="K230" s="285" t="s">
        <v>2957</v>
      </c>
      <c r="L230" s="286">
        <v>421905892235</v>
      </c>
      <c r="M230" s="285" t="s">
        <v>2958</v>
      </c>
      <c r="N230" s="285"/>
      <c r="O230" s="285"/>
      <c r="P230" s="285"/>
    </row>
    <row r="231" spans="1:16" x14ac:dyDescent="0.2">
      <c r="A231" s="203" t="s">
        <v>2959</v>
      </c>
      <c r="B231" s="285" t="s">
        <v>2960</v>
      </c>
      <c r="C231" s="285" t="s">
        <v>423</v>
      </c>
      <c r="D231" s="285" t="s">
        <v>2961</v>
      </c>
      <c r="E231" s="285" t="s">
        <v>430</v>
      </c>
      <c r="F231" s="285" t="s">
        <v>1922</v>
      </c>
      <c r="G231" s="285" t="s">
        <v>2962</v>
      </c>
      <c r="H231" s="285" t="s">
        <v>2963</v>
      </c>
      <c r="I231" s="285" t="s">
        <v>2964</v>
      </c>
      <c r="J231" s="285" t="s">
        <v>2524</v>
      </c>
      <c r="K231" s="285" t="s">
        <v>2964</v>
      </c>
      <c r="L231" s="286">
        <v>421905491171</v>
      </c>
      <c r="M231" s="285" t="s">
        <v>2965</v>
      </c>
      <c r="N231" s="285"/>
      <c r="O231" s="285"/>
      <c r="P231" s="285"/>
    </row>
    <row r="232" spans="1:16" x14ac:dyDescent="0.2">
      <c r="A232" s="203" t="s">
        <v>2966</v>
      </c>
      <c r="B232" s="285" t="s">
        <v>2967</v>
      </c>
      <c r="C232" s="285" t="s">
        <v>423</v>
      </c>
      <c r="D232" s="285" t="s">
        <v>2968</v>
      </c>
      <c r="E232" s="285" t="s">
        <v>1768</v>
      </c>
      <c r="F232" s="285" t="s">
        <v>1769</v>
      </c>
      <c r="G232" s="285" t="s">
        <v>2969</v>
      </c>
      <c r="H232" s="285" t="s">
        <v>2970</v>
      </c>
      <c r="I232" s="285" t="s">
        <v>2971</v>
      </c>
      <c r="J232" s="285" t="s">
        <v>425</v>
      </c>
      <c r="K232" s="285" t="s">
        <v>2971</v>
      </c>
      <c r="L232" s="286">
        <v>421905731109</v>
      </c>
      <c r="M232" s="285" t="s">
        <v>2972</v>
      </c>
      <c r="N232" s="285"/>
      <c r="O232" s="285"/>
      <c r="P232" s="285"/>
    </row>
    <row r="233" spans="1:16" ht="12.5" x14ac:dyDescent="0.25">
      <c r="A233" s="203" t="s">
        <v>2140</v>
      </c>
      <c r="B233" s="285" t="s">
        <v>2141</v>
      </c>
      <c r="C233" s="285" t="s">
        <v>423</v>
      </c>
      <c r="D233" s="285" t="s">
        <v>2142</v>
      </c>
      <c r="E233" s="285" t="s">
        <v>436</v>
      </c>
      <c r="F233" s="285" t="s">
        <v>494</v>
      </c>
      <c r="G233" s="313" t="s">
        <v>2143</v>
      </c>
      <c r="H233" s="285" t="s">
        <v>2144</v>
      </c>
      <c r="I233" s="285" t="s">
        <v>2145</v>
      </c>
      <c r="J233" s="285" t="s">
        <v>427</v>
      </c>
      <c r="K233" s="285" t="s">
        <v>2146</v>
      </c>
      <c r="L233" s="286">
        <v>421915867076</v>
      </c>
      <c r="M233" s="285" t="s">
        <v>2147</v>
      </c>
      <c r="N233" s="285"/>
      <c r="O233" s="285"/>
      <c r="P233" s="285"/>
    </row>
    <row r="234" spans="1:16" x14ac:dyDescent="0.2">
      <c r="A234" s="203" t="s">
        <v>2973</v>
      </c>
      <c r="B234" s="285" t="s">
        <v>2974</v>
      </c>
      <c r="C234" s="285" t="s">
        <v>423</v>
      </c>
      <c r="D234" s="285" t="s">
        <v>2975</v>
      </c>
      <c r="E234" s="285" t="s">
        <v>2976</v>
      </c>
      <c r="F234" s="285" t="s">
        <v>2977</v>
      </c>
      <c r="G234" s="285" t="s">
        <v>2978</v>
      </c>
      <c r="H234" s="285" t="s">
        <v>2979</v>
      </c>
      <c r="I234" s="285" t="s">
        <v>2980</v>
      </c>
      <c r="J234" s="285" t="s">
        <v>425</v>
      </c>
      <c r="K234" s="285" t="s">
        <v>2980</v>
      </c>
      <c r="L234" s="286">
        <v>421905417209</v>
      </c>
      <c r="M234" s="285" t="s">
        <v>2981</v>
      </c>
      <c r="N234" s="285"/>
      <c r="O234" s="285"/>
      <c r="P234" s="285"/>
    </row>
    <row r="235" spans="1:16" x14ac:dyDescent="0.2">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2">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x14ac:dyDescent="0.2">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x14ac:dyDescent="0.2">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2">
      <c r="A239" s="203" t="s">
        <v>2150</v>
      </c>
      <c r="B239" s="285" t="s">
        <v>2151</v>
      </c>
      <c r="C239" s="285" t="s">
        <v>423</v>
      </c>
      <c r="D239" s="285" t="s">
        <v>2152</v>
      </c>
      <c r="E239" s="285" t="s">
        <v>424</v>
      </c>
      <c r="F239" s="285" t="s">
        <v>817</v>
      </c>
      <c r="G239" s="285" t="s">
        <v>2153</v>
      </c>
      <c r="H239" s="285" t="s">
        <v>2154</v>
      </c>
      <c r="I239" s="285" t="s">
        <v>2155</v>
      </c>
      <c r="J239" s="285" t="s">
        <v>427</v>
      </c>
      <c r="K239" s="285" t="s">
        <v>2156</v>
      </c>
      <c r="L239" s="286">
        <v>421902821904</v>
      </c>
      <c r="M239" s="285" t="s">
        <v>2157</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08984375" defaultRowHeight="10" x14ac:dyDescent="0.2"/>
  <cols>
    <col min="1" max="1" width="11.90625" style="183" bestFit="1" customWidth="1"/>
    <col min="2" max="2" width="47.453125" style="184" bestFit="1" customWidth="1"/>
    <col min="3" max="3" width="49.9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08984375" style="3"/>
  </cols>
  <sheetData>
    <row r="1" spans="1:14" s="4" customFormat="1" ht="21" x14ac:dyDescent="0.25">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x14ac:dyDescent="0.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x14ac:dyDescent="0.2">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x14ac:dyDescent="0.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x14ac:dyDescent="0.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 x14ac:dyDescent="0.2">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x14ac:dyDescent="0.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0" x14ac:dyDescent="0.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1498</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499</v>
      </c>
      <c r="B114" s="204" t="str">
        <f>VLOOKUP(A114,Adr!A:B,2,FALSE)</f>
        <v>Slovenská asociácia motoristického športu</v>
      </c>
      <c r="C114" s="185" t="s">
        <v>1499</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x14ac:dyDescent="0.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x14ac:dyDescent="0.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x14ac:dyDescent="0.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x14ac:dyDescent="0.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612</v>
      </c>
      <c r="B209" s="204" t="str">
        <f>VLOOKUP(A209,Adr!A:B,2,FALSE)</f>
        <v>Slovenská plavecká federácia</v>
      </c>
      <c r="C209" s="196" t="s">
        <v>1547</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x14ac:dyDescent="0.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96" t="s">
        <v>1562</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662</v>
      </c>
      <c r="B234" s="204" t="str">
        <f>VLOOKUP(A234,Adr!A:B,2,FALSE)</f>
        <v>Slovenský atletický zväz</v>
      </c>
      <c r="C234" s="185" t="s">
        <v>1563</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662</v>
      </c>
      <c r="B235" s="204" t="str">
        <f>VLOOKUP(A235,Adr!A:B,2,FALSE)</f>
        <v>Slovenský atletický zväz</v>
      </c>
      <c r="C235" s="196" t="s">
        <v>2169</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662</v>
      </c>
      <c r="B236" s="204" t="str">
        <f>VLOOKUP(A236,Adr!A:B,2,FALSE)</f>
        <v>Slovenský atletický zväz</v>
      </c>
      <c r="C236" s="169" t="s">
        <v>1568</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662</v>
      </c>
      <c r="B237" s="204" t="str">
        <f>VLOOKUP(A237,Adr!A:B,2,FALSE)</f>
        <v>Slovenský atletický zväz</v>
      </c>
      <c r="C237" s="190" t="s">
        <v>1564</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662</v>
      </c>
      <c r="B238" s="204" t="str">
        <f>VLOOKUP(A238,Adr!A:B,2,FALSE)</f>
        <v>Slovenský atletický zväz</v>
      </c>
      <c r="C238" s="185" t="s">
        <v>1565</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662</v>
      </c>
      <c r="B239" s="204" t="str">
        <f>VLOOKUP(A239,Adr!A:B,2,FALSE)</f>
        <v>Slovenský atletický zväz</v>
      </c>
      <c r="C239" s="185" t="s">
        <v>1566</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2709</v>
      </c>
      <c r="B259" s="204" t="str">
        <f>VLOOKUP(A259,Adr!A:B,2,FALSE)</f>
        <v>Slovenský korfbalový klub "Dolphins" Prievidza</v>
      </c>
      <c r="C259" s="185" t="s">
        <v>2990</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 x14ac:dyDescent="0.2">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731</v>
      </c>
      <c r="B268" s="204" t="str">
        <f>VLOOKUP(A268,Adr!A:B,2,FALSE)</f>
        <v>Slovenský olympijský a športový výbor</v>
      </c>
      <c r="C268" s="185" t="s">
        <v>1481</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1435</v>
      </c>
      <c r="B269" s="204" t="str">
        <f>VLOOKUP(A269,Adr!A:B,2,FALSE)</f>
        <v>Slovenský paralympijský výbor</v>
      </c>
      <c r="C269" s="196" t="s">
        <v>1467</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1435</v>
      </c>
      <c r="B270" s="204" t="str">
        <f>VLOOKUP(A270,Adr!A:B,2,FALSE)</f>
        <v>Slovenský paralympijský výbor</v>
      </c>
      <c r="C270" s="196" t="s">
        <v>1574</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1435</v>
      </c>
      <c r="B271" s="204" t="str">
        <f>VLOOKUP(A271,Adr!A:B,2,FALSE)</f>
        <v>Slovenský paralympijský výbor</v>
      </c>
      <c r="C271" s="196" t="s">
        <v>1575</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1435</v>
      </c>
      <c r="B272" s="204" t="str">
        <f>VLOOKUP(A272,Adr!A:B,2,FALSE)</f>
        <v>Slovenský paralympijský výbor</v>
      </c>
      <c r="C272" s="185" t="s">
        <v>2171</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1435</v>
      </c>
      <c r="B273" s="204" t="str">
        <f>VLOOKUP(A273,Adr!A:B,2,FALSE)</f>
        <v>Slovenský paralympijský výbor</v>
      </c>
      <c r="C273" s="169" t="s">
        <v>1576</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1435</v>
      </c>
      <c r="B274" s="204" t="str">
        <f>VLOOKUP(A274,Adr!A:B,2,FALSE)</f>
        <v>Slovenský paralympijský výbor</v>
      </c>
      <c r="C274" s="185" t="s">
        <v>1577</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1435</v>
      </c>
      <c r="B275" s="204" t="str">
        <f>VLOOKUP(A275,Adr!A:B,2,FALSE)</f>
        <v>Slovenský paralympijský výbor</v>
      </c>
      <c r="C275" s="196" t="s">
        <v>1578</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1435</v>
      </c>
      <c r="B276" s="204" t="str">
        <f>VLOOKUP(A276,Adr!A:B,2,FALSE)</f>
        <v>Slovenský paralympijský výbor</v>
      </c>
      <c r="C276" s="185" t="s">
        <v>1579</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1435</v>
      </c>
      <c r="B277" s="204" t="str">
        <f>VLOOKUP(A277,Adr!A:B,2,FALSE)</f>
        <v>Slovenský paralympijský výbor</v>
      </c>
      <c r="C277" s="169" t="s">
        <v>2172</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1435</v>
      </c>
      <c r="B278" s="204" t="str">
        <f>VLOOKUP(A278,Adr!A:B,2,FALSE)</f>
        <v>Slovenský paralympijský výbor</v>
      </c>
      <c r="C278" s="185" t="s">
        <v>1580</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1435</v>
      </c>
      <c r="B279" s="204" t="str">
        <f>VLOOKUP(A279,Adr!A:B,2,FALSE)</f>
        <v>Slovenský paralympijský výbor</v>
      </c>
      <c r="C279" s="196" t="s">
        <v>1581</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1435</v>
      </c>
      <c r="B280" s="204" t="str">
        <f>VLOOKUP(A280,Adr!A:B,2,FALSE)</f>
        <v>Slovenský paralympijský výbor</v>
      </c>
      <c r="C280" s="185" t="s">
        <v>2233</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1435</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2714</v>
      </c>
      <c r="B282" s="204" t="str">
        <f>VLOOKUP(A282,Adr!A:B,2,FALSE)</f>
        <v>Slovenský rybársky zväz</v>
      </c>
      <c r="C282" s="185" t="s">
        <v>2990</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2">
      <c r="A284" s="198" t="s">
        <v>739</v>
      </c>
      <c r="B284" s="204" t="str">
        <f>VLOOKUP(A284,Adr!A:B,2,FALSE)</f>
        <v>Slovenský rýchlokorčuliarsky zväz</v>
      </c>
      <c r="C284" s="169" t="s">
        <v>1582</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2">
      <c r="A286" s="182" t="s">
        <v>746</v>
      </c>
      <c r="B286" s="204" t="str">
        <f>VLOOKUP(A286,Adr!A:B,2,FALSE)</f>
        <v>Slovenský stolnotenisový zväz</v>
      </c>
      <c r="C286" s="185" t="s">
        <v>2173</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746</v>
      </c>
      <c r="B287" s="204" t="str">
        <f>VLOOKUP(A287,Adr!A:B,2,FALSE)</f>
        <v>Slovenský stolnotenisový zväz</v>
      </c>
      <c r="C287" s="169" t="s">
        <v>2174</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746</v>
      </c>
      <c r="B288" s="204" t="str">
        <f>VLOOKUP(A288,Adr!A:B,2,FALSE)</f>
        <v>Slovenský stolnotenisový zväz</v>
      </c>
      <c r="C288" s="196" t="s">
        <v>1583</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746</v>
      </c>
      <c r="B289" s="204" t="str">
        <f>VLOOKUP(A289,Adr!A:B,2,FALSE)</f>
        <v>Slovenský stolnotenisový zväz</v>
      </c>
      <c r="C289" s="185" t="s">
        <v>1584</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746</v>
      </c>
      <c r="B290" s="204" t="str">
        <f>VLOOKUP(A290,Adr!A:B,2,FALSE)</f>
        <v>Slovenský stolnotenisový zväz</v>
      </c>
      <c r="C290" s="185" t="s">
        <v>2175</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746</v>
      </c>
      <c r="B291" s="204" t="str">
        <f>VLOOKUP(A291,Adr!A:B,2,FALSE)</f>
        <v>Slovenský stolnotenisový zväz</v>
      </c>
      <c r="C291" s="185" t="s">
        <v>1585</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746</v>
      </c>
      <c r="B292" s="204" t="str">
        <f>VLOOKUP(A292,Adr!A:B,2,FALSE)</f>
        <v>Slovenský stolnotenisový zväz</v>
      </c>
      <c r="C292" s="196" t="s">
        <v>2234</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2">
      <c r="A294" s="198" t="s">
        <v>755</v>
      </c>
      <c r="B294" s="204" t="str">
        <f>VLOOKUP(A294,Adr!A:B,2,FALSE)</f>
        <v>SLOVENSKÝ STRELECKÝ ZVÄZ</v>
      </c>
      <c r="C294" s="169" t="s">
        <v>2984</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755</v>
      </c>
      <c r="B295" s="204" t="str">
        <f>VLOOKUP(A295,Adr!A:B,2,FALSE)</f>
        <v>SLOVENSKÝ STRELECKÝ ZVÄZ</v>
      </c>
      <c r="C295" s="185" t="s">
        <v>1586</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755</v>
      </c>
      <c r="B296" s="204" t="str">
        <f>VLOOKUP(A296,Adr!A:B,2,FALSE)</f>
        <v>SLOVENSKÝ STRELECKÝ ZVÄZ</v>
      </c>
      <c r="C296" s="196" t="s">
        <v>1587</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755</v>
      </c>
      <c r="B297" s="204" t="str">
        <f>VLOOKUP(A297,Adr!A:B,2,FALSE)</f>
        <v>SLOVENSKÝ STRELECKÝ ZVÄZ</v>
      </c>
      <c r="C297" s="185" t="s">
        <v>1588</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755</v>
      </c>
      <c r="B298" s="204" t="str">
        <f>VLOOKUP(A298,Adr!A:B,2,FALSE)</f>
        <v>SLOVENSKÝ STRELECKÝ ZVÄZ</v>
      </c>
      <c r="C298" s="185" t="s">
        <v>1589</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755</v>
      </c>
      <c r="B299" s="204" t="str">
        <f>VLOOKUP(A299,Adr!A:B,2,FALSE)</f>
        <v>SLOVENSKÝ STRELECKÝ ZVÄZ</v>
      </c>
      <c r="C299" s="169" t="s">
        <v>1590</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755</v>
      </c>
      <c r="B300" s="204" t="str">
        <f>VLOOKUP(A300,Adr!A:B,2,FALSE)</f>
        <v>SLOVENSKÝ STRELECKÝ ZVÄZ</v>
      </c>
      <c r="C300" s="185" t="s">
        <v>2985</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755</v>
      </c>
      <c r="B301" s="204" t="str">
        <f>VLOOKUP(A301,Adr!A:B,2,FALSE)</f>
        <v>SLOVENSKÝ STRELECKÝ ZVÄZ</v>
      </c>
      <c r="C301" s="185" t="s">
        <v>2986</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755</v>
      </c>
      <c r="B302" s="204" t="str">
        <f>VLOOKUP(A302,Adr!A:B,2,FALSE)</f>
        <v>SLOVENSKÝ STRELECKÝ ZVÄZ</v>
      </c>
      <c r="C302" s="185" t="s">
        <v>1591</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755</v>
      </c>
      <c r="B303" s="204" t="str">
        <f>VLOOKUP(A303,Adr!A:B,2,FALSE)</f>
        <v>SLOVENSKÝ STRELECKÝ ZVÄZ</v>
      </c>
      <c r="C303" s="196" t="s">
        <v>2987</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755</v>
      </c>
      <c r="B304" s="204" t="str">
        <f>VLOOKUP(A304,Adr!A:B,2,FALSE)</f>
        <v>SLOVENSKÝ STRELECKÝ ZVÄZ</v>
      </c>
      <c r="C304" s="185" t="s">
        <v>1592</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755</v>
      </c>
      <c r="B305" s="204" t="str">
        <f>VLOOKUP(A305,Adr!A:B,2,FALSE)</f>
        <v>SLOVENSKÝ STRELECKÝ ZVÄZ</v>
      </c>
      <c r="C305" s="196" t="s">
        <v>2988</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755</v>
      </c>
      <c r="B306" s="204" t="str">
        <f>VLOOKUP(A306,Adr!A:B,2,FALSE)</f>
        <v>SLOVENSKÝ STRELECKÝ ZVÄZ</v>
      </c>
      <c r="C306" s="185" t="s">
        <v>1593</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755</v>
      </c>
      <c r="B307" s="204" t="str">
        <f>VLOOKUP(A307,Adr!A:B,2,FALSE)</f>
        <v>SLOVENSKÝ STRELECKÝ ZVÄZ</v>
      </c>
      <c r="C307" s="185" t="s">
        <v>1594</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755</v>
      </c>
      <c r="B308" s="204" t="str">
        <f>VLOOKUP(A308,Adr!A:B,2,FALSE)</f>
        <v>SLOVENSKÝ STRELECKÝ ZVÄZ</v>
      </c>
      <c r="C308" s="185" t="s">
        <v>2176</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755</v>
      </c>
      <c r="B309" s="204" t="str">
        <f>VLOOKUP(A309,Adr!A:B,2,FALSE)</f>
        <v>SLOVENSKÝ STRELECKÝ ZVÄZ</v>
      </c>
      <c r="C309" s="185" t="s">
        <v>2177</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755</v>
      </c>
      <c r="B310" s="204" t="str">
        <f>VLOOKUP(A310,Adr!A:B,2,FALSE)</f>
        <v>SLOVENSKÝ STRELECKÝ ZVÄZ</v>
      </c>
      <c r="C310" s="169" t="s">
        <v>1595</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755</v>
      </c>
      <c r="B311" s="204" t="str">
        <f>VLOOKUP(A311,Adr!A:B,2,FALSE)</f>
        <v>SLOVENSKÝ STRELECKÝ ZVÄZ</v>
      </c>
      <c r="C311" s="196" t="s">
        <v>1596</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755</v>
      </c>
      <c r="B312" s="204" t="str">
        <f>VLOOKUP(A312,Adr!A:B,2,FALSE)</f>
        <v>SLOVENSKÝ STRELECKÝ ZVÄZ</v>
      </c>
      <c r="C312" s="185" t="s">
        <v>1597</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755</v>
      </c>
      <c r="B313" s="204" t="str">
        <f>VLOOKUP(A313,Adr!A:B,2,FALSE)</f>
        <v>SLOVENSKÝ STRELECKÝ ZVÄZ</v>
      </c>
      <c r="C313" s="196" t="s">
        <v>2213</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2">
      <c r="A315" s="202" t="s">
        <v>764</v>
      </c>
      <c r="B315" s="204" t="str">
        <f>VLOOKUP(A315,Adr!A:B,2,FALSE)</f>
        <v>Slovenský šachový zväz</v>
      </c>
      <c r="C315" s="185" t="s">
        <v>1474</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764</v>
      </c>
      <c r="B316" s="204" t="str">
        <f>VLOOKUP(A316,Adr!A:B,2,FALSE)</f>
        <v>Slovenský šachový zväz</v>
      </c>
      <c r="C316" s="196" t="s">
        <v>2214</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2">
      <c r="A318" s="198" t="s">
        <v>774</v>
      </c>
      <c r="B318" s="204" t="str">
        <f>VLOOKUP(A318,Adr!A:B,2,FALSE)</f>
        <v>Slovenský šermiarsky zväz</v>
      </c>
      <c r="C318" s="185" t="s">
        <v>1598</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2">
      <c r="A320" s="202" t="s">
        <v>782</v>
      </c>
      <c r="B320" s="204" t="str">
        <f>VLOOKUP(A320,Adr!A:B,2,FALSE)</f>
        <v>Slovenský tenisový zväz</v>
      </c>
      <c r="C320" s="185" t="s">
        <v>2178</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782</v>
      </c>
      <c r="B321" s="204" t="str">
        <f>VLOOKUP(A321,Adr!A:B,2,FALSE)</f>
        <v>Slovenský tenisový zväz</v>
      </c>
      <c r="C321" s="185" t="s">
        <v>1599</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782</v>
      </c>
      <c r="B322" s="204" t="str">
        <f>VLOOKUP(A322,Adr!A:B,2,FALSE)</f>
        <v>Slovenský tenisový zväz</v>
      </c>
      <c r="C322" s="185" t="s">
        <v>1600</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782</v>
      </c>
      <c r="B323" s="204" t="str">
        <f>VLOOKUP(A323,Adr!A:B,2,FALSE)</f>
        <v>Slovenský tenisový zväz</v>
      </c>
      <c r="C323" s="185" t="s">
        <v>1601</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782</v>
      </c>
      <c r="B324" s="204" t="str">
        <f>VLOOKUP(A324,Adr!A:B,2,FALSE)</f>
        <v>Slovenský tenisový zväz</v>
      </c>
      <c r="C324" s="185" t="s">
        <v>1602</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782</v>
      </c>
      <c r="B325" s="204" t="str">
        <f>VLOOKUP(A325,Adr!A:B,2,FALSE)</f>
        <v>Slovenský tenisový zväz</v>
      </c>
      <c r="C325" s="185" t="s">
        <v>1603</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782</v>
      </c>
      <c r="B326" s="204" t="str">
        <f>VLOOKUP(A326,Adr!A:B,2,FALSE)</f>
        <v>Slovenský tenisový zväz</v>
      </c>
      <c r="C326" s="185" t="s">
        <v>1604</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782</v>
      </c>
      <c r="B327" s="204" t="str">
        <f>VLOOKUP(A327,Adr!A:B,2,FALSE)</f>
        <v>Slovenský tenisový zväz</v>
      </c>
      <c r="C327" s="196" t="s">
        <v>1605</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x14ac:dyDescent="0.2">
      <c r="A329" s="202" t="s">
        <v>790</v>
      </c>
      <c r="B329" s="204" t="str">
        <f>VLOOKUP(A329,Adr!A:B,2,FALSE)</f>
        <v>Slovenský veslársky zväz</v>
      </c>
      <c r="C329" s="190" t="s">
        <v>1475</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790</v>
      </c>
      <c r="B330" s="204" t="str">
        <f>VLOOKUP(A330,Adr!A:B,2,FALSE)</f>
        <v>Slovenský veslársky zväz</v>
      </c>
      <c r="C330" s="169" t="s">
        <v>1606</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790</v>
      </c>
      <c r="B331" s="204" t="str">
        <f>VLOOKUP(A331,Adr!A:B,2,FALSE)</f>
        <v>Slovenský veslársky zväz</v>
      </c>
      <c r="C331" s="185" t="s">
        <v>1607</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790</v>
      </c>
      <c r="B332" s="204" t="str">
        <f>VLOOKUP(A332,Adr!A:B,2,FALSE)</f>
        <v>Slovenský veslársky zväz</v>
      </c>
      <c r="C332" s="185" t="s">
        <v>1608</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2">
      <c r="A334" s="198" t="s">
        <v>798</v>
      </c>
      <c r="B334" s="204" t="str">
        <f>VLOOKUP(A334,Adr!A:B,2,FALSE)</f>
        <v>SLOVENSKÝ ZÁPASNÍCKY ZVÄZ</v>
      </c>
      <c r="C334" s="185" t="s">
        <v>1609</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798</v>
      </c>
      <c r="B335" s="204" t="str">
        <f>VLOOKUP(A335,Adr!A:B,2,FALSE)</f>
        <v>SLOVENSKÝ ZÁPASNÍCKY ZVÄZ</v>
      </c>
      <c r="C335" s="185" t="s">
        <v>2179</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798</v>
      </c>
      <c r="B336" s="204" t="str">
        <f>VLOOKUP(A336,Adr!A:B,2,FALSE)</f>
        <v>SLOVENSKÝ ZÁPASNÍCKY ZVÄZ</v>
      </c>
      <c r="C336" s="185" t="s">
        <v>1610</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798</v>
      </c>
      <c r="B337" s="204" t="str">
        <f>VLOOKUP(A337,Adr!A:B,2,FALSE)</f>
        <v>SLOVENSKÝ ZÁPASNÍCKY ZVÄZ</v>
      </c>
      <c r="C337" s="196" t="s">
        <v>1611</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798</v>
      </c>
      <c r="B338" s="204" t="str">
        <f>VLOOKUP(A338,Adr!A:B,2,FALSE)</f>
        <v>SLOVENSKÝ ZÁPASNÍCKY ZVÄZ</v>
      </c>
      <c r="C338" s="185" t="s">
        <v>1612</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798</v>
      </c>
      <c r="B339" s="204" t="str">
        <f>VLOOKUP(A339,Adr!A:B,2,FALSE)</f>
        <v>SLOVENSKÝ ZÁPASNÍCKY ZVÄZ</v>
      </c>
      <c r="C339" s="196" t="s">
        <v>2180</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798</v>
      </c>
      <c r="B340" s="204" t="str">
        <f>VLOOKUP(A340,Adr!A:B,2,FALSE)</f>
        <v>SLOVENSKÝ ZÁPASNÍCKY ZVÄZ</v>
      </c>
      <c r="C340" s="185" t="s">
        <v>1613</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798</v>
      </c>
      <c r="B341" s="204" t="str">
        <f>VLOOKUP(A341,Adr!A:B,2,FALSE)</f>
        <v>SLOVENSKÝ ZÁPASNÍCKY ZVÄZ</v>
      </c>
      <c r="C341" s="185" t="s">
        <v>1614</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798</v>
      </c>
      <c r="B342" s="204" t="str">
        <f>VLOOKUP(A342,Adr!A:B,2,FALSE)</f>
        <v>SLOVENSKÝ ZÁPASNÍCKY ZVÄZ</v>
      </c>
      <c r="C342" s="185" t="s">
        <v>1615</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2">
      <c r="A344" s="166" t="s">
        <v>805</v>
      </c>
      <c r="B344" s="204" t="str">
        <f>VLOOKUP(A344,Adr!A:B,2,FALSE)</f>
        <v>Slovenský zväz bedmintonu</v>
      </c>
      <c r="C344" s="185" t="s">
        <v>1476</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2">
      <c r="A346" s="182" t="s">
        <v>814</v>
      </c>
      <c r="B346" s="204" t="str">
        <f>VLOOKUP(A346,Adr!A:B,2,FALSE)</f>
        <v>Slovenský zväz biatlonu</v>
      </c>
      <c r="C346" s="185" t="s">
        <v>1620</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814</v>
      </c>
      <c r="B347" s="204" t="str">
        <f>VLOOKUP(A347,Adr!A:B,2,FALSE)</f>
        <v>Slovenský zväz biatlonu</v>
      </c>
      <c r="C347" s="196" t="s">
        <v>1616</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814</v>
      </c>
      <c r="B348" s="204" t="str">
        <f>VLOOKUP(A348,Adr!A:B,2,FALSE)</f>
        <v>Slovenský zväz biatlonu</v>
      </c>
      <c r="C348" s="196" t="s">
        <v>2181</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814</v>
      </c>
      <c r="B349" s="204" t="str">
        <f>VLOOKUP(A349,Adr!A:B,2,FALSE)</f>
        <v>Slovenský zväz biatlonu</v>
      </c>
      <c r="C349" s="185" t="s">
        <v>1617</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814</v>
      </c>
      <c r="B350" s="204" t="str">
        <f>VLOOKUP(A350,Adr!A:B,2,FALSE)</f>
        <v>Slovenský zväz biatlonu</v>
      </c>
      <c r="C350" s="185" t="s">
        <v>2182</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814</v>
      </c>
      <c r="B351" s="204" t="str">
        <f>VLOOKUP(A351,Adr!A:B,2,FALSE)</f>
        <v>Slovenský zväz biatlonu</v>
      </c>
      <c r="C351" s="197" t="s">
        <v>2183</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814</v>
      </c>
      <c r="B352" s="204" t="str">
        <f>VLOOKUP(A352,Adr!A:B,2,FALSE)</f>
        <v>Slovenský zväz biatlonu</v>
      </c>
      <c r="C352" s="185" t="s">
        <v>1618</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814</v>
      </c>
      <c r="B353" s="204" t="str">
        <f>VLOOKUP(A353,Adr!A:B,2,FALSE)</f>
        <v>Slovenský zväz biatlonu</v>
      </c>
      <c r="C353" s="185" t="s">
        <v>1619</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814</v>
      </c>
      <c r="B354" s="204" t="str">
        <f>VLOOKUP(A354,Adr!A:B,2,FALSE)</f>
        <v>Slovenský zväz biatlonu</v>
      </c>
      <c r="C354" s="185" t="s">
        <v>2184</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x14ac:dyDescent="0.2">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2">
      <c r="A357" s="166" t="s">
        <v>832</v>
      </c>
      <c r="B357" s="204" t="str">
        <f>VLOOKUP(A357,Adr!A:B,2,FALSE)</f>
        <v>Slovenský zväz cyklistiky</v>
      </c>
      <c r="C357" s="169" t="s">
        <v>1477</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832</v>
      </c>
      <c r="B358" s="204" t="str">
        <f>VLOOKUP(A358,Adr!A:B,2,FALSE)</f>
        <v>Slovenský zväz cyklistiky</v>
      </c>
      <c r="C358" s="185" t="s">
        <v>1621</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832</v>
      </c>
      <c r="B359" s="204" t="str">
        <f>VLOOKUP(A359,Adr!A:B,2,FALSE)</f>
        <v>Slovenský zväz cyklistiky</v>
      </c>
      <c r="C359" s="185" t="s">
        <v>1622</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832</v>
      </c>
      <c r="B360" s="204" t="str">
        <f>VLOOKUP(A360,Adr!A:B,2,FALSE)</f>
        <v>Slovenský zväz cyklistiky</v>
      </c>
      <c r="C360" s="196" t="s">
        <v>1623</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832</v>
      </c>
      <c r="B361" s="204" t="str">
        <f>VLOOKUP(A361,Adr!A:B,2,FALSE)</f>
        <v>Slovenský zväz cyklistiky</v>
      </c>
      <c r="C361" s="185" t="s">
        <v>1624</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832</v>
      </c>
      <c r="B362" s="204" t="str">
        <f>VLOOKUP(A362,Adr!A:B,2,FALSE)</f>
        <v>Slovenský zväz cyklistiky</v>
      </c>
      <c r="C362" s="196" t="s">
        <v>1625</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832</v>
      </c>
      <c r="B363" s="204" t="str">
        <f>VLOOKUP(A363,Adr!A:B,2,FALSE)</f>
        <v>Slovenský zväz cyklistiky</v>
      </c>
      <c r="C363" s="185" t="s">
        <v>1626</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832</v>
      </c>
      <c r="B364" s="204" t="str">
        <f>VLOOKUP(A364,Adr!A:B,2,FALSE)</f>
        <v>Slovenský zväz cyklistiky</v>
      </c>
      <c r="C364" s="196" t="s">
        <v>1627</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832</v>
      </c>
      <c r="B365" s="204" t="str">
        <f>VLOOKUP(A365,Adr!A:B,2,FALSE)</f>
        <v>Slovenský zväz cyklistiky</v>
      </c>
      <c r="C365" s="196" t="s">
        <v>1628</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832</v>
      </c>
      <c r="B366" s="204" t="str">
        <f>VLOOKUP(A366,Adr!A:B,2,FALSE)</f>
        <v>Slovenský zväz cyklistiky</v>
      </c>
      <c r="C366" s="185" t="s">
        <v>1667</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x14ac:dyDescent="0.2">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2">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2">
      <c r="A372" s="202" t="s">
        <v>1975</v>
      </c>
      <c r="B372" s="204" t="str">
        <f>VLOOKUP(A372,Adr!A:B,2,FALSE)</f>
        <v>Slovenský zväz hasičského športu</v>
      </c>
      <c r="C372" s="185" t="s">
        <v>2235</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x14ac:dyDescent="0.2">
      <c r="A374" s="198" t="s">
        <v>1982</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x14ac:dyDescent="0.2">
      <c r="A376" s="166" t="s">
        <v>861</v>
      </c>
      <c r="B376" s="204" t="str">
        <f>VLOOKUP(A376,Adr!A:B,2,FALSE)</f>
        <v>Slovenský zväz jachtingu</v>
      </c>
      <c r="C376" s="196" t="s">
        <v>1629</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2">
      <c r="A378" s="202" t="s">
        <v>868</v>
      </c>
      <c r="B378" s="204" t="str">
        <f>VLOOKUP(A378,Adr!A:B,2,FALSE)</f>
        <v>Slovenský zväz Judo</v>
      </c>
      <c r="C378" s="185" t="s">
        <v>1630</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868</v>
      </c>
      <c r="B379" s="204" t="str">
        <f>VLOOKUP(A379,Adr!A:B,2,FALSE)</f>
        <v>Slovenský zväz Judo</v>
      </c>
      <c r="C379" s="196" t="s">
        <v>1631</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868</v>
      </c>
      <c r="B380" s="204" t="str">
        <f>VLOOKUP(A380,Adr!A:B,2,FALSE)</f>
        <v>Slovenský zväz Judo</v>
      </c>
      <c r="C380" s="169" t="s">
        <v>1632</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868</v>
      </c>
      <c r="B381" s="204" t="str">
        <f>VLOOKUP(A381,Adr!A:B,2,FALSE)</f>
        <v>Slovenský zväz Judo</v>
      </c>
      <c r="C381" s="185" t="s">
        <v>1633</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868</v>
      </c>
      <c r="B382" s="204" t="str">
        <f>VLOOKUP(A382,Adr!A:B,2,FALSE)</f>
        <v>Slovenský zväz Judo</v>
      </c>
      <c r="C382" s="196" t="s">
        <v>1634</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868</v>
      </c>
      <c r="B383" s="204" t="str">
        <f>VLOOKUP(A383,Adr!A:B,2,FALSE)</f>
        <v>Slovenský zväz Judo</v>
      </c>
      <c r="C383" s="185" t="s">
        <v>1635</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2">
      <c r="A386" s="198" t="s">
        <v>874</v>
      </c>
      <c r="B386" s="204" t="str">
        <f>VLOOKUP(A386,Adr!A:B,2,FALSE)</f>
        <v>Slovenský Zväz Karate</v>
      </c>
      <c r="C386" s="169" t="s">
        <v>1478</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874</v>
      </c>
      <c r="B387" s="204" t="str">
        <f>VLOOKUP(A387,Adr!A:B,2,FALSE)</f>
        <v>Slovenský Zväz Karate</v>
      </c>
      <c r="C387" s="185" t="s">
        <v>1636</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874</v>
      </c>
      <c r="B388" s="204" t="str">
        <f>VLOOKUP(A388,Adr!A:B,2,FALSE)</f>
        <v>Slovenský Zväz Karate</v>
      </c>
      <c r="C388" s="196" t="s">
        <v>2989</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874</v>
      </c>
      <c r="B389" s="204" t="str">
        <f>VLOOKUP(A389,Adr!A:B,2,FALSE)</f>
        <v>Slovenský Zväz Karate</v>
      </c>
      <c r="C389" s="196" t="s">
        <v>2215</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2">
      <c r="A391" s="182" t="s">
        <v>881</v>
      </c>
      <c r="B391" s="204" t="str">
        <f>VLOOKUP(A391,Adr!A:B,2,FALSE)</f>
        <v>Slovenský zväz kickboxu</v>
      </c>
      <c r="C391" s="185" t="s">
        <v>1637</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881</v>
      </c>
      <c r="B392" s="204" t="str">
        <f>VLOOKUP(A392,Adr!A:B,2,FALSE)</f>
        <v>Slovenský zväz kickboxu</v>
      </c>
      <c r="C392" s="196" t="s">
        <v>1638</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0" x14ac:dyDescent="0.2">
      <c r="A393" s="166" t="s">
        <v>881</v>
      </c>
      <c r="B393" s="204" t="str">
        <f>VLOOKUP(A393,Adr!A:B,2,FALSE)</f>
        <v>Slovenský zväz kickboxu</v>
      </c>
      <c r="C393" s="197" t="s">
        <v>2237</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881</v>
      </c>
      <c r="B394" s="204" t="str">
        <f>VLOOKUP(A394,Adr!A:B,2,FALSE)</f>
        <v>Slovenský zväz kickboxu</v>
      </c>
      <c r="C394" s="196" t="s">
        <v>2216</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x14ac:dyDescent="0.2">
      <c r="A396" s="166" t="s">
        <v>1993</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2">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2">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2">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x14ac:dyDescent="0.2">
      <c r="A401" s="166" t="s">
        <v>2000</v>
      </c>
      <c r="B401" s="204" t="str">
        <f>VLOOKUP(A401,Adr!A:B,2,FALSE)</f>
        <v>Slovenský zväz rádioamatérov</v>
      </c>
      <c r="C401" s="197" t="s">
        <v>2235</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2">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x14ac:dyDescent="0.2">
      <c r="A404" s="166" t="s">
        <v>933</v>
      </c>
      <c r="B404" s="204" t="str">
        <f>VLOOKUP(A404,Adr!A:B,2,FALSE)</f>
        <v>Slovenský zväz sánkarov</v>
      </c>
      <c r="C404" s="196" t="s">
        <v>2185</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933</v>
      </c>
      <c r="B405" s="204" t="str">
        <f>VLOOKUP(A405,Adr!A:B,2,FALSE)</f>
        <v>Slovenský zväz sánkarov</v>
      </c>
      <c r="C405" s="185" t="s">
        <v>2186</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933</v>
      </c>
      <c r="B406" s="204" t="str">
        <f>VLOOKUP(A406,Adr!A:B,2,FALSE)</f>
        <v>Slovenský zväz sánkarov</v>
      </c>
      <c r="C406" s="185" t="s">
        <v>2187</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1447</v>
      </c>
      <c r="B407" s="204" t="str">
        <f>VLOOKUP(A407,Adr!A:B,2,FALSE)</f>
        <v>Slovenský zväz športovcov s mentálnym postihnutím</v>
      </c>
      <c r="C407" s="185" t="s">
        <v>1468</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2">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2">
      <c r="A410" s="198" t="s">
        <v>2009</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2">
      <c r="A412" s="198" t="s">
        <v>1453</v>
      </c>
      <c r="B412" s="204" t="str">
        <f>VLOOKUP(A412,Adr!A:B,2,FALSE)</f>
        <v>Slovenský zväz telesne postihnutých športovcov</v>
      </c>
      <c r="C412" s="169" t="s">
        <v>1469</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1453</v>
      </c>
      <c r="B413" s="204" t="str">
        <f>VLOOKUP(A413,Adr!A:B,2,FALSE)</f>
        <v>Slovenský zväz telesne postihnutých športovcov</v>
      </c>
      <c r="C413" s="185" t="s">
        <v>1639</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1453</v>
      </c>
      <c r="B414" s="204" t="str">
        <f>VLOOKUP(A414,Adr!A:B,2,FALSE)</f>
        <v>Slovenský zväz telesne postihnutých športovcov</v>
      </c>
      <c r="C414" s="197" t="s">
        <v>1640</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1453</v>
      </c>
      <c r="B415" s="204" t="str">
        <f>VLOOKUP(A415,Adr!A:B,2,FALSE)</f>
        <v>Slovenský zväz telesne postihnutých športovcov</v>
      </c>
      <c r="C415" s="196" t="s">
        <v>1641</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1453</v>
      </c>
      <c r="B416" s="204" t="str">
        <f>VLOOKUP(A416,Adr!A:B,2,FALSE)</f>
        <v>Slovenský zväz telesne postihnutých športovcov</v>
      </c>
      <c r="C416" s="185" t="s">
        <v>1642</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1453</v>
      </c>
      <c r="B417" s="204" t="str">
        <f>VLOOKUP(A417,Adr!A:B,2,FALSE)</f>
        <v>Slovenský zväz telesne postihnutých športovcov</v>
      </c>
      <c r="C417" s="196" t="s">
        <v>2188</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1453</v>
      </c>
      <c r="B418" s="204" t="str">
        <f>VLOOKUP(A418,Adr!A:B,2,FALSE)</f>
        <v>Slovenský zväz telesne postihnutých športovcov</v>
      </c>
      <c r="C418" s="190" t="s">
        <v>2189</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1453</v>
      </c>
      <c r="B419" s="204" t="str">
        <f>VLOOKUP(A419,Adr!A:B,2,FALSE)</f>
        <v>Slovenský zväz telesne postihnutých športovcov</v>
      </c>
      <c r="C419" s="185" t="s">
        <v>2190</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1453</v>
      </c>
      <c r="B420" s="204" t="str">
        <f>VLOOKUP(A420,Adr!A:B,2,FALSE)</f>
        <v>Slovenský zväz telesne postihnutých športovcov</v>
      </c>
      <c r="C420" s="196" t="s">
        <v>1643</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1453</v>
      </c>
      <c r="B421" s="204" t="str">
        <f>VLOOKUP(A421,Adr!A:B,2,FALSE)</f>
        <v>Slovenský zväz telesne postihnutých športovcov</v>
      </c>
      <c r="C421" s="196" t="s">
        <v>1644</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1453</v>
      </c>
      <c r="B422" s="204" t="str">
        <f>VLOOKUP(A422,Adr!A:B,2,FALSE)</f>
        <v>Slovenský zväz telesne postihnutých športovcov</v>
      </c>
      <c r="C422" s="185" t="s">
        <v>1645</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1453</v>
      </c>
      <c r="B423" s="204" t="str">
        <f>VLOOKUP(A423,Adr!A:B,2,FALSE)</f>
        <v>Slovenský zväz telesne postihnutých športovcov</v>
      </c>
      <c r="C423" s="185" t="s">
        <v>1646</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1453</v>
      </c>
      <c r="B424" s="204" t="str">
        <f>VLOOKUP(A424,Adr!A:B,2,FALSE)</f>
        <v>Slovenský zväz telesne postihnutých športovcov</v>
      </c>
      <c r="C424" s="196" t="s">
        <v>1647</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1453</v>
      </c>
      <c r="B425" s="204" t="str">
        <f>VLOOKUP(A425,Adr!A:B,2,FALSE)</f>
        <v>Slovenský zväz telesne postihnutých športovcov</v>
      </c>
      <c r="C425" s="185" t="s">
        <v>1648</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1453</v>
      </c>
      <c r="B426" s="204" t="str">
        <f>VLOOKUP(A426,Adr!A:B,2,FALSE)</f>
        <v>Slovenský zväz telesne postihnutých športovcov</v>
      </c>
      <c r="C426" s="185" t="s">
        <v>1649</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1453</v>
      </c>
      <c r="B427" s="204" t="str">
        <f>VLOOKUP(A427,Adr!A:B,2,FALSE)</f>
        <v>Slovenský zväz telesne postihnutých športovcov</v>
      </c>
      <c r="C427" s="196" t="s">
        <v>2191</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1453</v>
      </c>
      <c r="B428" s="204" t="str">
        <f>VLOOKUP(A428,Adr!A:B,2,FALSE)</f>
        <v>Slovenský zväz telesne postihnutých športovcov</v>
      </c>
      <c r="C428" s="190" t="s">
        <v>1650</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1453</v>
      </c>
      <c r="B429" s="204" t="str">
        <f>VLOOKUP(A429,Adr!A:B,2,FALSE)</f>
        <v>Slovenský zväz telesne postihnutých športovcov</v>
      </c>
      <c r="C429" s="185" t="s">
        <v>1651</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1453</v>
      </c>
      <c r="B430" s="204" t="str">
        <f>VLOOKUP(A430,Adr!A:B,2,FALSE)</f>
        <v>Slovenský zväz telesne postihnutých športovcov</v>
      </c>
      <c r="C430" s="196" t="s">
        <v>1652</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1453</v>
      </c>
      <c r="B431" s="204" t="str">
        <f>VLOOKUP(A431,Adr!A:B,2,FALSE)</f>
        <v>Slovenský zväz telesne postihnutých športovcov</v>
      </c>
      <c r="C431" s="196" t="s">
        <v>1653</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1453</v>
      </c>
      <c r="B432" s="204" t="str">
        <f>VLOOKUP(A432,Adr!A:B,2,FALSE)</f>
        <v>Slovenský zväz telesne postihnutých športovcov</v>
      </c>
      <c r="C432" s="196" t="s">
        <v>2192</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1453</v>
      </c>
      <c r="B433" s="204" t="str">
        <f>VLOOKUP(A433,Adr!A:B,2,FALSE)</f>
        <v>Slovenský zväz telesne postihnutých športovcov</v>
      </c>
      <c r="C433" s="190" t="s">
        <v>1654</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1453</v>
      </c>
      <c r="B434" s="204" t="str">
        <f>VLOOKUP(A434,Adr!A:B,2,FALSE)</f>
        <v>Slovenský zväz telesne postihnutých športovcov</v>
      </c>
      <c r="C434" s="190" t="s">
        <v>1655</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1453</v>
      </c>
      <c r="B435" s="204" t="str">
        <f>VLOOKUP(A435,Adr!A:B,2,FALSE)</f>
        <v>Slovenský zväz telesne postihnutých športovcov</v>
      </c>
      <c r="C435" s="196" t="s">
        <v>1656</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1453</v>
      </c>
      <c r="B436" s="204" t="str">
        <f>VLOOKUP(A436,Adr!A:B,2,FALSE)</f>
        <v>Slovenský zväz telesne postihnutých športovcov</v>
      </c>
      <c r="C436" s="196" t="s">
        <v>1657</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1453</v>
      </c>
      <c r="B437" s="204" t="str">
        <f>VLOOKUP(A437,Adr!A:B,2,FALSE)</f>
        <v>Slovenský zväz telesne postihnutých športovcov</v>
      </c>
      <c r="C437" s="185" t="s">
        <v>2217</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2">
      <c r="A440" s="202" t="s">
        <v>972</v>
      </c>
      <c r="B440" s="204" t="str">
        <f>VLOOKUP(A440,Adr!A:B,2,FALSE)</f>
        <v>Slovenský zväz vodného motorizmu</v>
      </c>
      <c r="C440" s="185" t="s">
        <v>1658</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2">
      <c r="A442" s="198" t="s">
        <v>2019</v>
      </c>
      <c r="B442" s="204" t="str">
        <f>VLOOKUP(A442,Adr!A:B,2,FALSE)</f>
        <v>Sokolská únia Slovenska</v>
      </c>
      <c r="C442" s="169" t="s">
        <v>2231</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2726</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2746</v>
      </c>
      <c r="B445" s="204" t="str">
        <f>VLOOKUP(A445,Adr!A:B,2,FALSE)</f>
        <v>Spoločenstvo detí a mládeže (SDM) Domino</v>
      </c>
      <c r="C445" s="185" t="s">
        <v>2990</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2038</v>
      </c>
      <c r="B447" s="204" t="str">
        <f>VLOOKUP(A447,Adr!A:B,2,FALSE)</f>
        <v>ST Relax</v>
      </c>
      <c r="C447" s="196" t="s">
        <v>2218</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2238</v>
      </c>
      <c r="B448" s="204" t="str">
        <f>VLOOKUP(A448,Adr!A:B,2,FALSE)</f>
        <v>ŠK Hargašova Záhorská Bystrica</v>
      </c>
      <c r="C448" s="185" t="s">
        <v>2246</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2761</v>
      </c>
      <c r="B449" s="204" t="str">
        <f>VLOOKUP(A449,Adr!A:B,2,FALSE)</f>
        <v>ŠK Hornets Košice – mládež o.z.</v>
      </c>
      <c r="C449" s="185" t="s">
        <v>2990</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2768</v>
      </c>
      <c r="B450" s="204" t="str">
        <f>VLOOKUP(A450,Adr!A:B,2,FALSE)</f>
        <v>ŠK JUVENTA Bratislava</v>
      </c>
      <c r="C450" s="169" t="s">
        <v>2990</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2775</v>
      </c>
      <c r="B451" s="204" t="str">
        <f>VLOOKUP(A451,Adr!A:B,2,FALSE)</f>
        <v>ŠK JUVENTA Žilina, o. z.</v>
      </c>
      <c r="C451" s="185" t="s">
        <v>2990</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2787</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1460</v>
      </c>
      <c r="B454" s="204" t="str">
        <f>VLOOKUP(A454,Adr!A:B,2,FALSE)</f>
        <v>Špeciálne olympiády Slovensko</v>
      </c>
      <c r="C454" s="169" t="s">
        <v>1468</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2821</v>
      </c>
      <c r="B458" s="204" t="str">
        <f>VLOOKUP(A458,Adr!A:B,2,FALSE)</f>
        <v>Športový klub GrandSport</v>
      </c>
      <c r="C458" s="196" t="s">
        <v>2990</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2829</v>
      </c>
      <c r="B459" s="204" t="str">
        <f>VLOOKUP(A459,Adr!A:B,2,FALSE)</f>
        <v>Športový klub HANGAIR o.z.</v>
      </c>
      <c r="C459" s="185" t="s">
        <v>2990</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2837</v>
      </c>
      <c r="B460" s="204" t="str">
        <f>VLOOKUP(A460,Adr!A:B,2,FALSE)</f>
        <v>Športový klub Imet squash klub</v>
      </c>
      <c r="C460" s="196" t="s">
        <v>2990</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2844</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2044</v>
      </c>
      <c r="B462" s="204" t="str">
        <f>VLOOKUP(A462,Adr!A:B,2,FALSE)</f>
        <v>Športový klub polície - ILYO Taekwondo Košice</v>
      </c>
      <c r="C462" s="185" t="s">
        <v>2990</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2044</v>
      </c>
      <c r="B463" s="204" t="str">
        <f>VLOOKUP(A463,Adr!A:B,2,FALSE)</f>
        <v>Športový klub polície - ILYO Taekwondo Košice</v>
      </c>
      <c r="C463" s="185" t="s">
        <v>2219</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2853</v>
      </c>
      <c r="B464" s="204" t="str">
        <f>VLOOKUP(A464,Adr!A:B,2,FALSE)</f>
        <v>Športový klub Real team Trenčín, o.z.</v>
      </c>
      <c r="C464" s="169" t="s">
        <v>2990</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2051</v>
      </c>
      <c r="B466" s="204" t="str">
        <f>VLOOKUP(A466,Adr!A:B,2,FALSE)</f>
        <v>Športový klub ZEMPLÍN Michalovce - oddiel Judo, o.z.</v>
      </c>
      <c r="C466" s="185" t="s">
        <v>2990</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2051</v>
      </c>
      <c r="B467" s="204" t="str">
        <f>VLOOKUP(A467,Adr!A:B,2,FALSE)</f>
        <v>Športový klub ZEMPLÍN Michalovce - oddiel Judo, o.z.</v>
      </c>
      <c r="C467" s="196" t="s">
        <v>2220</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2058</v>
      </c>
      <c r="B470" s="204" t="str">
        <f>VLOOKUP(A470,Adr!A:B,2,FALSE)</f>
        <v>TANEČNÉ CENTRUM CHARIZMA</v>
      </c>
      <c r="C470" s="185" t="s">
        <v>2221</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0" x14ac:dyDescent="0.2">
      <c r="A471" s="202" t="s">
        <v>2067</v>
      </c>
      <c r="B471" s="204" t="str">
        <f>VLOOKUP(A471,Adr!A:B,2,FALSE)</f>
        <v>TANEČNO ŠPORTOVÝ KLUB M+M BRATISLAVA pri ZŠ Ostredková</v>
      </c>
      <c r="C471" s="190" t="s">
        <v>2222</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2884</v>
      </c>
      <c r="B472" s="204" t="str">
        <f>VLOOKUP(A472,Adr!A:B,2,FALSE)</f>
        <v>Tanečný klub Jessy Vavrišovo</v>
      </c>
      <c r="C472" s="169" t="s">
        <v>2990</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2893</v>
      </c>
      <c r="B473" s="204" t="str">
        <f>VLOOKUP(A473,Adr!A:B,2,FALSE)</f>
        <v>Tanečný klub JUMPING</v>
      </c>
      <c r="C473" s="185" t="s">
        <v>2990</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2902</v>
      </c>
      <c r="B474" s="204" t="str">
        <f>VLOOKUP(A474,Adr!A:B,2,FALSE)</f>
        <v>Telovýchovná jednota - Športové kluby Krupina</v>
      </c>
      <c r="C474" s="196" t="s">
        <v>2990</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2074</v>
      </c>
      <c r="B475" s="204" t="str">
        <f>VLOOKUP(A475,Adr!A:B,2,FALSE)</f>
        <v>Telovýchovná jednota DRUŽBA PIEŠŤANY</v>
      </c>
      <c r="C475" s="185" t="s">
        <v>2223</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2082</v>
      </c>
      <c r="B477" s="204" t="str">
        <f>VLOOKUP(A477,Adr!A:B,2,FALSE)</f>
        <v>Telovýchovná jednota Nižná</v>
      </c>
      <c r="C477" s="196" t="s">
        <v>2224</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2092</v>
      </c>
      <c r="B478" s="204" t="str">
        <f>VLOOKUP(A478,Adr!A:B,2,FALSE)</f>
        <v>Telovýchovná jednota Nohejbalový klub Zalužice</v>
      </c>
      <c r="C478" s="196" t="s">
        <v>2225</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2101</v>
      </c>
      <c r="B479" s="204" t="str">
        <f>VLOOKUP(A479,Adr!A:B,2,FALSE)</f>
        <v>Telovýchovná jednota Roháče Zuberec</v>
      </c>
      <c r="C479" s="196" t="s">
        <v>2226</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2926</v>
      </c>
      <c r="B481" s="204" t="str">
        <f>VLOOKUP(A481,Adr!A:B,2,FALSE)</f>
        <v>Telovýchovná jednota Sokol Ilava</v>
      </c>
      <c r="C481" s="169" t="s">
        <v>2990</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2111</v>
      </c>
      <c r="B482" s="204" t="str">
        <f>VLOOKUP(A482,Adr!A:B,2,FALSE)</f>
        <v>Telovýchovná jednota Športový klub Podbiel</v>
      </c>
      <c r="C482" s="197" t="s">
        <v>2227</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2118</v>
      </c>
      <c r="B483" s="204" t="str">
        <f>VLOOKUP(A483,Adr!A:B,2,FALSE)</f>
        <v>Telovýchovná jednota Štart, sekcia nevidiacich a slabozrakých športovcov Slovenska 054 01 Levoča</v>
      </c>
      <c r="C483" s="185" t="s">
        <v>2228</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2940</v>
      </c>
      <c r="B484" s="204" t="str">
        <f>VLOOKUP(A484,Adr!A:B,2,FALSE)</f>
        <v>Tenisový klub Hriňová</v>
      </c>
      <c r="C484" s="169" t="s">
        <v>2990</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x14ac:dyDescent="0.2">
      <c r="A486" s="202" t="s">
        <v>2128</v>
      </c>
      <c r="B486" s="204" t="str">
        <f>VLOOKUP(A486,Adr!A:B,2,FALSE)</f>
        <v>Trinity Triathlon Team</v>
      </c>
      <c r="C486" s="196" t="s">
        <v>2229</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2134</v>
      </c>
      <c r="B487" s="204" t="str">
        <f>VLOOKUP(A487,Adr!A:B,2,FALSE)</f>
        <v>University Spartacus</v>
      </c>
      <c r="C487" s="185" t="s">
        <v>2158</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2950</v>
      </c>
      <c r="B488" s="204" t="str">
        <f>VLOOKUP(A488,Adr!A:B,2,FALSE)</f>
        <v>Volejbalový klub Rachmaninka Liptovský Mikuláš</v>
      </c>
      <c r="C488" s="196" t="s">
        <v>2990</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2959</v>
      </c>
      <c r="B489" s="204" t="str">
        <f>VLOOKUP(A489,Adr!A:B,2,FALSE)</f>
        <v>Volejbalový klub Slávia UK Bratislava, o.z.</v>
      </c>
      <c r="C489" s="185" t="s">
        <v>2990</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2966</v>
      </c>
      <c r="B490" s="204" t="str">
        <f>VLOOKUP(A490,Adr!A:B,2,FALSE)</f>
        <v>Volejbalový oddiel Hit Trnava</v>
      </c>
      <c r="C490" s="169" t="s">
        <v>2990</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0" x14ac:dyDescent="0.2">
      <c r="A491" s="198" t="s">
        <v>2140</v>
      </c>
      <c r="B491" s="204" t="str">
        <f>VLOOKUP(A491,Adr!A:B,2,FALSE)</f>
        <v>Zápasnícky klub Baník Prievidza, o. z.</v>
      </c>
      <c r="C491" s="196" t="s">
        <v>2230</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2973</v>
      </c>
      <c r="B492" s="204" t="str">
        <f>VLOOKUP(A492,Adr!A:B,2,FALSE)</f>
        <v>Zápasnícky klub Dunajská Streda, o.z.</v>
      </c>
      <c r="C492" s="185" t="s">
        <v>2990</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x14ac:dyDescent="0.2">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x14ac:dyDescent="0.2">
      <c r="A495" s="202" t="s">
        <v>999</v>
      </c>
      <c r="B495" s="204" t="str">
        <f>VLOOKUP(A495,Adr!A:B,2,FALSE)</f>
        <v>Zväz potápačov Slovenska</v>
      </c>
      <c r="C495" s="197" t="s">
        <v>1659</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1006</v>
      </c>
      <c r="B497" s="204" t="str">
        <f>VLOOKUP(A497,Adr!A:B,2,FALSE)</f>
        <v>Zväz slovenského kolieskového korčuľovania</v>
      </c>
      <c r="C497" s="196" t="s">
        <v>1660</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2">
      <c r="A499" s="198" t="s">
        <v>1013</v>
      </c>
      <c r="B499" s="204" t="str">
        <f>VLOOKUP(A499,Adr!A:B,2,FALSE)</f>
        <v>Zväz slovenského lyžovania</v>
      </c>
      <c r="C499" s="185" t="s">
        <v>1479</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1013</v>
      </c>
      <c r="B500" s="204" t="str">
        <f>VLOOKUP(A500,Adr!A:B,2,FALSE)</f>
        <v>Zväz slovenského lyžovania</v>
      </c>
      <c r="C500" s="185" t="s">
        <v>1661</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1013</v>
      </c>
      <c r="B501" s="204" t="str">
        <f>VLOOKUP(A501,Adr!A:B,2,FALSE)</f>
        <v>Zväz slovenského lyžovania</v>
      </c>
      <c r="C501" s="196" t="s">
        <v>1662</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1013</v>
      </c>
      <c r="B502" s="204" t="str">
        <f>VLOOKUP(A502,Adr!A:B,2,FALSE)</f>
        <v>Zväz slovenského lyžovania</v>
      </c>
      <c r="C502" s="196" t="s">
        <v>1666</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1013</v>
      </c>
      <c r="B503" s="204" t="str">
        <f>VLOOKUP(A503,Adr!A:B,2,FALSE)</f>
        <v>Zväz slovenského lyžovania</v>
      </c>
      <c r="C503" s="185" t="s">
        <v>1663</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1013</v>
      </c>
      <c r="B504" s="204" t="str">
        <f>VLOOKUP(A504,Adr!A:B,2,FALSE)</f>
        <v>Zväz slovenského lyžovania</v>
      </c>
      <c r="C504" s="169" t="s">
        <v>1664</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1013</v>
      </c>
      <c r="B505" s="204" t="str">
        <f>VLOOKUP(A505,Adr!A:B,2,FALSE)</f>
        <v>Zväz slovenského lyžovania</v>
      </c>
      <c r="C505" s="196" t="s">
        <v>1665</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2150</v>
      </c>
      <c r="B506" s="204" t="str">
        <f>VLOOKUP(A506,Adr!A:B,2,FALSE)</f>
        <v>ZVÄZ ŠPORTOVEJ KYNOLÓGIE SR</v>
      </c>
      <c r="C506" s="169" t="s">
        <v>2235</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08984375" customWidth="1"/>
    <col min="2" max="2" width="2.089843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08984375" bestFit="1" customWidth="1"/>
  </cols>
  <sheetData>
    <row r="1" spans="1:14" s="1" customFormat="1" ht="13" x14ac:dyDescent="0.3">
      <c r="A1" s="2" t="s">
        <v>1028</v>
      </c>
      <c r="B1" s="2"/>
      <c r="C1" s="2" t="s">
        <v>336</v>
      </c>
      <c r="D1" s="2" t="s">
        <v>1195</v>
      </c>
      <c r="E1" s="2" t="s">
        <v>1196</v>
      </c>
      <c r="F1" s="2" t="s">
        <v>315</v>
      </c>
      <c r="G1" s="2" t="s">
        <v>1197</v>
      </c>
      <c r="H1" s="2"/>
      <c r="I1" s="2" t="s">
        <v>315</v>
      </c>
      <c r="J1" s="2" t="s">
        <v>1198</v>
      </c>
      <c r="K1" s="2"/>
      <c r="L1" s="2"/>
      <c r="M1" s="2"/>
      <c r="N1" s="2"/>
    </row>
    <row r="2" spans="1:14" x14ac:dyDescent="0.25">
      <c r="A2" t="s">
        <v>1199</v>
      </c>
      <c r="C2" t="s">
        <v>339</v>
      </c>
      <c r="D2" t="s">
        <v>1200</v>
      </c>
      <c r="E2">
        <v>1</v>
      </c>
      <c r="F2" t="s">
        <v>319</v>
      </c>
      <c r="G2" t="s">
        <v>1201</v>
      </c>
      <c r="I2" t="s">
        <v>317</v>
      </c>
      <c r="J2" t="s">
        <v>1202</v>
      </c>
    </row>
    <row r="3" spans="1:14" x14ac:dyDescent="0.25">
      <c r="A3" t="s">
        <v>1034</v>
      </c>
      <c r="C3" t="s">
        <v>341</v>
      </c>
      <c r="D3" t="s">
        <v>1203</v>
      </c>
      <c r="E3">
        <v>1</v>
      </c>
      <c r="F3" t="s">
        <v>319</v>
      </c>
      <c r="G3" t="s">
        <v>1201</v>
      </c>
      <c r="I3" t="s">
        <v>319</v>
      </c>
      <c r="J3" t="s">
        <v>320</v>
      </c>
    </row>
    <row r="4" spans="1:14" x14ac:dyDescent="0.25">
      <c r="A4" t="s">
        <v>1099</v>
      </c>
      <c r="C4" t="s">
        <v>343</v>
      </c>
      <c r="D4" t="s">
        <v>1204</v>
      </c>
      <c r="E4">
        <v>1</v>
      </c>
      <c r="F4" t="s">
        <v>319</v>
      </c>
      <c r="G4" t="s">
        <v>1201</v>
      </c>
      <c r="I4" t="s">
        <v>321</v>
      </c>
      <c r="J4" t="s">
        <v>322</v>
      </c>
    </row>
    <row r="5" spans="1:14" x14ac:dyDescent="0.25">
      <c r="A5" t="s">
        <v>1054</v>
      </c>
      <c r="C5" t="s">
        <v>345</v>
      </c>
      <c r="D5" t="s">
        <v>1205</v>
      </c>
      <c r="E5">
        <v>1</v>
      </c>
      <c r="F5" t="s">
        <v>319</v>
      </c>
      <c r="G5" t="s">
        <v>1201</v>
      </c>
      <c r="I5" t="s">
        <v>323</v>
      </c>
      <c r="J5" t="s">
        <v>324</v>
      </c>
    </row>
    <row r="6" spans="1:14" x14ac:dyDescent="0.25">
      <c r="A6" t="s">
        <v>1206</v>
      </c>
      <c r="C6" t="s">
        <v>347</v>
      </c>
      <c r="D6" t="s">
        <v>1207</v>
      </c>
      <c r="E6">
        <v>1</v>
      </c>
      <c r="F6" t="s">
        <v>319</v>
      </c>
      <c r="G6" t="s">
        <v>1201</v>
      </c>
      <c r="I6" t="s">
        <v>325</v>
      </c>
      <c r="J6" t="s">
        <v>1208</v>
      </c>
    </row>
    <row r="7" spans="1:14" x14ac:dyDescent="0.25">
      <c r="A7" t="s">
        <v>1209</v>
      </c>
      <c r="C7" t="s">
        <v>349</v>
      </c>
      <c r="D7" t="s">
        <v>1210</v>
      </c>
      <c r="E7">
        <v>2</v>
      </c>
      <c r="F7" t="s">
        <v>321</v>
      </c>
      <c r="G7" t="s">
        <v>1211</v>
      </c>
    </row>
    <row r="8" spans="1:14" x14ac:dyDescent="0.25">
      <c r="A8" t="s">
        <v>1063</v>
      </c>
      <c r="C8" t="s">
        <v>351</v>
      </c>
      <c r="D8" t="s">
        <v>1212</v>
      </c>
      <c r="E8">
        <v>3</v>
      </c>
      <c r="F8" t="s">
        <v>321</v>
      </c>
      <c r="G8" t="s">
        <v>1213</v>
      </c>
    </row>
    <row r="9" spans="1:14" x14ac:dyDescent="0.25">
      <c r="A9" t="s">
        <v>1214</v>
      </c>
      <c r="C9" t="s">
        <v>353</v>
      </c>
      <c r="D9" t="s">
        <v>1215</v>
      </c>
      <c r="E9">
        <v>3</v>
      </c>
      <c r="F9" t="s">
        <v>321</v>
      </c>
      <c r="G9" t="s">
        <v>1216</v>
      </c>
    </row>
    <row r="10" spans="1:14" x14ac:dyDescent="0.25">
      <c r="A10" t="s">
        <v>1138</v>
      </c>
      <c r="C10" t="s">
        <v>355</v>
      </c>
      <c r="D10" t="s">
        <v>1217</v>
      </c>
      <c r="E10">
        <v>4</v>
      </c>
      <c r="F10" t="s">
        <v>321</v>
      </c>
      <c r="G10" t="s">
        <v>1218</v>
      </c>
    </row>
    <row r="11" spans="1:14" x14ac:dyDescent="0.25">
      <c r="A11" t="s">
        <v>1140</v>
      </c>
      <c r="C11" t="s">
        <v>356</v>
      </c>
      <c r="D11" t="s">
        <v>1219</v>
      </c>
      <c r="E11">
        <v>4</v>
      </c>
      <c r="F11" t="s">
        <v>317</v>
      </c>
      <c r="G11" t="s">
        <v>1218</v>
      </c>
    </row>
    <row r="12" spans="1:14" x14ac:dyDescent="0.25">
      <c r="A12" t="s">
        <v>1101</v>
      </c>
      <c r="C12" t="s">
        <v>358</v>
      </c>
      <c r="D12" t="s">
        <v>1220</v>
      </c>
      <c r="E12">
        <v>4</v>
      </c>
      <c r="F12" t="s">
        <v>317</v>
      </c>
      <c r="G12" t="s">
        <v>1218</v>
      </c>
    </row>
    <row r="13" spans="1:14" x14ac:dyDescent="0.25">
      <c r="A13" t="s">
        <v>1142</v>
      </c>
      <c r="C13" t="s">
        <v>360</v>
      </c>
      <c r="D13" t="s">
        <v>1221</v>
      </c>
      <c r="E13">
        <v>4</v>
      </c>
      <c r="F13" t="s">
        <v>325</v>
      </c>
      <c r="G13" t="s">
        <v>1218</v>
      </c>
    </row>
    <row r="14" spans="1:14" x14ac:dyDescent="0.25">
      <c r="A14" t="s">
        <v>1036</v>
      </c>
      <c r="C14" t="s">
        <v>362</v>
      </c>
      <c r="D14" t="s">
        <v>1222</v>
      </c>
      <c r="E14">
        <v>4</v>
      </c>
      <c r="F14" t="s">
        <v>321</v>
      </c>
      <c r="G14" t="s">
        <v>1218</v>
      </c>
    </row>
    <row r="15" spans="1:14" x14ac:dyDescent="0.25">
      <c r="A15" t="s">
        <v>1038</v>
      </c>
      <c r="C15" t="s">
        <v>364</v>
      </c>
    </row>
    <row r="16" spans="1:14" x14ac:dyDescent="0.25">
      <c r="A16" t="s">
        <v>1103</v>
      </c>
      <c r="C16" t="s">
        <v>365</v>
      </c>
    </row>
    <row r="17" spans="1:3" x14ac:dyDescent="0.25">
      <c r="A17" t="s">
        <v>1065</v>
      </c>
      <c r="C17" t="s">
        <v>366</v>
      </c>
    </row>
    <row r="18" spans="1:3" x14ac:dyDescent="0.25">
      <c r="A18" t="s">
        <v>1105</v>
      </c>
      <c r="C18" t="s">
        <v>367</v>
      </c>
    </row>
    <row r="19" spans="1:3" x14ac:dyDescent="0.25">
      <c r="A19" t="s">
        <v>1107</v>
      </c>
      <c r="C19" t="s">
        <v>368</v>
      </c>
    </row>
    <row r="20" spans="1:3" x14ac:dyDescent="0.25">
      <c r="A20" t="s">
        <v>1144</v>
      </c>
      <c r="C20" t="s">
        <v>1223</v>
      </c>
    </row>
    <row r="21" spans="1:3" x14ac:dyDescent="0.25">
      <c r="A21" t="s">
        <v>1224</v>
      </c>
      <c r="C21" t="s">
        <v>1225</v>
      </c>
    </row>
    <row r="22" spans="1:3" x14ac:dyDescent="0.25">
      <c r="A22" t="s">
        <v>1226</v>
      </c>
      <c r="C22" t="s">
        <v>1227</v>
      </c>
    </row>
    <row r="23" spans="1:3" x14ac:dyDescent="0.25">
      <c r="A23" t="s">
        <v>1146</v>
      </c>
      <c r="C23" t="s">
        <v>1228</v>
      </c>
    </row>
    <row r="24" spans="1:3" x14ac:dyDescent="0.25">
      <c r="A24" t="s">
        <v>1229</v>
      </c>
      <c r="C24" t="s">
        <v>1230</v>
      </c>
    </row>
    <row r="25" spans="1:3" x14ac:dyDescent="0.25">
      <c r="A25" t="s">
        <v>1148</v>
      </c>
      <c r="C25" t="s">
        <v>1231</v>
      </c>
    </row>
    <row r="26" spans="1:3" x14ac:dyDescent="0.25">
      <c r="A26" t="s">
        <v>1109</v>
      </c>
      <c r="C26" t="s">
        <v>1232</v>
      </c>
    </row>
    <row r="27" spans="1:3" x14ac:dyDescent="0.25">
      <c r="A27" t="s">
        <v>1050</v>
      </c>
      <c r="C27" t="s">
        <v>1233</v>
      </c>
    </row>
    <row r="28" spans="1:3" x14ac:dyDescent="0.25">
      <c r="A28" t="s">
        <v>1069</v>
      </c>
    </row>
    <row r="29" spans="1:3" x14ac:dyDescent="0.25">
      <c r="A29" t="s">
        <v>1071</v>
      </c>
    </row>
    <row r="30" spans="1:3" x14ac:dyDescent="0.25">
      <c r="A30" t="s">
        <v>1150</v>
      </c>
    </row>
    <row r="31" spans="1:3" x14ac:dyDescent="0.25">
      <c r="A31" t="s">
        <v>1111</v>
      </c>
    </row>
    <row r="32" spans="1:3" x14ac:dyDescent="0.25">
      <c r="A32" t="s">
        <v>1152</v>
      </c>
    </row>
    <row r="33" spans="1:1" x14ac:dyDescent="0.25">
      <c r="A33" t="s">
        <v>1075</v>
      </c>
    </row>
    <row r="34" spans="1:1" x14ac:dyDescent="0.25">
      <c r="A34" t="s">
        <v>1154</v>
      </c>
    </row>
    <row r="35" spans="1:1" x14ac:dyDescent="0.25">
      <c r="A35" t="s">
        <v>1174</v>
      </c>
    </row>
    <row r="36" spans="1:1" x14ac:dyDescent="0.25">
      <c r="A36" t="s">
        <v>1077</v>
      </c>
    </row>
    <row r="37" spans="1:1" x14ac:dyDescent="0.25">
      <c r="A37" t="s">
        <v>1156</v>
      </c>
    </row>
    <row r="38" spans="1:1" x14ac:dyDescent="0.25">
      <c r="A38" t="s">
        <v>1234</v>
      </c>
    </row>
    <row r="39" spans="1:1" x14ac:dyDescent="0.25">
      <c r="A39" t="s">
        <v>1158</v>
      </c>
    </row>
    <row r="40" spans="1:1" x14ac:dyDescent="0.25">
      <c r="A40" t="s">
        <v>1192</v>
      </c>
    </row>
    <row r="41" spans="1:1" x14ac:dyDescent="0.25">
      <c r="A41" t="s">
        <v>1052</v>
      </c>
    </row>
    <row r="42" spans="1:1" x14ac:dyDescent="0.25">
      <c r="A42" t="s">
        <v>1115</v>
      </c>
    </row>
    <row r="43" spans="1:1" x14ac:dyDescent="0.25">
      <c r="A43" t="s">
        <v>1235</v>
      </c>
    </row>
    <row r="44" spans="1:1" x14ac:dyDescent="0.25">
      <c r="A44" t="s">
        <v>1236</v>
      </c>
    </row>
    <row r="45" spans="1:1" x14ac:dyDescent="0.25">
      <c r="A45" t="s">
        <v>1237</v>
      </c>
    </row>
    <row r="46" spans="1:1" x14ac:dyDescent="0.25">
      <c r="A46" t="s">
        <v>1160</v>
      </c>
    </row>
    <row r="47" spans="1:1" x14ac:dyDescent="0.25">
      <c r="A47" t="s">
        <v>1079</v>
      </c>
    </row>
    <row r="48" spans="1:1" x14ac:dyDescent="0.25">
      <c r="A48" t="s">
        <v>1119</v>
      </c>
    </row>
    <row r="49" spans="1:1" x14ac:dyDescent="0.25">
      <c r="A49" t="s">
        <v>1117</v>
      </c>
    </row>
    <row r="50" spans="1:1" x14ac:dyDescent="0.25">
      <c r="A50" t="s">
        <v>1194</v>
      </c>
    </row>
    <row r="51" spans="1:1" x14ac:dyDescent="0.25">
      <c r="A51" t="s">
        <v>1162</v>
      </c>
    </row>
    <row r="52" spans="1:1" x14ac:dyDescent="0.25">
      <c r="A52" t="s">
        <v>1081</v>
      </c>
    </row>
    <row r="53" spans="1:1" x14ac:dyDescent="0.25">
      <c r="A53" t="s">
        <v>1238</v>
      </c>
    </row>
    <row r="54" spans="1:1" x14ac:dyDescent="0.25">
      <c r="A54" t="s">
        <v>1164</v>
      </c>
    </row>
    <row r="55" spans="1:1" x14ac:dyDescent="0.25">
      <c r="A55" t="s">
        <v>1239</v>
      </c>
    </row>
    <row r="56" spans="1:1" x14ac:dyDescent="0.25">
      <c r="A56" t="s">
        <v>1085</v>
      </c>
    </row>
    <row r="57" spans="1:1" x14ac:dyDescent="0.25">
      <c r="A57" t="s">
        <v>1240</v>
      </c>
    </row>
    <row r="58" spans="1:1" x14ac:dyDescent="0.25">
      <c r="A58" t="s">
        <v>1190</v>
      </c>
    </row>
    <row r="59" spans="1:1" x14ac:dyDescent="0.25">
      <c r="A59" t="s">
        <v>1241</v>
      </c>
    </row>
    <row r="60" spans="1:1" x14ac:dyDescent="0.25">
      <c r="A60" t="s">
        <v>1166</v>
      </c>
    </row>
    <row r="61" spans="1:1" x14ac:dyDescent="0.25">
      <c r="A61" t="s">
        <v>1242</v>
      </c>
    </row>
    <row r="62" spans="1:1" x14ac:dyDescent="0.25">
      <c r="A62" t="s">
        <v>1168</v>
      </c>
    </row>
    <row r="63" spans="1:1" x14ac:dyDescent="0.25">
      <c r="A63" t="s">
        <v>1243</v>
      </c>
    </row>
    <row r="64" spans="1:1" x14ac:dyDescent="0.25">
      <c r="A64" t="s">
        <v>1087</v>
      </c>
    </row>
    <row r="65" spans="1:1" x14ac:dyDescent="0.25">
      <c r="A65" t="s">
        <v>1170</v>
      </c>
    </row>
    <row r="66" spans="1:1" x14ac:dyDescent="0.25">
      <c r="A66" t="s">
        <v>1122</v>
      </c>
    </row>
    <row r="67" spans="1:1" x14ac:dyDescent="0.25">
      <c r="A67" t="s">
        <v>1244</v>
      </c>
    </row>
    <row r="68" spans="1:1" x14ac:dyDescent="0.25">
      <c r="A68" t="s">
        <v>1172</v>
      </c>
    </row>
    <row r="69" spans="1:1" x14ac:dyDescent="0.25">
      <c r="A69" t="s">
        <v>1245</v>
      </c>
    </row>
    <row r="70" spans="1:1" x14ac:dyDescent="0.25">
      <c r="A70" t="s">
        <v>1246</v>
      </c>
    </row>
    <row r="71" spans="1:1" x14ac:dyDescent="0.25">
      <c r="A71" t="s">
        <v>1046</v>
      </c>
    </row>
    <row r="72" spans="1:1" x14ac:dyDescent="0.25">
      <c r="A72" t="s">
        <v>1089</v>
      </c>
    </row>
    <row r="73" spans="1:1" x14ac:dyDescent="0.25">
      <c r="A73" t="s">
        <v>1247</v>
      </c>
    </row>
    <row r="74" spans="1:1" x14ac:dyDescent="0.25">
      <c r="A74" t="s">
        <v>1091</v>
      </c>
    </row>
    <row r="75" spans="1:1" x14ac:dyDescent="0.25">
      <c r="A75" t="s">
        <v>1093</v>
      </c>
    </row>
    <row r="76" spans="1:1" x14ac:dyDescent="0.25">
      <c r="A76" t="s">
        <v>1124</v>
      </c>
    </row>
    <row r="77" spans="1:1" x14ac:dyDescent="0.25">
      <c r="A77" t="s">
        <v>1126</v>
      </c>
    </row>
    <row r="78" spans="1:1" x14ac:dyDescent="0.25">
      <c r="A78" t="s">
        <v>1248</v>
      </c>
    </row>
    <row r="79" spans="1:1" x14ac:dyDescent="0.25">
      <c r="A79" t="s">
        <v>1249</v>
      </c>
    </row>
    <row r="80" spans="1:1" x14ac:dyDescent="0.25">
      <c r="A80" t="s">
        <v>1128</v>
      </c>
    </row>
    <row r="81" spans="1:1" x14ac:dyDescent="0.25">
      <c r="A81" t="s">
        <v>1130</v>
      </c>
    </row>
    <row r="82" spans="1:1" x14ac:dyDescent="0.25">
      <c r="A82" t="s">
        <v>1188</v>
      </c>
    </row>
    <row r="83" spans="1:1" x14ac:dyDescent="0.25">
      <c r="A83" t="s">
        <v>1250</v>
      </c>
    </row>
    <row r="84" spans="1:1" x14ac:dyDescent="0.25">
      <c r="A84" t="s">
        <v>1176</v>
      </c>
    </row>
    <row r="85" spans="1:1" x14ac:dyDescent="0.25">
      <c r="A85" t="s">
        <v>1048</v>
      </c>
    </row>
    <row r="86" spans="1:1" x14ac:dyDescent="0.25">
      <c r="A86" t="s">
        <v>1059</v>
      </c>
    </row>
    <row r="87" spans="1:1" x14ac:dyDescent="0.25">
      <c r="A87" t="s">
        <v>1178</v>
      </c>
    </row>
    <row r="88" spans="1:1" x14ac:dyDescent="0.25">
      <c r="A88" t="s">
        <v>1132</v>
      </c>
    </row>
    <row r="89" spans="1:1" x14ac:dyDescent="0.25">
      <c r="A89" t="s">
        <v>1083</v>
      </c>
    </row>
    <row r="90" spans="1:1" x14ac:dyDescent="0.25">
      <c r="A90" t="s">
        <v>1095</v>
      </c>
    </row>
    <row r="91" spans="1:1" x14ac:dyDescent="0.25">
      <c r="A91" t="s">
        <v>1134</v>
      </c>
    </row>
    <row r="92" spans="1:1" x14ac:dyDescent="0.25">
      <c r="A92" t="s">
        <v>1180</v>
      </c>
    </row>
    <row r="93" spans="1:1" x14ac:dyDescent="0.25">
      <c r="A93" t="s">
        <v>1251</v>
      </c>
    </row>
    <row r="94" spans="1:1" x14ac:dyDescent="0.25">
      <c r="A94" t="s">
        <v>1182</v>
      </c>
    </row>
    <row r="95" spans="1:1" x14ac:dyDescent="0.25">
      <c r="A95" t="s">
        <v>1097</v>
      </c>
    </row>
    <row r="96" spans="1:1" x14ac:dyDescent="0.25">
      <c r="A96" t="s">
        <v>1184</v>
      </c>
    </row>
    <row r="97" spans="1:1" x14ac:dyDescent="0.25">
      <c r="A97" t="s">
        <v>1040</v>
      </c>
    </row>
    <row r="98" spans="1:1" x14ac:dyDescent="0.25">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08984375" style="137"/>
    <col min="14" max="14" width="38.54296875" style="137" hidden="1" customWidth="1"/>
    <col min="15" max="16" width="9.08984375" style="137" hidden="1" customWidth="1"/>
    <col min="17" max="16384" width="9.08984375" style="137"/>
  </cols>
  <sheetData>
    <row r="1" spans="1:16" ht="37.5" customHeight="1" x14ac:dyDescent="0.25">
      <c r="A1" s="388" t="str">
        <f>Spolu!C3&amp;", "&amp;Spolu!C6</f>
        <v>Slovenská asociácia Frisbee, Malženice 511, Malženice, 919 29</v>
      </c>
      <c r="B1" s="388"/>
      <c r="C1" s="388"/>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9" t="s">
        <v>1252</v>
      </c>
      <c r="F3" s="390"/>
      <c r="N3" s="137" t="str">
        <f t="shared" si="0"/>
        <v>c - príspevok Slovenskému paralympijskému výboru</v>
      </c>
      <c r="O3" s="137" t="s">
        <v>343</v>
      </c>
      <c r="P3" s="137" t="s">
        <v>344</v>
      </c>
    </row>
    <row r="4" spans="1:16" ht="45.75" customHeight="1" x14ac:dyDescent="0.25">
      <c r="E4" s="390"/>
      <c r="F4" s="390"/>
      <c r="N4" s="137" t="str">
        <f t="shared" si="0"/>
        <v>d - príspevok športovcom top tímu</v>
      </c>
      <c r="O4" s="137" t="s">
        <v>345</v>
      </c>
      <c r="P4" s="137" t="s">
        <v>346</v>
      </c>
    </row>
    <row r="5" spans="1:16" ht="30.75" customHeight="1" x14ac:dyDescent="0.25">
      <c r="C5" s="138" t="s">
        <v>1253</v>
      </c>
      <c r="N5" s="137" t="str">
        <f t="shared" si="0"/>
        <v>e - rozvoj športov, ktoré nie sú uznanými podľa zákona č. 440/2015 Z. z.</v>
      </c>
      <c r="O5" s="137" t="s">
        <v>347</v>
      </c>
      <c r="P5" s="137" t="s">
        <v>352</v>
      </c>
    </row>
    <row r="6" spans="1:16" ht="31" x14ac:dyDescent="0.25">
      <c r="C6" s="138" t="s">
        <v>1254</v>
      </c>
      <c r="E6" s="140" t="s">
        <v>1255</v>
      </c>
      <c r="F6" s="149"/>
      <c r="N6" s="137" t="str">
        <f t="shared" si="0"/>
        <v>f - organizovanie významných a tradičných športových podujatí na území SR v roku 2020</v>
      </c>
      <c r="O6" s="137" t="s">
        <v>349</v>
      </c>
      <c r="P6" s="137" t="s">
        <v>1256</v>
      </c>
    </row>
    <row r="7" spans="1:16" x14ac:dyDescent="0.25">
      <c r="C7" s="138" t="s">
        <v>1257</v>
      </c>
      <c r="E7" s="140" t="s">
        <v>1258</v>
      </c>
      <c r="F7" s="150"/>
      <c r="N7" s="137" t="str">
        <f t="shared" si="0"/>
        <v>g - projekty školského, univerzitného športu a športu pre všetkých</v>
      </c>
      <c r="O7" s="137" t="s">
        <v>351</v>
      </c>
      <c r="P7" s="137" t="s">
        <v>1259</v>
      </c>
    </row>
    <row r="8" spans="1:16" x14ac:dyDescent="0.25">
      <c r="C8" s="138" t="s">
        <v>1670</v>
      </c>
      <c r="E8" s="140" t="s">
        <v>1260</v>
      </c>
      <c r="F8" s="151"/>
      <c r="N8" s="137" t="str">
        <f t="shared" si="0"/>
        <v>h - podpora a rozvoj turistických a cykloturistických trás</v>
      </c>
      <c r="O8" s="137" t="s">
        <v>353</v>
      </c>
      <c r="P8" s="137" t="s">
        <v>354</v>
      </c>
    </row>
    <row r="9" spans="1:16" x14ac:dyDescent="0.25">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5">
      <c r="N10" s="137" t="str">
        <f t="shared" si="0"/>
        <v>j - projekty pre popularizáciu pohybových aktivít detí, mládeže a seniorov</v>
      </c>
      <c r="O10" s="137" t="s">
        <v>356</v>
      </c>
      <c r="P10" s="137" t="s">
        <v>1263</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91" t="s">
        <v>1264</v>
      </c>
      <c r="B12" s="391"/>
      <c r="C12" s="391"/>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1265</v>
      </c>
    </row>
    <row r="14" spans="1:16" ht="45" customHeight="1" x14ac:dyDescent="0.25">
      <c r="A14" s="392"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92"/>
      <c r="C14" s="392"/>
      <c r="F14" s="141"/>
      <c r="N14" s="137" t="str">
        <f t="shared" si="0"/>
        <v>n - organizovanie významnej súťaže podľa § 55 ods. 1 písm. b)</v>
      </c>
      <c r="O14" s="137" t="s">
        <v>364</v>
      </c>
      <c r="P14" s="137" t="s">
        <v>1266</v>
      </c>
    </row>
    <row r="15" spans="1:16" ht="32.15" customHeight="1" thickBot="1" x14ac:dyDescent="0.3">
      <c r="A15" s="139" t="s">
        <v>1267</v>
      </c>
      <c r="B15" s="393" t="s">
        <v>1268</v>
      </c>
      <c r="C15" s="394"/>
      <c r="N15" s="137" t="str">
        <f t="shared" si="0"/>
        <v>o - účasť na významnej súťaži podľa § 3 písm. h) druhého až štvrtého bodu Zákona o športe vrátane prípravy na túto súťaž</v>
      </c>
      <c r="O15" s="137" t="s">
        <v>365</v>
      </c>
      <c r="P15" s="137" t="s">
        <v>1269</v>
      </c>
    </row>
    <row r="16" spans="1:16" x14ac:dyDescent="0.25">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5">
      <c r="A17" s="139" t="s">
        <v>1273</v>
      </c>
      <c r="B17" s="254" t="s">
        <v>1274</v>
      </c>
      <c r="C17" s="194"/>
      <c r="E17" s="147"/>
      <c r="F17" s="282"/>
      <c r="N17" s="137" t="str">
        <f t="shared" si="0"/>
        <v xml:space="preserve">q - </v>
      </c>
      <c r="O17" s="137" t="s">
        <v>367</v>
      </c>
    </row>
    <row r="18" spans="1:16" x14ac:dyDescent="0.25">
      <c r="B18" s="193" t="s">
        <v>1275</v>
      </c>
      <c r="C18" s="142" t="str">
        <f>Spolu!C4</f>
        <v>31749852</v>
      </c>
      <c r="E18" s="147" t="s">
        <v>1276</v>
      </c>
      <c r="F18" s="282">
        <v>421947749446</v>
      </c>
      <c r="N18" s="137" t="str">
        <f t="shared" si="0"/>
        <v xml:space="preserve">r - </v>
      </c>
      <c r="O18" s="137" t="s">
        <v>368</v>
      </c>
    </row>
    <row r="19" spans="1:16" x14ac:dyDescent="0.25">
      <c r="E19" s="147" t="s">
        <v>1277</v>
      </c>
      <c r="F19" s="282">
        <v>421947749756</v>
      </c>
    </row>
    <row r="20" spans="1:16" ht="16" thickBot="1" x14ac:dyDescent="0.3">
      <c r="A20" s="139" t="s">
        <v>392</v>
      </c>
      <c r="B20" s="143">
        <f>F6</f>
        <v>0</v>
      </c>
      <c r="E20" s="208"/>
      <c r="F20" s="283"/>
    </row>
    <row r="21" spans="1:16" ht="189" customHeight="1" x14ac:dyDescent="0.25">
      <c r="B21" s="211"/>
      <c r="C21" s="144"/>
    </row>
    <row r="22" spans="1:16" ht="39.75" customHeight="1" x14ac:dyDescent="0.25">
      <c r="B22" s="387" t="s">
        <v>1278</v>
      </c>
      <c r="C22" s="387"/>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1279</v>
      </c>
    </row>
    <row r="29" spans="1:16" x14ac:dyDescent="0.25">
      <c r="N29" s="137" t="s">
        <v>1280</v>
      </c>
    </row>
    <row r="30" spans="1:16" x14ac:dyDescent="0.25">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Rada mládeže Slovenska RmS</cp:lastModifiedBy>
  <cp:revision/>
  <cp:lastPrinted>2025-01-23T13:30:36Z</cp:lastPrinted>
  <dcterms:created xsi:type="dcterms:W3CDTF">2017-02-20T06:20:12Z</dcterms:created>
  <dcterms:modified xsi:type="dcterms:W3CDTF">2026-03-27T21:28:19Z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