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Peto\SAF\UCTO 2025\"/>
    </mc:Choice>
  </mc:AlternateContent>
  <xr:revisionPtr revIDLastSave="0" documentId="13_ncr:1_{F0FDF41F-248A-4764-B974-86464B8785F9}" xr6:coauthVersionLast="47" xr6:coauthVersionMax="47" xr10:uidLastSave="{00000000-0000-0000-0000-000000000000}"/>
  <bookViews>
    <workbookView xWindow="-110" yWindow="-110" windowWidth="25820" windowHeight="155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<sst xmlns="http://schemas.openxmlformats.org/spreadsheetml/2006/main" count="3356" uniqueCount="1848">
  <si>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</si>
  <si>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</si>
  <si>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</si>
  <si>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</si>
  <si>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</si>
  <si>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</si>
  <si>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</si>
  <si>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</si>
  <si>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</si>
  <si>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</si>
  <si>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</si>
  <si>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</si>
  <si>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</si>
  <si>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</si>
  <si>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</si>
  <si>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</si>
  <si>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</si>
  <si>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</si>
  <si>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</si>
  <si>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</si>
  <si>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</si>
  <si>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</si>
  <si>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</si>
  <si>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</si>
  <si>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</si>
  <si>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</si>
  <si>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</si>
  <si>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</si>
  <si>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</si>
  <si>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</si>
  <si>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</si>
  <si>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</si>
  <si>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</si>
  <si>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</si>
  <si>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</si>
  <si>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</si>
  <si>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</si>
  <si>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</si>
  <si>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</si>
  <si>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</si>
  <si>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</si>
  <si>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</si>
  <si>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</si>
  <si>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</si>
  <si>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</si>
  <si>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</si>
  <si>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</si>
  <si>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</si>
  <si>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</si>
  <si>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</si>
  <si>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</si>
  <si>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</si>
  <si>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</si>
  <si>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</si>
  <si>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</si>
  <si>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</si>
  <si>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</si>
  <si>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</si>
  <si>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</si>
  <si>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</si>
  <si>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</si>
  <si>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</si>
  <si>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</si>
  <si>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</si>
  <si>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</si>
  <si>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</si>
  <si>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</si>
  <si>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</si>
  <si>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</si>
  <si>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</si>
  <si>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</si>
  <si>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</si>
  <si>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</si>
  <si>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</si>
  <si>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</si>
  <si>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</si>
  <si>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</si>
  <si>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</si>
  <si>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</si>
  <si>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</si>
  <si>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</si>
  <si>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</si>
  <si>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</si>
  <si>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</si>
  <si>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</si>
  <si>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</si>
  <si>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</si>
  <si>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</si>
  <si>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</si>
  <si>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</si>
  <si>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</si>
  <si>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</si>
  <si>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</si>
  <si>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</si>
  <si>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</si>
  <si>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</si>
  <si>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</si>
  <si>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</si>
  <si>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</si>
  <si>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</si>
  <si>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</si>
  <si>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</si>
  <si>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</si>
  <si>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</si>
  <si>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</si>
  <si>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</si>
  <si>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</si>
  <si>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</si>
  <si>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</si>
  <si>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</si>
  <si>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</si>
  <si>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</si>
  <si>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</si>
  <si>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</si>
  <si>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</si>
  <si>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</si>
  <si>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</si>
  <si>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</si>
  <si>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</si>
  <si>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</si>
  <si>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</si>
  <si>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</si>
  <si>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</si>
  <si>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</si>
  <si>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</si>
  <si>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</si>
  <si>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</si>
  <si>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</si>
  <si>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</si>
  <si>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</si>
  <si>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</si>
  <si>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</si>
  <si>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</si>
  <si>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</si>
  <si>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</si>
  <si>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</si>
  <si>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</si>
  <si>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</si>
  <si>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</si>
  <si>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</si>
  <si>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</si>
  <si>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</si>
  <si>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</si>
  <si>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</si>
  <si>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</si>
  <si>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</si>
  <si>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</si>
  <si>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</si>
  <si>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</si>
  <si>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</si>
  <si>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</si>
  <si>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</si>
  <si>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</si>
  <si>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</si>
  <si>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</si>
  <si>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</si>
  <si>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</si>
  <si>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</si>
  <si>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</si>
  <si>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</si>
  <si>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</si>
  <si>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</si>
  <si>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</si>
  <si>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</si>
  <si>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</si>
  <si>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</si>
  <si>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</si>
  <si>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</si>
  <si>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</si>
  <si>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</si>
  <si>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</si>
  <si>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</si>
  <si>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</si>
  <si>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</si>
  <si>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</si>
  <si>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</si>
  <si>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</si>
  <si>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</si>
  <si>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</si>
  <si>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</si>
  <si>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</si>
  <si>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</si>
  <si>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</si>
  <si>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</si>
  <si>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</si>
  <si>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</si>
  <si>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</si>
  <si>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</si>
  <si>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</si>
  <si>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</si>
  <si>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</si>
  <si>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</si>
  <si>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</si>
  <si>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</si>
  <si>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</si>
  <si>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</si>
  <si>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</si>
  <si>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</si>
  <si>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</si>
  <si>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</si>
  <si>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</si>
  <si>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</si>
  <si>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</si>
  <si>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</si>
  <si>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</si>
  <si>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</si>
  <si>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</si>
  <si>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</si>
  <si>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</si>
  <si>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</si>
  <si>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</si>
  <si>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</si>
  <si>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</si>
  <si>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</si>
  <si>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</si>
  <si>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</si>
  <si>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</si>
  <si>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</si>
  <si>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</si>
  <si>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</si>
  <si>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</si>
  <si>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</si>
  <si>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</si>
  <si>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</si>
  <si>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</si>
  <si>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</si>
  <si>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</si>
  <si>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</si>
  <si>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</si>
  <si>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</si>
  <si>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</si>
  <si>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</si>
  <si>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</si>
  <si>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</si>
  <si>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</si>
  <si>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</si>
  <si>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</si>
  <si>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</si>
  <si>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</si>
  <si>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</si>
  <si>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</si>
  <si>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</si>
  <si>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</si>
  <si>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</si>
  <si>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</si>
  <si>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</si>
  <si>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</si>
  <si>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</si>
  <si>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</si>
  <si>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</si>
  <si>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</si>
  <si>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</si>
  <si>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</si>
  <si>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</si>
  <si>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</si>
  <si>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</si>
  <si>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</si>
  <si>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</si>
  <si>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</si>
  <si>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</si>
  <si>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</si>
  <si>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</si>
  <si>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</si>
  <si>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</si>
  <si>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</si>
  <si>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</si>
  <si>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</si>
  <si>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</si>
  <si>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</si>
  <si>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</si>
  <si>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</si>
  <si>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</si>
  <si>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</si>
  <si>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</si>
  <si>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</si>
  <si>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</si>
  <si>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</si>
  <si>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</si>
  <si>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</si>
  <si>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</si>
  <si>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</si>
  <si>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</si>
  <si>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</si>
  <si>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</si>
  <si>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</si>
  <si>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</si>
  <si>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</si>
  <si>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</si>
  <si>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</si>
  <si>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</si>
  <si>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</si>
  <si>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</si>
  <si>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</si>
  <si>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</si>
  <si>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</si>
  <si>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</si>
  <si>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</si>
  <si>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</si>
  <si>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</si>
  <si>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</si>
  <si>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</si>
  <si>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</si>
  <si>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</si>
  <si>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</si>
  <si>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</si>
  <si>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</si>
  <si>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</si>
  <si>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</si>
  <si>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</si>
  <si>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</si>
  <si>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</si>
  <si>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</si>
  <si>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</si>
  <si>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</si>
  <si>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</si>
  <si>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</si>
  <si>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</si>
  <si>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</si>
  <si>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</si>
  <si>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</si>
  <si>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</si>
  <si>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</si>
  <si>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</si>
  <si>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</si>
  <si>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</si>
  <si>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</si>
  <si>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</si>
  <si>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</si>
  <si>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</si>
  <si>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</si>
  <si>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</si>
  <si>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</si>
  <si>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</si>
  <si>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</si>
  <si>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</si>
  <si>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</si>
  <si>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</si>
  <si>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</si>
  <si>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</si>
  <si>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</si>
  <si>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</si>
  <si>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</si>
  <si>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</si>
  <si>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</si>
  <si>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</si>
  <si>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</si>
  <si>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</si>
  <si>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</si>
  <si>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</si>
  <si>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</si>
  <si>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</si>
  <si>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</si>
  <si>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</si>
  <si>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</si>
  <si>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</si>
  <si>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</si>
  <si>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</si>
  <si>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</si>
  <si>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</si>
  <si>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</si>
  <si>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</si>
  <si>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</si>
  <si>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</si>
  <si>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</si>
  <si>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</si>
  <si>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</si>
  <si>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</si>
  <si>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</si>
  <si>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</si>
  <si>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</si>
  <si>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</si>
  <si>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</si>
  <si>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</si>
  <si>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</si>
  <si>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</si>
  <si>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</si>
  <si>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</si>
  <si>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</si>
  <si>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</si>
  <si>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</si>
  <si>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</si>
  <si>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</si>
  <si>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</si>
  <si>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</si>
  <si>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</si>
  <si>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</si>
  <si>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</si>
  <si>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</si>
  <si>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</si>
  <si>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</si>
  <si>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</si>
  <si>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</si>
  <si>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</si>
  <si>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</si>
  <si>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</si>
  <si>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</si>
  <si>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</si>
  <si>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</si>
  <si>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</si>
  <si>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</si>
  <si>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</si>
  <si>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</si>
  <si>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</si>
  <si>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</si>
  <si>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</si>
  <si>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</si>
  <si>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</si>
  <si>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</si>
  <si>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</si>
  <si>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</si>
  <si>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</si>
  <si>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</si>
  <si>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</si>
  <si>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</si>
  <si>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</si>
  <si>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</si>
  <si>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</si>
  <si>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</si>
  <si>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</si>
  <si>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</si>
  <si>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</si>
  <si>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</si>
  <si>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</si>
  <si>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</si>
  <si>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</si>
  <si>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</si>
  <si>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</si>
  <si>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</si>
  <si>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</si>
  <si>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</si>
  <si>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</si>
  <si>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</si>
  <si>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</si>
  <si>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</si>
  <si>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</si>
  <si>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</si>
  <si>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</si>
  <si>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</si>
  <si>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</si>
  <si>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</si>
  <si>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</si>
  <si>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</si>
  <si>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</si>
  <si>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</si>
  <si>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</si>
  <si>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</si>
  <si>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</si>
  <si>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</si>
  <si>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</si>
  <si>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</si>
  <si>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</si>
  <si>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</si>
  <si>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</si>
  <si>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</si>
  <si>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</si>
  <si>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</si>
  <si>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</si>
  <si>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</si>
  <si>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</si>
  <si>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</si>
  <si>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</si>
  <si>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</si>
  <si>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</si>
  <si>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</si>
  <si>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</si>
  <si>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</si>
  <si>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</si>
  <si>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</si>
  <si>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</si>
  <si>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</si>
  <si>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</si>
  <si>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</si>
  <si>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</si>
  <si>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</si>
  <si>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</si>
  <si>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</si>
  <si>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</si>
  <si>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</si>
  <si>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</si>
  <si>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</si>
  <si>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</si>
  <si>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</si>
  <si>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</si>
  <si>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</si>
  <si>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</si>
  <si>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</si>
  <si>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</si>
  <si>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</si>
  <si>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</si>
  <si>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</si>
  <si>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</si>
  <si>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</si>
  <si>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</si>
  <si>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</si>
  <si>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</si>
  <si>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</si>
  <si>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</si>
  <si>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</si>
  <si>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</si>
  <si>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</si>
  <si>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</si>
  <si>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</si>
  <si>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</si>
  <si>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</si>
  <si>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</si>
  <si>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</si>
  <si>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</si>
  <si>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</si>
  <si>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</si>
  <si>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</si>
  <si>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</si>
  <si>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</si>
  <si>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</si>
  <si>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</si>
  <si>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</si>
  <si>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</si>
  <si>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</si>
  <si>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</si>
  <si>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</si>
  <si>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</si>
  <si>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</si>
  <si>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</si>
  <si>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</si>
  <si>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</si>
  <si>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</si>
  <si>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</si>
  <si>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</si>
  <si>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</si>
  <si>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</si>
  <si>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</si>
  <si>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</si>
  <si>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</si>
  <si>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</si>
  <si>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</si>
  <si>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</si>
  <si>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</si>
  <si>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</si>
  <si>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</si>
  <si>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</si>
  <si>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</si>
  <si>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</si>
  <si>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</si>
  <si>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</si>
  <si>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</si>
  <si>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</si>
  <si>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</si>
  <si>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</si>
  <si>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</si>
  <si>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</si>
  <si>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</si>
  <si>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</si>
  <si>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</si>
  <si>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</si>
  <si>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</si>
  <si>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</si>
  <si>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</si>
  <si>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</si>
  <si>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</si>
  <si>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</si>
  <si>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</si>
  <si>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</si>
  <si>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</si>
  <si>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</si>
  <si>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</si>
  <si>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</si>
  <si>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</si>
  <si>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</si>
  <si>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</si>
  <si>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</si>
  <si>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</si>
  <si>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</si>
  <si>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</si>
  <si>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</si>
  <si>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</si>
  <si>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</si>
  <si>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</si>
  <si>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</si>
  <si>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</si>
  <si>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</si>
  <si>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</si>
  <si>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</si>
  <si>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</si>
  <si>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</si>
  <si>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</si>
  <si>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</si>
  <si>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</si>
  <si>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</si>
  <si>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</si>
  <si>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</si>
  <si>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</si>
  <si>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</si>
  <si>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</si>
  <si>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</si>
  <si>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</si>
  <si>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</si>
  <si>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</si>
  <si>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</si>
  <si>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</si>
  <si>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</si>
  <si>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</si>
  <si>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</si>
  <si>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</si>
  <si>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</si>
  <si>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</si>
  <si>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</si>
  <si>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</si>
  <si>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</si>
  <si>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</si>
  <si>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</si>
  <si>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</si>
  <si>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</si>
  <si>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</si>
  <si>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</si>
  <si>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</si>
  <si>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</si>
  <si>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</si>
  <si>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</si>
  <si>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</si>
  <si>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</si>
  <si>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</si>
  <si>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</si>
  <si>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</si>
  <si>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</si>
  <si>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</si>
  <si>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</si>
  <si>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</si>
  <si>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</si>
  <si>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</si>
  <si>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</si>
  <si>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</si>
  <si>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</si>
  <si>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</si>
  <si>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</si>
  <si>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</si>
  <si>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</si>
  <si>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</si>
  <si>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</si>
  <si>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</si>
  <si>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</si>
  <si>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</si>
  <si>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</si>
  <si>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</si>
  <si>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</si>
  <si>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</si>
  <si>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</si>
  <si>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</si>
  <si>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</si>
  <si>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</si>
  <si>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</si>
  <si>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</si>
  <si>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</si>
  <si>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</si>
  <si>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</si>
  <si>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</si>
  <si>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</si>
  <si>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</si>
  <si>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</si>
  <si>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</si>
  <si>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</si>
  <si>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</si>
  <si>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</si>
  <si>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</si>
  <si>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</si>
  <si>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</si>
  <si>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</si>
  <si>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</si>
  <si>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</si>
  <si>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</si>
  <si>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</si>
  <si>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</si>
  <si>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</si>
  <si>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</si>
  <si>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</si>
  <si>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</si>
  <si>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</si>
  <si>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</si>
  <si>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</si>
  <si>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</si>
  <si>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</si>
  <si>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</si>
  <si>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</si>
  <si>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</si>
  <si>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</si>
  <si>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</si>
  <si>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</si>
  <si>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</si>
  <si>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</si>
  <si>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</si>
  <si>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</si>
  <si>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</si>
  <si>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</si>
  <si>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</si>
  <si>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</si>
  <si>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</si>
  <si>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</si>
  <si>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</si>
  <si>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</si>
  <si>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</si>
  <si>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</si>
  <si>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</si>
  <si>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</si>
  <si>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</si>
  <si>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</si>
  <si>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</si>
  <si>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</si>
  <si>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</si>
  <si>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</si>
  <si>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</si>
  <si>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</si>
  <si>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</si>
  <si>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</si>
  <si>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</si>
  <si>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</si>
  <si>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</si>
  <si>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</si>
  <si>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</si>
  <si>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</si>
  <si>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</si>
  <si>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</si>
  <si>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</si>
  <si>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</si>
  <si>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</si>
  <si>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</si>
  <si>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</si>
  <si>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</si>
  <si>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</si>
  <si>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</si>
  <si>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</si>
  <si>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</si>
  <si>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</si>
  <si>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</si>
  <si>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</si>
  <si>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</si>
  <si>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</si>
  <si>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</si>
  <si>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</si>
  <si>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</si>
  <si>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</si>
  <si>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</si>
  <si>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</si>
  <si>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</si>
  <si>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</si>
  <si>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</si>
  <si>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</si>
  <si>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</si>
  <si>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</si>
  <si>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</si>
  <si>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</si>
  <si>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</si>
  <si>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</si>
  <si>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</si>
  <si>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</si>
  <si>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</si>
  <si>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</si>
  <si>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</si>
  <si>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</si>
  <si>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</si>
  <si>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</si>
  <si>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</si>
  <si>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</si>
  <si>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</si>
  <si>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</si>
  <si>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</si>
  <si>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</si>
  <si>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</si>
  <si>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</si>
  <si>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</si>
  <si>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</si>
  <si>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</si>
  <si>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</si>
  <si>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</si>
  <si>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</si>
  <si>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</si>
  <si>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</si>
  <si>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</si>
  <si>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</si>
  <si>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</si>
  <si>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</si>
  <si>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</si>
  <si>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</si>
  <si>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</si>
  <si>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</si>
  <si>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</si>
  <si>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</si>
  <si>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</si>
  <si>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</si>
  <si>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</si>
  <si>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</si>
  <si>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</si>
  <si>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</si>
  <si>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</si>
  <si>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</si>
  <si>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</si>
  <si>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</si>
  <si>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</si>
  <si>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</si>
  <si>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</si>
  <si>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</si>
  <si>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</si>
  <si>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</si>
  <si>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</si>
  <si>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</si>
  <si>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</si>
  <si>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</si>
  <si>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</si>
  <si>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</si>
  <si>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</si>
  <si>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</si>
  <si>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</si>
  <si>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</si>
  <si>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</si>
  <si>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</si>
  <si>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</si>
  <si>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</si>
  <si>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</si>
  <si>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</si>
  <si>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</si>
  <si>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</si>
  <si>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</si>
  <si>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</si>
  <si>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</si>
  <si>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</si>
  <si>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</si>
  <si>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</si>
  <si>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</si>
  <si>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</si>
  <si>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</si>
  <si>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</si>
  <si>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</si>
  <si>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</si>
  <si>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</si>
  <si>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</si>
  <si>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</si>
  <si>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</si>
  <si>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</si>
  <si>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</si>
  <si>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</si>
  <si>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</si>
  <si>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</si>
  <si>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</si>
  <si>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</si>
  <si>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</si>
  <si>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</si>
  <si>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</si>
  <si>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</si>
  <si>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</si>
  <si>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</si>
  <si>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</si>
  <si>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</si>
  <si>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</si>
  <si>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</si>
  <si>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</si>
  <si>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</si>
  <si>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</si>
  <si>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</si>
  <si>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</si>
  <si>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</si>
  <si>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</si>
  <si>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</si>
  <si>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</si>
  <si>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</si>
  <si>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</si>
  <si>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</si>
  <si>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</si>
  <si>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</si>
  <si>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</si>
  <si>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</si>
  <si>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</si>
  <si>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</si>
  <si>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</si>
  <si>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</si>
  <si>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</si>
  <si>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</si>
  <si>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</si>
  <si>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</si>
  <si>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</si>
  <si>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</si>
  <si>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</si>
  <si>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</si>
  <si>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</si>
  <si>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</si>
  <si>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</si>
  <si>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</si>
  <si>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</si>
  <si>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</si>
  <si>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</si>
  <si>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</si>
  <si>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</si>
  <si>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</si>
  <si>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</si>
  <si>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</si>
  <si>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</si>
  <si>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</si>
  <si>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</si>
  <si>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</si>
  <si>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</si>
  <si>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</si>
  <si>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</si>
  <si>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</si>
  <si>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</si>
  <si>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</si>
  <si>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</si>
  <si>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</si>
  <si>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</si>
  <si>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</si>
  <si>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</si>
  <si>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</si>
  <si>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</si>
  <si>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</si>
  <si>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</si>
  <si>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</si>
  <si>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</si>
  <si>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</si>
  <si>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</si>
  <si>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</si>
  <si>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</si>
  <si>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</si>
  <si>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</si>
  <si>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</si>
  <si>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</si>
  <si>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</si>
  <si>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</si>
  <si>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</si>
  <si>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</si>
  <si>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</si>
  <si>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</si>
  <si>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</si>
  <si>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</si>
  <si>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</si>
  <si>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</si>
  <si>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</si>
  <si>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</si>
  <si>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</si>
  <si>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</si>
  <si>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</si>
  <si>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</si>
  <si>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</si>
  <si>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</si>
  <si>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</si>
  <si>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</si>
  <si>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</si>
  <si>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</si>
  <si>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</si>
  <si>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</si>
  <si>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</si>
  <si>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</si>
  <si>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</si>
  <si>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</si>
  <si>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</si>
  <si>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</si>
  <si>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</si>
  <si>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</si>
  <si>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</si>
  <si>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</si>
  <si>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</si>
  <si>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</si>
  <si>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</si>
  <si>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</si>
  <si>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</si>
  <si>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</si>
  <si>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</si>
  <si>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</si>
  <si>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</si>
  <si>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</si>
  <si>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</si>
  <si>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</si>
  <si>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</si>
  <si>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</si>
  <si>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</si>
  <si>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</si>
  <si>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</si>
  <si>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</si>
  <si>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</si>
  <si>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</si>
  <si>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</si>
  <si>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</si>
  <si>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</si>
  <si>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</si>
  <si>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</si>
  <si>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</si>
  <si>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</si>
  <si>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</si>
  <si>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</si>
  <si>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</si>
  <si>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</si>
  <si>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</si>
  <si>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</si>
  <si>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</si>
  <si>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</si>
  <si>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</si>
  <si>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</si>
  <si>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</si>
  <si>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</si>
  <si>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</si>
  <si>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</si>
  <si>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</si>
  <si>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</si>
  <si>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</si>
  <si>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</si>
  <si>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</si>
  <si>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</si>
  <si>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</si>
  <si>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</si>
  <si>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</si>
  <si>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</si>
  <si>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</si>
  <si>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</si>
  <si>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</si>
  <si>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</si>
  <si>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</si>
  <si>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</si>
  <si>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</si>
  <si>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</si>
  <si>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</si>
  <si>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</si>
  <si>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</si>
  <si>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</si>
  <si>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</si>
  <si>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</si>
  <si>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</si>
  <si>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</si>
  <si>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</si>
  <si>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</si>
  <si>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</si>
  <si>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</si>
  <si>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</si>
  <si>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</si>
  <si>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</si>
  <si>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</si>
  <si>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</si>
  <si>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</si>
  <si>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</si>
  <si>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</si>
  <si>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</si>
  <si>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</si>
  <si>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</si>
  <si>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</si>
  <si>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</si>
  <si>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</si>
  <si>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</si>
  <si>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</si>
  <si>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</si>
  <si>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</si>
  <si>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</si>
  <si>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</si>
  <si>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</si>
  <si>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</si>
  <si>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</si>
  <si>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</si>
  <si>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</si>
  <si>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</si>
  <si>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</si>
  <si>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</si>
  <si>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</si>
  <si>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</si>
  <si>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</si>
  <si>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</si>
  <si>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</si>
  <si>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</si>
  <si>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</si>
  <si>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</si>
  <si>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</si>
  <si>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</si>
  <si>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</si>
  <si>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</si>
  <si>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</si>
  <si>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</si>
  <si>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</si>
  <si>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</si>
  <si>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</si>
  <si>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</si>
  <si>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</si>
  <si>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</si>
  <si>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</si>
  <si>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</si>
  <si>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</si>
  <si>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</si>
  <si>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</si>
  <si>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</si>
  <si>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</si>
  <si>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</si>
  <si>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</si>
  <si>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</si>
  <si>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</si>
  <si>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</si>
  <si>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</si>
  <si>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</si>
  <si>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</si>
  <si>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</si>
  <si>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</si>
  <si>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</si>
  <si>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</si>
  <si>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</si>
  <si>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</si>
  <si>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</si>
  <si>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</si>
  <si>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</si>
  <si>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</si>
  <si>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</si>
  <si>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</si>
  <si>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</si>
  <si>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</si>
  <si>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</si>
  <si>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</si>
  <si>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</si>
  <si>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</si>
  <si>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</si>
  <si>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</si>
  <si>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</si>
  <si>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</si>
  <si>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</si>
  <si>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</si>
  <si>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</si>
  <si>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</si>
  <si>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</si>
  <si>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</si>
  <si>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</si>
  <si>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</si>
  <si>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</si>
  <si>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</si>
  <si>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</si>
  <si>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</si>
  <si>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</si>
  <si>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</si>
  <si>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</si>
  <si>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</si>
  <si>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</si>
  <si>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</si>
  <si>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</si>
  <si>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</si>
  <si>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</si>
  <si>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</si>
  <si>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</si>
  <si>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</si>
  <si>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</si>
  <si>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</si>
  <si>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</si>
  <si>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</si>
  <si>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</si>
  <si>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</si>
  <si>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</si>
  <si>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</si>
  <si>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</si>
  <si>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</si>
  <si>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</si>
  <si>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</si>
  <si>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</si>
  <si>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</si>
  <si>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</si>
  <si>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</si>
  <si>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</si>
  <si>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</si>
  <si>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</si>
  <si>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</si>
  <si>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</si>
  <si>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</si>
  <si>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</si>
  <si>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</si>
  <si>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</si>
  <si>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</si>
  <si>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</si>
  <si>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</si>
  <si>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</si>
  <si>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</si>
  <si>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</si>
  <si>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</si>
  <si>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</si>
  <si>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</si>
  <si>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</si>
  <si>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</si>
  <si>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</si>
  <si>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</si>
  <si>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</si>
  <si>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</si>
  <si>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</si>
  <si>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</si>
  <si>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</si>
  <si>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</si>
  <si>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</si>
  <si>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</si>
  <si>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</si>
  <si>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</si>
  <si>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</si>
  <si>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</si>
  <si>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</si>
  <si>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</si>
  <si>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</si>
  <si>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</si>
  <si>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</si>
  <si>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</si>
  <si>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</si>
  <si>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</si>
  <si>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</si>
  <si>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</si>
  <si>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</si>
  <si>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</si>
  <si>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</si>
  <si>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</si>
  <si>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</si>
  <si>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</si>
  <si>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</si>
  <si>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</si>
  <si>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</si>
  <si>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</si>
  <si>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</si>
  <si>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</si>
  <si>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</si>
  <si>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</si>
  <si>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</si>
  <si>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</si>
  <si>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</si>
  <si>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</si>
  <si>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</si>
  <si>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</si>
  <si>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</si>
  <si>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</si>
  <si>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</si>
  <si>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</si>
  <si>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</si>
  <si>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</si>
  <si>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</si>
  <si>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</si>
  <si>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</si>
  <si>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</si>
  <si>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</si>
  <si>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</si>
  <si>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</si>
  <si>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</si>
  <si>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</si>
  <si>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</si>
  <si>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</si>
  <si>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</si>
  <si>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</si>
  <si>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</si>
  <si>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</si>
  <si>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</si>
  <si>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</si>
  <si>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</si>
  <si>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</si>
  <si>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</si>
  <si>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</si>
  <si>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</si>
  <si>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</si>
  <si>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</si>
  <si>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</si>
  <si>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</si>
  <si>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</si>
  <si>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</si>
  <si>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</si>
  <si>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</si>
  <si>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</si>
  <si>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</si>
  <si>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</si>
  <si>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</si>
  <si>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</si>
  <si>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</si>
  <si>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</si>
  <si>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</si>
  <si>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</si>
  <si>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</si>
  <si>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</si>
  <si>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</si>
  <si>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</si>
  <si>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</si>
  <si>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</si>
  <si>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</si>
  <si>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</si>
  <si>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</si>
  <si>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</si>
  <si>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</si>
  <si>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</si>
  <si>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</si>
  <si>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</si>
  <si>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</si>
  <si>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</si>
  <si>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</si>
  <si>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</si>
  <si>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</si>
  <si>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</si>
  <si>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</si>
  <si>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</si>
  <si>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</si>
  <si>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</si>
  <si>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</si>
  <si>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</si>
  <si>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</si>
  <si>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</si>
  <si>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</si>
  <si>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</si>
  <si>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</si>
  <si>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</si>
  <si>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</si>
  <si>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</si>
  <si>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</si>
  <si>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</si>
  <si>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</si>
  <si>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</si>
  <si>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</si>
  <si>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</si>
  <si>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</si>
  <si>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</si>
  <si>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</si>
  <si>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</si>
  <si>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</si>
  <si>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</si>
  <si>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</si>
  <si>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</si>
  <si>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</si>
  <si>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</si>
  <si>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</si>
  <si>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</si>
  <si>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</si>
  <si>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</si>
  <si>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</si>
  <si>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</si>
  <si>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</si>
  <si>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</si>
  <si>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</si>
  <si>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</si>
  <si>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</si>
  <si>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</si>
  <si>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</si>
  <si>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</si>
  <si>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</si>
  <si>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</si>
  <si>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</si>
  <si>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</si>
  <si>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</si>
  <si>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</si>
  <si>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</si>
  <si>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</si>
  <si>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</si>
  <si>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</si>
  <si>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</si>
  <si>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</si>
  <si>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</si>
  <si>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</si>
  <si>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</si>
  <si>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</si>
  <si>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</si>
  <si>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</si>
  <si>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</si>
  <si>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</si>
  <si>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</si>
  <si>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</si>
  <si>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</si>
  <si>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</si>
  <si>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</si>
  <si>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</si>
  <si>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</si>
  <si>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</si>
  <si>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</si>
  <si>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</si>
  <si>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</si>
  <si>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</si>
  <si>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</si>
  <si>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</si>
  <si>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</si>
  <si>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</si>
  <si>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</si>
  <si>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</si>
  <si>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</si>
  <si>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</si>
  <si>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</si>
  <si>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</si>
  <si>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</si>
  <si>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</si>
  <si>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</si>
  <si>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</si>
  <si>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</si>
  <si>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</si>
  <si>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</si>
  <si>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</si>
  <si>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</si>
  <si>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</si>
  <si>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</si>
  <si>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</si>
  <si>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</si>
  <si>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</si>
  <si>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</si>
  <si>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</si>
  <si>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</si>
  <si>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</si>
  <si>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</si>
  <si>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</si>
  <si>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</si>
  <si>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</si>
  <si>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</si>
  <si>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</si>
  <si>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</si>
  <si>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</si>
  <si>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</si>
  <si>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</si>
  <si>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</si>
  <si>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</si>
  <si>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</si>
  <si>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</si>
  <si>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</si>
  <si>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</si>
  <si>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</si>
  <si>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</si>
  <si>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</si>
  <si>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</si>
  <si>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</si>
  <si>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</si>
  <si>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</si>
  <si>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</si>
  <si>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</si>
  <si>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</si>
  <si>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</si>
  <si>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</si>
  <si>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</si>
  <si>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</si>
  <si>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</si>
  <si>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</si>
  <si>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</si>
  <si>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</si>
  <si>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</si>
  <si>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</si>
  <si>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</si>
  <si>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</si>
  <si>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</si>
  <si>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</si>
  <si>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</si>
  <si>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</si>
  <si>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</si>
  <si>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</si>
  <si>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</si>
  <si>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</si>
  <si>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</si>
  <si>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</si>
  <si>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</si>
  <si>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</si>
  <si>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</si>
  <si>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</si>
  <si>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</si>
  <si>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</si>
  <si>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</si>
  <si>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</si>
  <si>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</si>
  <si>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</si>
  <si>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</si>
  <si>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</si>
  <si>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</si>
  <si>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</si>
  <si>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</si>
  <si>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</si>
  <si>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</si>
  <si>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</si>
  <si>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</si>
  <si>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</si>
  <si>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</si>
  <si>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</si>
  <si>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</si>
  <si>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</si>
  <si>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</si>
  <si>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</si>
  <si>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</si>
  <si>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</si>
  <si>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</si>
  <si>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</si>
  <si>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</si>
  <si>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</si>
  <si>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</si>
  <si>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</si>
  <si>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</si>
  <si>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</si>
  <si>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</si>
  <si>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</si>
  <si>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</si>
  <si>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</si>
  <si>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</si>
  <si>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</si>
  <si>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</si>
  <si>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</si>
  <si>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</si>
  <si>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</si>
  <si>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</si>
  <si>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</si>
  <si>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</si>
  <si>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</si>
  <si>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</si>
  <si>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</si>
  <si>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</si>
  <si>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</si>
  <si>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</si>
  <si>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</si>
  <si>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</si>
  <si>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</si>
  <si>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</si>
  <si>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</si>
  <si>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</si>
  <si>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</si>
  <si>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</si>
  <si>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</si>
  <si>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</si>
  <si>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</si>
  <si>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</si>
  <si>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</si>
  <si>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</si>
  <si>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</si>
  <si>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</si>
  <si>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</si>
  <si>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</si>
  <si>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</si>
  <si>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</si>
  <si>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športy s lietajúcim diskom - bežné transfery</t>
  </si>
  <si>
    <t>25DF00001</t>
  </si>
  <si>
    <t>9.1.2025</t>
  </si>
  <si>
    <t>Účastnícke poplatky WFDF 2025</t>
  </si>
  <si>
    <t>World Flying Disc Federation</t>
  </si>
  <si>
    <t>25DF00003</t>
  </si>
  <si>
    <t>4.2.2025</t>
  </si>
  <si>
    <t>Materiál úložný kontajner</t>
  </si>
  <si>
    <t>13131732</t>
  </si>
  <si>
    <t>Titan containers A/S</t>
  </si>
  <si>
    <t>25DF00004</t>
  </si>
  <si>
    <t>Členský poplatok EDGF 2025</t>
  </si>
  <si>
    <t>European Disc Golf Federation</t>
  </si>
  <si>
    <t>Int0001</t>
  </si>
  <si>
    <t>6.2.2025</t>
  </si>
  <si>
    <t>51786150</t>
  </si>
  <si>
    <t>ZŠ a MŠ Koperníkova, Hlohovec</t>
  </si>
  <si>
    <t>25DF00002</t>
  </si>
  <si>
    <t>12.2.2025</t>
  </si>
  <si>
    <t>Účastnícke poplatky European ultimate federation EYUC 2025</t>
  </si>
  <si>
    <t>975251107</t>
  </si>
  <si>
    <t>European ultimate federation</t>
  </si>
  <si>
    <t>25DF00005</t>
  </si>
  <si>
    <t>13.2.2025</t>
  </si>
  <si>
    <t>Účastnícke poplatky WBUC 2025</t>
  </si>
  <si>
    <t>18.2.2025</t>
  </si>
  <si>
    <t>Účastnícke poplatky Majstrovstvá Európy v discgolfe (EDGC, Nórsko)</t>
  </si>
  <si>
    <t>971372427</t>
  </si>
  <si>
    <t>Diskgolf EM</t>
  </si>
  <si>
    <t>CPK25001</t>
  </si>
  <si>
    <t>6.3.2025</t>
  </si>
  <si>
    <t>Cestovné - kontrolórka SAF</t>
  </si>
  <si>
    <t>Katarína Vilhanová</t>
  </si>
  <si>
    <t>CPK25002</t>
  </si>
  <si>
    <t>25DF00009</t>
  </si>
  <si>
    <t>11.3.2025</t>
  </si>
  <si>
    <t>Účastnícky poplatok - WFDF 2025</t>
  </si>
  <si>
    <t>25DF00011</t>
  </si>
  <si>
    <t>18.3.2025</t>
  </si>
  <si>
    <t>Prenájom priestorov - MSR v ultimate frisbee 16.3.2025 SAF</t>
  </si>
  <si>
    <t>53669967</t>
  </si>
  <si>
    <t>BCD 1, s. r. o.</t>
  </si>
  <si>
    <t>25DF00010</t>
  </si>
  <si>
    <t>24.3.2025</t>
  </si>
  <si>
    <t>Štartovné - CEDGC 2025</t>
  </si>
  <si>
    <t>SI75221381</t>
  </si>
  <si>
    <t>LT-NET Boštjan Lotrič, s.p.</t>
  </si>
  <si>
    <t>CP25001</t>
  </si>
  <si>
    <t>Cestovné - Wings of Varazdin - Early Season Tour, Croatia (15. -16. 2.)</t>
  </si>
  <si>
    <t>Marek Novotný</t>
  </si>
  <si>
    <t>25DF00012</t>
  </si>
  <si>
    <t>31.3.2025</t>
  </si>
  <si>
    <t>Administratívne a konzultačné služby týkajúce sa finančného managementu a
administratívne služby týkajúce sa registračného systému https://ev.szf.sk</t>
  </si>
  <si>
    <t>52909239</t>
  </si>
  <si>
    <t>Peter Topoľský</t>
  </si>
  <si>
    <t>CP25002</t>
  </si>
  <si>
    <t>2.4.2025</t>
  </si>
  <si>
    <t>Hugo Krička</t>
  </si>
  <si>
    <t>CPK25003</t>
  </si>
  <si>
    <t>3.4.2025</t>
  </si>
  <si>
    <t>CP25003 (časť)</t>
  </si>
  <si>
    <t>Cestovné - CEDGC 2025 - Lipica, Slovenia (14.-16.3.2025)</t>
  </si>
  <si>
    <t>Tomáš Mozola</t>
  </si>
  <si>
    <t>CP25009</t>
  </si>
  <si>
    <t>CP25006</t>
  </si>
  <si>
    <t>9.4.2025</t>
  </si>
  <si>
    <t>Jozef Čierny</t>
  </si>
  <si>
    <t>CP25010</t>
  </si>
  <si>
    <t>Nela Ivančíková</t>
  </si>
  <si>
    <t>CP25011</t>
  </si>
  <si>
    <t>Samuel Kšiňan</t>
  </si>
  <si>
    <t>CP25004</t>
  </si>
  <si>
    <t>10.4.2025</t>
  </si>
  <si>
    <t>CP25005</t>
  </si>
  <si>
    <t>16.4.2025</t>
  </si>
  <si>
    <t>Martin Krička</t>
  </si>
  <si>
    <t>CP25013</t>
  </si>
  <si>
    <t>Cestovné - Budmerice Spring Fling 2025</t>
  </si>
  <si>
    <t>Marta Ondrušová</t>
  </si>
  <si>
    <t>CP25012</t>
  </si>
  <si>
    <t>Ondrej Daniel</t>
  </si>
  <si>
    <t>25DF00018</t>
  </si>
  <si>
    <t>2025-02</t>
  </si>
  <si>
    <t>22.4.2025</t>
  </si>
  <si>
    <t>612969423</t>
  </si>
  <si>
    <t>Frisbeeverein innsiders kundl</t>
  </si>
  <si>
    <t>CP25014</t>
  </si>
  <si>
    <t>Cestovné - CDGT Bechovicky Trn</t>
  </si>
  <si>
    <t>25DF00014</t>
  </si>
  <si>
    <t>425231/1</t>
  </si>
  <si>
    <t>Štartovné - European ultimate federation EYUC 2025</t>
  </si>
  <si>
    <t>CPkemp25001</t>
  </si>
  <si>
    <t>25.4.2025</t>
  </si>
  <si>
    <t>Cestovné - juniorské sústredenie Blatné</t>
  </si>
  <si>
    <t>Richard Melichar</t>
  </si>
  <si>
    <t>Int0007</t>
  </si>
  <si>
    <t>29.3.2025</t>
  </si>
  <si>
    <t>28.4.2025</t>
  </si>
  <si>
    <t>Refundácia občerstvenie 1. juniorsky kemp</t>
  </si>
  <si>
    <t>44570121</t>
  </si>
  <si>
    <t>Monika Takáčová M+M</t>
  </si>
  <si>
    <t>CPK25004</t>
  </si>
  <si>
    <t>2.5.2025</t>
  </si>
  <si>
    <t>CP25007</t>
  </si>
  <si>
    <t>7.5.2025</t>
  </si>
  <si>
    <t>Cestovné - CEDGC 2025 - Lipica, Slovenia</t>
  </si>
  <si>
    <t>Richard Kollár</t>
  </si>
  <si>
    <t>CP25008</t>
  </si>
  <si>
    <t>Katarína Boďová</t>
  </si>
  <si>
    <t>CP25017</t>
  </si>
  <si>
    <t>Cestovné - CDGT: Bechovicky Trn / Bechovice Thorny Open 2025 (11.4. - 13.4)</t>
  </si>
  <si>
    <t>CP25015</t>
  </si>
  <si>
    <t>CP25019</t>
  </si>
  <si>
    <t>Cestovné - Wolf Garden Open 2025</t>
  </si>
  <si>
    <t>Michal Kúdela</t>
  </si>
  <si>
    <t>CP25020</t>
  </si>
  <si>
    <t>Soňa Kúdelová</t>
  </si>
  <si>
    <t>CP25023</t>
  </si>
  <si>
    <t>CP25022</t>
  </si>
  <si>
    <t>12.5.2025</t>
  </si>
  <si>
    <t>CP25021</t>
  </si>
  <si>
    <t>Cestovné - CDGT: Búřov Open 2025</t>
  </si>
  <si>
    <t>25DF00019</t>
  </si>
  <si>
    <t xml:space="preserve">Účastnícke poplatky - WBUC 2025 </t>
  </si>
  <si>
    <t>CP25030</t>
  </si>
  <si>
    <t>20.5.2025</t>
  </si>
  <si>
    <t>Cestovné - BTS Urban Mayday 2025</t>
  </si>
  <si>
    <t>CP25018</t>
  </si>
  <si>
    <t>CP25016</t>
  </si>
  <si>
    <t>CP25031</t>
  </si>
  <si>
    <t>25DF00020</t>
  </si>
  <si>
    <t>NC-125063</t>
  </si>
  <si>
    <t>21.5.2025</t>
  </si>
  <si>
    <t>Prenájom priestorov - ihrisko na 2. juniorské sústredenie Košice (26.-27.4.2025)</t>
  </si>
  <si>
    <t>CP25029</t>
  </si>
  <si>
    <t>25DF00022</t>
  </si>
  <si>
    <t>29.5.2025</t>
  </si>
  <si>
    <t>Tovary a služby - Majstrovstvá Slovenska Juniorov 2025</t>
  </si>
  <si>
    <t>55705731</t>
  </si>
  <si>
    <t>Majklo, s.r.o.</t>
  </si>
  <si>
    <t>25DZ00001 (záloha)</t>
  </si>
  <si>
    <t>ZF102025069</t>
  </si>
  <si>
    <t>30.5.2025</t>
  </si>
  <si>
    <t>75094983</t>
  </si>
  <si>
    <t>ASTRA, centrum volného času</t>
  </si>
  <si>
    <t>25DF00021</t>
  </si>
  <si>
    <t>Občerstvenie - SLU východ 19.5.2025</t>
  </si>
  <si>
    <t>44036752</t>
  </si>
  <si>
    <t>GROTTO TRADE s.r.o.</t>
  </si>
  <si>
    <t>CP25025</t>
  </si>
  <si>
    <t>CP25032</t>
  </si>
  <si>
    <t>Cestovné - Konopiště Amateur Open 2025</t>
  </si>
  <si>
    <t>25DF00029</t>
  </si>
  <si>
    <t>2.6.2025</t>
  </si>
  <si>
    <t>Prenájom priestorov - ihrisko na juniorské stretnutie 24.-25.5.2025 Čácov pri Senici</t>
  </si>
  <si>
    <t>44525371</t>
  </si>
  <si>
    <t>Rekreačné služby mesta Senica, spol.s r.o.</t>
  </si>
  <si>
    <t>Int0013 (doklad na 400 eur)</t>
  </si>
  <si>
    <t>Int0013</t>
  </si>
  <si>
    <t>6.4.2025</t>
  </si>
  <si>
    <t>3.6.2025</t>
  </si>
  <si>
    <t>Refundácia prenájom haly HMSR-X 6.4.2025</t>
  </si>
  <si>
    <t>00312347</t>
  </si>
  <si>
    <t>Obec Cífer</t>
  </si>
  <si>
    <t>25DF00030</t>
  </si>
  <si>
    <t>Služby IT - support, správa webu , webhosting doména discgolf.sk</t>
  </si>
  <si>
    <t>03903559</t>
  </si>
  <si>
    <t>Jakub Kudrna</t>
  </si>
  <si>
    <t>Int0012 (doklad na 500 eur)</t>
  </si>
  <si>
    <t>Int0012</t>
  </si>
  <si>
    <t>5.4.2025</t>
  </si>
  <si>
    <t>Refundácia prenájom haly HMSR-W 5.4.2025</t>
  </si>
  <si>
    <t>CPK25005</t>
  </si>
  <si>
    <t>5.6.2025</t>
  </si>
  <si>
    <t>25DF00031</t>
  </si>
  <si>
    <t>13.6.2025</t>
  </si>
  <si>
    <t>Prenájom ihriska na SLU ligu 19.5.2025 TFI Užhorodská 39, Košice</t>
  </si>
  <si>
    <t>00691135</t>
  </si>
  <si>
    <t>Mesto Košice</t>
  </si>
  <si>
    <t>CP25027</t>
  </si>
  <si>
    <t>CP25028-časť</t>
  </si>
  <si>
    <t>CP25036</t>
  </si>
  <si>
    <t>Cestovné - CDGT: O slovácký košᵗ Vacenovice</t>
  </si>
  <si>
    <t>CP25037</t>
  </si>
  <si>
    <t>25DF00032</t>
  </si>
  <si>
    <t>16.6.2025</t>
  </si>
  <si>
    <t>Prenájom ihriska na finále SLU ligy 13.6.2025 TFI Užhorodská 39, Košice</t>
  </si>
  <si>
    <t>00314561</t>
  </si>
  <si>
    <t>Obec Kraľovany</t>
  </si>
  <si>
    <t>25DF00036</t>
  </si>
  <si>
    <t>Účastnícke poplatky - EMDGC25 Slovakia</t>
  </si>
  <si>
    <t>VR 200984</t>
  </si>
  <si>
    <t>Niedersächsischer Frisbeesportverband</t>
  </si>
  <si>
    <t>25DF00033</t>
  </si>
  <si>
    <t>23.6.2025</t>
  </si>
  <si>
    <t>Občerstvenie - ZS Rozhanovce cup 11.6.2025</t>
  </si>
  <si>
    <t>25DF00034</t>
  </si>
  <si>
    <t>Občerstvenie - SLU finále Kraľovany 13.6.2025</t>
  </si>
  <si>
    <t>25DZ00003</t>
  </si>
  <si>
    <t>24.6.2025</t>
  </si>
  <si>
    <t>Doména discgolf.sk</t>
  </si>
  <si>
    <t>52486567</t>
  </si>
  <si>
    <t>Webglobe, a.s.</t>
  </si>
  <si>
    <t>CP25026</t>
  </si>
  <si>
    <t>CP25024</t>
  </si>
  <si>
    <t>CP25039-časť (doklad na 660.89)</t>
  </si>
  <si>
    <t>CP25039-časť</t>
  </si>
  <si>
    <t>Cestovné - DGPT - Konopiště Open</t>
  </si>
  <si>
    <t>CP25040-časť (doklad na 872.30)</t>
  </si>
  <si>
    <t>CP25040-časť</t>
  </si>
  <si>
    <t>CP25038</t>
  </si>
  <si>
    <t>26.6.2025</t>
  </si>
  <si>
    <t>CP25033</t>
  </si>
  <si>
    <t>2.7.2025</t>
  </si>
  <si>
    <t>Cestovné - Konopište Amateur Open 2025</t>
  </si>
  <si>
    <t>CP25034</t>
  </si>
  <si>
    <t>CP25035-časť (suma spolu 447.99)</t>
  </si>
  <si>
    <t>Cestovné - DGPT Konopište Open</t>
  </si>
  <si>
    <t>25DF00023</t>
  </si>
  <si>
    <t>3.7.2025</t>
  </si>
  <si>
    <t>CPK25006</t>
  </si>
  <si>
    <t>8.7.2025</t>
  </si>
  <si>
    <t>25DF00038</t>
  </si>
  <si>
    <t>Účastnícke poplatky - European ultimate federation EUIC 2026 Slovakia Open Teamfee Women</t>
  </si>
  <si>
    <t>11.7.2025</t>
  </si>
  <si>
    <t>Cestovné - DGPT Ale Open</t>
  </si>
  <si>
    <t>25DF00025</t>
  </si>
  <si>
    <t>Účastnícke poplatky - European ultimate federation EYUC 2025 Mixed Slovakia players and guestfee</t>
  </si>
  <si>
    <t>25DF00024</t>
  </si>
  <si>
    <t>VCE1530</t>
  </si>
  <si>
    <t>Materiál - športové oblečenie</t>
  </si>
  <si>
    <t>FR 88 830284782</t>
  </si>
  <si>
    <t>VC Ultimate Europe Limited</t>
  </si>
  <si>
    <t>CP25044</t>
  </si>
  <si>
    <t>16.7.2025</t>
  </si>
  <si>
    <t>Cestovné - EDGF European Junior Disc Golf Championship</t>
  </si>
  <si>
    <t>25DF00037</t>
  </si>
  <si>
    <t>23.7.2025</t>
  </si>
  <si>
    <t>Webhosting - discgolf.sk</t>
  </si>
  <si>
    <t>CP25045</t>
  </si>
  <si>
    <t>CP25047</t>
  </si>
  <si>
    <t>29.7.2025</t>
  </si>
  <si>
    <t>Cestovné - PCT Silesia Open 2025</t>
  </si>
  <si>
    <t>CP25046</t>
  </si>
  <si>
    <t>31.7.2025</t>
  </si>
  <si>
    <t>Cestovné - CDGT: Búřov Open 2025 doplatok</t>
  </si>
  <si>
    <t>Športový klub KEFEAR</t>
  </si>
  <si>
    <t>Ubytovanie MS juniorov Hlohovec 31.1.-2.2.2025</t>
  </si>
  <si>
    <t>25DF00006-časť (suma spolu 1034.29)</t>
  </si>
  <si>
    <t>2268-časť (suma spolu 1034.29)</t>
  </si>
  <si>
    <t>Účastnícke poplatky - F.U.C.K. 2025 - juniorský turnaj</t>
  </si>
  <si>
    <t>Služby - DiscGolf Camp 2025 (11.-18.7.2025) - tábor pre talentovaných hráčov</t>
  </si>
  <si>
    <t>CP25041</t>
  </si>
  <si>
    <t>CP25042</t>
  </si>
  <si>
    <t>Int0030</t>
  </si>
  <si>
    <t>16.10.2025</t>
  </si>
  <si>
    <t>Rozrátanie medzi hráčov do 23 rokov, ultimate klub Outsiterz</t>
  </si>
  <si>
    <t>Outsiterz</t>
  </si>
  <si>
    <t>Int0031</t>
  </si>
  <si>
    <t>24.10.2025</t>
  </si>
  <si>
    <t>27.10.2025</t>
  </si>
  <si>
    <t>Rozrátanie medzi hráčov do 23 rokov, ultimate klub Sky Up</t>
  </si>
  <si>
    <t>Športový klub Sky Up</t>
  </si>
  <si>
    <t>Int0029</t>
  </si>
  <si>
    <t>7.9.2025</t>
  </si>
  <si>
    <t>29.10.2025</t>
  </si>
  <si>
    <t>Rozrátanie medzi hráčov do 23 rokov, Discgolf klub Outsiterz</t>
  </si>
  <si>
    <t>Outsiterz DG</t>
  </si>
  <si>
    <t>Int0028</t>
  </si>
  <si>
    <t>14.11.2025</t>
  </si>
  <si>
    <t>24.11.2025</t>
  </si>
  <si>
    <t>Rozrátanie medzi hráčov do 23 rokov, Discgolf klub DGC Treecutters</t>
  </si>
  <si>
    <t>DGC Treecutters</t>
  </si>
  <si>
    <t>Int0033</t>
  </si>
  <si>
    <t>26.11.2025</t>
  </si>
  <si>
    <t>25.11.2025</t>
  </si>
  <si>
    <t>Rozrátanie medzi hráčov do 23 rokov, ultimate klub Kus Plastu</t>
  </si>
  <si>
    <t>Kus plastu</t>
  </si>
  <si>
    <t>Int0043</t>
  </si>
  <si>
    <t>7.1.2025</t>
  </si>
  <si>
    <t>4.12.2025</t>
  </si>
  <si>
    <t>Rozrátanie medzi hráčov do 23 rokov, ultimate klub Športový klub KEFEAR</t>
  </si>
  <si>
    <t>423 31 340</t>
  </si>
  <si>
    <t>Int0046-časť</t>
  </si>
  <si>
    <t>9.12.2025</t>
  </si>
  <si>
    <t>Rozrátanie medzi hráčov do 23 rokov, ultimate klub North Side Turzovka</t>
  </si>
  <si>
    <t>North Side Turzovka</t>
  </si>
  <si>
    <t>Int0054</t>
  </si>
  <si>
    <t>8.3.2025</t>
  </si>
  <si>
    <t>Rozrátanie medzi hráčov do 23 rokov, ultimate klub Cenada</t>
  </si>
  <si>
    <t>30794455</t>
  </si>
  <si>
    <t>Cenada (Outsiterz)</t>
  </si>
  <si>
    <t>11.12.2025</t>
  </si>
  <si>
    <t>10.12.2025</t>
  </si>
  <si>
    <t>15.12.2025</t>
  </si>
  <si>
    <t>Int0051</t>
  </si>
  <si>
    <t>17.12.2025</t>
  </si>
  <si>
    <t>Rozrátanie medzi hráčov do 23 rokov, Discgolf klub Frisbeeterians DG</t>
  </si>
  <si>
    <t>56364270</t>
  </si>
  <si>
    <t>Frisbeeterians DG</t>
  </si>
  <si>
    <t>Int0052</t>
  </si>
  <si>
    <t>13.1.2025</t>
  </si>
  <si>
    <t>19.12.2025</t>
  </si>
  <si>
    <t>Int0053</t>
  </si>
  <si>
    <t>2.10.2025</t>
  </si>
  <si>
    <t>Int0003 (r.2026)</t>
  </si>
  <si>
    <t>7.1.2026</t>
  </si>
  <si>
    <t>Rozrátanie medzi hráčov do 23 rokov, Discgolf klub Crataegus Hlohovec</t>
  </si>
  <si>
    <t>Športový klub Crataegus Hlohovec</t>
  </si>
  <si>
    <t>Int0060</t>
  </si>
  <si>
    <t>5.12.2025</t>
  </si>
  <si>
    <t>8.1.2026</t>
  </si>
  <si>
    <t>Rozrátanie medzi hráčov do 23 rokov, ultimate klub KEFEAR</t>
  </si>
  <si>
    <t>Int0044 (r.2025 - 562,92 €) + Int0004 (r.2026 - 290,90 €)</t>
  </si>
  <si>
    <t>9.7.2025</t>
  </si>
  <si>
    <t>9.1.2026</t>
  </si>
  <si>
    <t>Rozrátanie medzi hráčov do 23 rokov, ultimate klub frisbee Špačince</t>
  </si>
  <si>
    <t>Športový klub frisbee Špačince</t>
  </si>
  <si>
    <t>Int0059</t>
  </si>
  <si>
    <t>14.1.2025</t>
  </si>
  <si>
    <t>14.1.2026</t>
  </si>
  <si>
    <t>Rozrátanie medzi hráčov do 23 rokov, discgolf klub Discgolf Slovensko (ZADG)</t>
  </si>
  <si>
    <t>53700040</t>
  </si>
  <si>
    <t>Discgolf Slovensko (ZADG)</t>
  </si>
  <si>
    <t>Int0030 (suma spolu 3846.63)</t>
  </si>
  <si>
    <t>Int0031 (suma spolu 469.1)</t>
  </si>
  <si>
    <t>Int0029 (suma spolu 206.45)</t>
  </si>
  <si>
    <t>Int0028 (suma spolu 2064.52)</t>
  </si>
  <si>
    <t>Int0033 (suma spolu 1767)</t>
  </si>
  <si>
    <t>Int0043 (suma spolu 2345.51)</t>
  </si>
  <si>
    <t>Int0046-časť (suma spolu 804.4)</t>
  </si>
  <si>
    <t>Int0054 (suma spolu 3096.07)</t>
  </si>
  <si>
    <t>Int0046-časť (suma spolu 840.15)</t>
  </si>
  <si>
    <t>Int0046-časť (suma spolu 568.8)</t>
  </si>
  <si>
    <t>Int0051 (suma spolu 930)</t>
  </si>
  <si>
    <t>Int0052 (suma spolu 766.15)</t>
  </si>
  <si>
    <t>Int0053 (suma spolu 826.08)</t>
  </si>
  <si>
    <t>Int0003 (r.2026) (suma spolu 309.68)</t>
  </si>
  <si>
    <t>Int0060 (suma spolu 516.3)</t>
  </si>
  <si>
    <t>Int0044 (r.2025 - 562,92 €) + Int0004 (r.2026 - 290,90 €) (suma spolu 853.82)</t>
  </si>
  <si>
    <t>Int0059 (suma spolu 2890.32)</t>
  </si>
  <si>
    <t>CP25046 (suma spolu 1112.43)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</si>
</sst>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8"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 val="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23"/>
      <c r="D1" s="323"/>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5" x14ac:dyDescent="0.25">
      <c r="A14" s="310" t="s">
        <v>5</v>
      </c>
      <c r="C14" s="205"/>
      <c r="D14" s="205"/>
    </row>
    <row r="15" spans="1:4" ht="16.25" customHeight="1" x14ac:dyDescent="0.25">
      <c r="A15" s="127"/>
      <c r="C15" s="21"/>
    </row>
    <row r="16" spans="1:4" ht="303" x14ac:dyDescent="0.25">
      <c r="A16" s="298" t="s">
        <v>6</v>
      </c>
      <c r="C16" s="21"/>
    </row>
    <row r="17" spans="1:4" ht="17.399999999999999" customHeight="1" x14ac:dyDescent="0.25">
      <c r="A17" s="21"/>
      <c r="C17" s="21"/>
    </row>
    <row r="18" spans="1:4" ht="226.4"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24"/>
      <c r="D21" s="324"/>
    </row>
    <row r="22" spans="1:4" x14ac:dyDescent="0.25">
      <c r="C22" s="325"/>
      <c r="D22" s="324"/>
    </row>
    <row r="23" spans="1:4" ht="64" x14ac:dyDescent="0.25">
      <c r="A23" s="23" t="s">
        <v>1380</v>
      </c>
      <c r="C23" s="255"/>
      <c r="D23" s="256"/>
    </row>
    <row r="24" spans="1:4" ht="12.75" customHeight="1" x14ac:dyDescent="0.25">
      <c r="C24" s="321"/>
      <c r="D24" s="322"/>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1361</v>
      </c>
    </row>
    <row r="32" spans="1:4" ht="12.65" customHeight="1" x14ac:dyDescent="0.25"/>
    <row r="33" spans="1:3" ht="15.75" customHeight="1" x14ac:dyDescent="0.25">
      <c r="A33" s="19" t="s">
        <v>1362</v>
      </c>
    </row>
    <row r="34" spans="1:3" ht="12.65" customHeight="1" x14ac:dyDescent="0.25"/>
    <row r="35" spans="1:3" ht="52" x14ac:dyDescent="0.25">
      <c r="A35" s="19" t="s">
        <v>1364</v>
      </c>
    </row>
    <row r="36" spans="1:3" ht="12" customHeight="1" x14ac:dyDescent="0.25"/>
    <row r="37" spans="1:3" ht="25.5" x14ac:dyDescent="0.25">
      <c r="A37" s="271" t="s">
        <v>1363</v>
      </c>
    </row>
    <row r="39" spans="1:3" ht="77" x14ac:dyDescent="0.25">
      <c r="A39" s="23" t="s">
        <v>1365</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ht="13" x14ac:dyDescent="0.25">
      <c r="A48" s="302" t="s">
        <v>1367</v>
      </c>
    </row>
    <row r="49" spans="1:1" ht="12" customHeight="1" x14ac:dyDescent="0.25"/>
    <row r="50" spans="1:1" ht="39" x14ac:dyDescent="0.25">
      <c r="A50" s="19" t="s">
        <v>1368</v>
      </c>
    </row>
    <row r="51" spans="1:1" ht="12.75" customHeight="1" x14ac:dyDescent="0.25"/>
    <row r="52" spans="1:1" ht="75.5" x14ac:dyDescent="0.25">
      <c r="A52" s="19" t="s">
        <v>1369</v>
      </c>
    </row>
    <row r="53" spans="1:1" ht="12.75" customHeight="1" x14ac:dyDescent="0.25"/>
    <row r="54" spans="1:1" ht="38.5" x14ac:dyDescent="0.25">
      <c r="A54" s="19" t="s">
        <v>1370</v>
      </c>
    </row>
    <row r="56" spans="1:1" ht="13" x14ac:dyDescent="0.25">
      <c r="A56" s="19" t="s">
        <v>16</v>
      </c>
    </row>
    <row r="58" spans="1:1" ht="13" x14ac:dyDescent="0.25">
      <c r="A58" s="19" t="s">
        <v>17</v>
      </c>
    </row>
    <row r="60" spans="1:1" ht="121.75" customHeight="1" x14ac:dyDescent="0.25">
      <c r="A60" s="23" t="s">
        <v>1371</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1372</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11" t="s">
        <v>1390</v>
      </c>
    </row>
    <row r="73" spans="1:1" ht="37.5" x14ac:dyDescent="0.25">
      <c r="A73" s="23" t="s">
        <v>1391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1381</v>
      </c>
    </row>
    <row r="96" spans="1:2" x14ac:dyDescent="0.25">
      <c r="A96" s="23"/>
    </row>
    <row r="97" spans="1:4" ht="13" x14ac:dyDescent="0.25">
      <c r="A97" s="260" t="s">
        <v>40</v>
      </c>
    </row>
    <row r="98" spans="1:4" ht="68.400000000000006" customHeight="1" x14ac:dyDescent="0.25">
      <c r="A98" s="23" t="s">
        <v>1382</v>
      </c>
    </row>
    <row r="99" spans="1:4" x14ac:dyDescent="0.25">
      <c r="A99" s="23"/>
    </row>
    <row r="100" spans="1:4" ht="13" x14ac:dyDescent="0.25">
      <c r="A100" s="260" t="s">
        <v>41</v>
      </c>
    </row>
    <row r="101" spans="1:4" ht="75.5" x14ac:dyDescent="0.25">
      <c r="A101" s="23" t="s">
        <v>1383</v>
      </c>
    </row>
    <row r="102" spans="1:4" x14ac:dyDescent="0.25">
      <c r="A102" s="23"/>
    </row>
    <row r="103" spans="1:4" ht="13" x14ac:dyDescent="0.25">
      <c r="A103" s="297" t="s">
        <v>42</v>
      </c>
    </row>
    <row r="104" spans="1:4" ht="50.5" x14ac:dyDescent="0.25">
      <c r="A104" s="23" t="s">
        <v>1384</v>
      </c>
    </row>
    <row r="105" spans="1:4" x14ac:dyDescent="0.25">
      <c r="A105" s="23"/>
      <c r="B105" s="20" t="s">
        <v>43</v>
      </c>
    </row>
    <row r="106" spans="1:4" ht="13" x14ac:dyDescent="0.25">
      <c r="A106" s="260" t="s">
        <v>44</v>
      </c>
    </row>
    <row r="107" spans="1:4" ht="71.25" customHeight="1" x14ac:dyDescent="0.25">
      <c r="A107" s="19" t="s">
        <v>1385</v>
      </c>
    </row>
    <row r="108" spans="1:4" ht="37.5" x14ac:dyDescent="0.25">
      <c r="A108" s="19" t="s">
        <v>1375</v>
      </c>
    </row>
    <row r="109" spans="1:4" ht="25" x14ac:dyDescent="0.25">
      <c r="A109" s="19" t="s">
        <v>45</v>
      </c>
    </row>
    <row r="110" spans="1:4" ht="10.5" customHeight="1" x14ac:dyDescent="0.25">
      <c r="D110" s="20" t="s">
        <v>43</v>
      </c>
    </row>
    <row r="111" spans="1:4" ht="99.75" customHeight="1" x14ac:dyDescent="0.25">
      <c r="A111" s="23" t="s">
        <v>1374</v>
      </c>
    </row>
    <row r="112" spans="1:4" ht="26" x14ac:dyDescent="0.25">
      <c r="A112" s="19" t="s">
        <v>1373</v>
      </c>
    </row>
    <row r="114" spans="1:2" ht="175" x14ac:dyDescent="0.25">
      <c r="A114" s="23" t="s">
        <v>1386</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1376</v>
      </c>
    </row>
    <row r="133" spans="1:1" ht="61.5" customHeight="1" x14ac:dyDescent="0.25">
      <c r="A133" s="303" t="s">
        <v>1388</v>
      </c>
    </row>
    <row r="134" spans="1:1" ht="13" x14ac:dyDescent="0.25">
      <c r="A134" s="260" t="s">
        <v>1389</v>
      </c>
    </row>
    <row r="135" spans="1:1" ht="101" x14ac:dyDescent="0.25">
      <c r="A135" s="303" t="s">
        <v>1377</v>
      </c>
    </row>
    <row r="136" spans="1:1" x14ac:dyDescent="0.25">
      <c r="A136"/>
    </row>
    <row r="137" spans="1:1" ht="71.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69" t="str">
        <f>Spolu!C3&amp;", "&amp;Spolu!C6</f>
        <v>Slovenská asociácia Frisbee, Malženice 511, Malženice, 919 29</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4"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4" customHeight="1" x14ac:dyDescent="0.25">
      <c r="A14" s="139" t="s">
        <v>1292</v>
      </c>
      <c r="B14" s="374" t="s">
        <v>1310</v>
      </c>
      <c r="C14" s="375"/>
      <c r="F14" s="313"/>
      <c r="N14" s="137" t="str">
        <f t="shared" si="0"/>
        <v xml:space="preserve">n - </v>
      </c>
      <c r="O14" s="137" t="s">
        <v>364</v>
      </c>
    </row>
    <row r="15" spans="1:16" ht="34.4"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5" customHeight="1" x14ac:dyDescent="0.25">
      <c r="A17" s="139" t="s">
        <v>1298</v>
      </c>
      <c r="B17" s="142">
        <f>F9</f>
        <v>0</v>
      </c>
      <c r="C17" s="137"/>
      <c r="F17" s="377"/>
      <c r="N17" s="137" t="str">
        <f t="shared" si="0"/>
        <v xml:space="preserve">q - </v>
      </c>
      <c r="O17" s="137" t="s">
        <v>367</v>
      </c>
    </row>
    <row r="18" spans="1:16" ht="16" thickBot="1" x14ac:dyDescent="0.3">
      <c r="B18" s="193" t="s">
        <v>1312</v>
      </c>
      <c r="C18" s="194">
        <v>31</v>
      </c>
      <c r="N18" s="137" t="str">
        <f t="shared" si="0"/>
        <v xml:space="preserve">r - </v>
      </c>
      <c r="O18" s="137" t="s">
        <v>368</v>
      </c>
    </row>
    <row r="19" spans="1:16" x14ac:dyDescent="0.25">
      <c r="B19" s="193" t="s">
        <v>1300</v>
      </c>
      <c r="C19" s="142" t="str">
        <f>Spolu!C4</f>
        <v>31749852</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1316</v>
      </c>
    </row>
    <row r="2" spans="1:2" ht="30" customHeight="1" x14ac:dyDescent="0.25">
      <c r="A2" s="378" t="s">
        <v>1317</v>
      </c>
      <c r="B2" s="378"/>
    </row>
    <row r="3" spans="1:2" ht="13"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26" t="s">
        <v>57</v>
      </c>
      <c r="B1" s="326"/>
      <c r="C1" s="326"/>
      <c r="D1" s="326"/>
      <c r="E1" s="326"/>
      <c r="F1" s="326"/>
      <c r="G1" s="326"/>
      <c r="H1" s="326"/>
      <c r="I1" s="52"/>
      <c r="J1" s="37"/>
    </row>
    <row r="2" spans="1:11" ht="15.5" x14ac:dyDescent="0.35">
      <c r="A2" s="332" t="s">
        <v>58</v>
      </c>
      <c r="B2" s="332"/>
      <c r="C2" s="332"/>
      <c r="D2" s="332"/>
      <c r="E2" s="332"/>
      <c r="F2" s="332"/>
      <c r="G2" s="332"/>
      <c r="H2" s="330" t="str">
        <f>+Doklady!I100</f>
        <v>V2</v>
      </c>
      <c r="I2" s="330"/>
    </row>
    <row r="3" spans="1:11" ht="14" x14ac:dyDescent="0.3">
      <c r="A3" s="40"/>
      <c r="B3" s="40"/>
      <c r="C3" s="40"/>
      <c r="D3" s="40"/>
      <c r="E3" s="40"/>
      <c r="F3" s="40"/>
      <c r="G3" s="40"/>
      <c r="H3" s="331">
        <f>+Doklady!I101</f>
        <v>45887</v>
      </c>
      <c r="I3" s="331"/>
    </row>
    <row r="4" spans="1:11" ht="15.75" customHeight="1" x14ac:dyDescent="0.3">
      <c r="A4" s="41" t="s">
        <v>59</v>
      </c>
      <c r="B4" s="327" t="s">
        <v>60</v>
      </c>
      <c r="C4" s="328"/>
      <c r="D4" s="328"/>
      <c r="E4" s="329"/>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35" t="s">
        <v>311</v>
      </c>
      <c r="B1" s="336"/>
      <c r="C1" s="174">
        <v>45688</v>
      </c>
      <c r="D1" s="26"/>
      <c r="G1" s="252">
        <v>45688</v>
      </c>
    </row>
    <row r="2" spans="1:7" ht="14" x14ac:dyDescent="0.3">
      <c r="A2" s="28"/>
      <c r="B2" s="28"/>
      <c r="G2" s="252">
        <v>45716</v>
      </c>
    </row>
    <row r="3" spans="1:7" ht="14" x14ac:dyDescent="0.3">
      <c r="A3" s="30" t="s">
        <v>312</v>
      </c>
      <c r="B3" s="333" t="str">
        <f>INDEX(Adr!B:B,Doklady!B102+1)</f>
        <v>Slovenská asociácia Frisbee</v>
      </c>
      <c r="C3" s="333"/>
      <c r="D3" s="333"/>
      <c r="G3" s="252">
        <v>45747</v>
      </c>
    </row>
    <row r="4" spans="1:7" ht="14" x14ac:dyDescent="0.3">
      <c r="A4" s="30" t="s">
        <v>313</v>
      </c>
      <c r="B4" s="29" t="str">
        <f>RIGHT("0000"&amp;INDEX(Adr!A:A,Doklady!B102+1),8)</f>
        <v>31749852</v>
      </c>
      <c r="G4" s="252">
        <v>45777</v>
      </c>
    </row>
    <row r="5" spans="1:7" ht="14" x14ac:dyDescent="0.3">
      <c r="A5" s="30" t="s">
        <v>314</v>
      </c>
      <c r="B5" s="29" t="str">
        <f>INDEX(Adr!D:D,Doklady!B102+1)&amp;", "&amp;INDEX(Adr!E:E,Doklady!B102+1)</f>
        <v>Malženice 511, Malženice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56742</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56742</v>
      </c>
      <c r="G15" s="252"/>
    </row>
    <row r="16" spans="1:7" ht="14" x14ac:dyDescent="0.3">
      <c r="G16" s="252"/>
    </row>
    <row r="17" spans="1:5" ht="72" customHeight="1" x14ac:dyDescent="0.25">
      <c r="A17" s="334" t="s">
        <v>328</v>
      </c>
      <c r="B17" s="334"/>
      <c r="C17" s="334"/>
      <c r="D17" s="334"/>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32" customHeight="1" x14ac:dyDescent="0.35">
      <c r="A1" s="356" t="s">
        <v>1504</v>
      </c>
      <c r="B1" s="356"/>
      <c r="C1" s="356"/>
      <c r="D1" s="356"/>
      <c r="E1" s="356"/>
      <c r="F1" s="356"/>
      <c r="G1" s="356"/>
      <c r="H1" s="356"/>
      <c r="I1" s="356"/>
    </row>
    <row r="2" spans="1:26" ht="7.5" customHeight="1" x14ac:dyDescent="0.2">
      <c r="C2" s="8"/>
      <c r="D2" s="8"/>
      <c r="E2" s="8"/>
      <c r="F2" s="8"/>
      <c r="G2" s="8"/>
      <c r="H2" s="8"/>
      <c r="I2" s="8"/>
    </row>
    <row r="3" spans="1:26" s="9" customFormat="1" ht="26.15" customHeight="1" x14ac:dyDescent="0.25">
      <c r="B3" s="160" t="s">
        <v>59</v>
      </c>
      <c r="C3" s="357" t="str">
        <f>INDEX(Adr!B2:B87,Doklady!B102)</f>
        <v>Slovenská asociácia Frisbee</v>
      </c>
      <c r="D3" s="357"/>
      <c r="E3" s="357"/>
      <c r="F3" s="357"/>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31749852</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Malženice 511, Malženice, 919 29</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8" t="s">
        <v>333</v>
      </c>
      <c r="F9" s="359"/>
      <c r="J9" s="8"/>
      <c r="L9" s="118"/>
      <c r="M9" s="118"/>
      <c r="N9" s="118"/>
      <c r="O9" s="118"/>
      <c r="P9" s="118"/>
      <c r="Q9" s="118"/>
      <c r="R9" s="118"/>
      <c r="S9" s="118"/>
    </row>
    <row r="10" spans="1:26" ht="18" x14ac:dyDescent="0.4">
      <c r="A10" s="69" t="s">
        <v>317</v>
      </c>
      <c r="B10" s="70" t="s">
        <v>318</v>
      </c>
      <c r="C10" s="126">
        <f>SUMIF(FP!J:J,Doklady!$B$1&amp;A10,FP!D:D)</f>
        <v>0</v>
      </c>
      <c r="D10" s="126">
        <f>C10-E10</f>
        <v>0</v>
      </c>
      <c r="E10" s="352">
        <f>SUMIF(K:K,A10,I:I)</f>
        <v>0</v>
      </c>
      <c r="F10" s="353"/>
      <c r="L10" s="120" t="s">
        <v>334</v>
      </c>
      <c r="M10" s="118"/>
      <c r="N10" s="118"/>
      <c r="O10" s="118"/>
      <c r="P10" s="118"/>
      <c r="Q10" s="118"/>
      <c r="R10" s="118"/>
      <c r="S10" s="118"/>
    </row>
    <row r="11" spans="1:26" ht="18" x14ac:dyDescent="0.4">
      <c r="A11" s="69" t="s">
        <v>319</v>
      </c>
      <c r="B11" s="70" t="s">
        <v>320</v>
      </c>
      <c r="C11" s="126">
        <f>SUMIF(FP!J:J,Doklady!$B$1&amp;A11,FP!D:D)</f>
        <v>56742</v>
      </c>
      <c r="D11" s="126">
        <f>+C11-E11</f>
        <v>56742</v>
      </c>
      <c r="E11" s="360">
        <f>+I39-I42+I44-I47</f>
        <v>0</v>
      </c>
      <c r="F11" s="361"/>
      <c r="J11" s="176"/>
      <c r="L11" s="161" t="str">
        <f>L41</f>
        <v>a - športy s lietajúcim diskom - bežné transfery</v>
      </c>
      <c r="M11" s="118"/>
      <c r="N11" s="118"/>
      <c r="O11" s="118"/>
      <c r="P11" s="118"/>
      <c r="Q11" s="118"/>
      <c r="R11" s="118"/>
      <c r="S11" s="118"/>
    </row>
    <row r="12" spans="1:26" ht="18" x14ac:dyDescent="0.4">
      <c r="A12" s="69" t="s">
        <v>321</v>
      </c>
      <c r="B12" s="70" t="s">
        <v>322</v>
      </c>
      <c r="C12" s="126">
        <f>SUMIF(FP!J:J,Doklady!$B$1&amp;A12,FP!D:D)</f>
        <v>0</v>
      </c>
      <c r="D12" s="126">
        <f>C12-E12</f>
        <v>0</v>
      </c>
      <c r="E12" s="352">
        <f>SUMIF(K:K,A12,I:I)</f>
        <v>0</v>
      </c>
      <c r="F12" s="353"/>
      <c r="J12" s="177"/>
      <c r="L12" s="161" t="str">
        <f>L42</f>
        <v>a - športy s lietajúcim diskom - kapitálové transfery</v>
      </c>
      <c r="N12" s="118"/>
      <c r="O12" s="118"/>
      <c r="P12" s="118"/>
      <c r="Q12" s="118"/>
      <c r="R12" s="118"/>
      <c r="S12" s="118"/>
    </row>
    <row r="13" spans="1:26" ht="18" x14ac:dyDescent="0.4">
      <c r="A13" s="69" t="s">
        <v>323</v>
      </c>
      <c r="B13" s="70" t="s">
        <v>324</v>
      </c>
      <c r="C13" s="126">
        <f>SUMIF(FP!J:J,Doklady!$B$1&amp;A13,FP!D:D)</f>
        <v>0</v>
      </c>
      <c r="D13" s="126">
        <f>C13-E13</f>
        <v>0</v>
      </c>
      <c r="E13" s="352">
        <f>SUMIF(K:K,A13,I:I)</f>
        <v>0</v>
      </c>
      <c r="F13" s="353"/>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44" t="s">
        <v>336</v>
      </c>
      <c r="C16" s="345"/>
      <c r="D16" s="345"/>
      <c r="E16" s="345"/>
      <c r="F16" s="345"/>
      <c r="G16" s="345"/>
      <c r="H16" s="346"/>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7" t="s">
        <v>339</v>
      </c>
      <c r="C17" s="347"/>
      <c r="D17" s="347"/>
      <c r="E17" s="347"/>
      <c r="F17" s="347"/>
      <c r="G17" s="347"/>
      <c r="H17" s="347"/>
      <c r="I17" s="73">
        <f>SUMIF(FP!I:I,Doklady!$B$1&amp;A17,FP!D:D)</f>
        <v>56742</v>
      </c>
      <c r="T17" s="86"/>
    </row>
    <row r="18" spans="1:20" x14ac:dyDescent="0.2">
      <c r="A18" s="135" t="s">
        <v>340</v>
      </c>
      <c r="B18" s="347" t="s">
        <v>341</v>
      </c>
      <c r="C18" s="347"/>
      <c r="D18" s="347"/>
      <c r="E18" s="347"/>
      <c r="F18" s="347"/>
      <c r="G18" s="347"/>
      <c r="H18" s="347"/>
      <c r="I18" s="73">
        <f>SUMIF(FP!I:I,Doklady!$B$1&amp;A18,FP!D:D)</f>
        <v>0</v>
      </c>
    </row>
    <row r="19" spans="1:20" x14ac:dyDescent="0.2">
      <c r="A19" s="115" t="s">
        <v>342</v>
      </c>
      <c r="B19" s="347" t="s">
        <v>343</v>
      </c>
      <c r="C19" s="347"/>
      <c r="D19" s="347"/>
      <c r="E19" s="347"/>
      <c r="F19" s="347"/>
      <c r="G19" s="347"/>
      <c r="H19" s="347"/>
      <c r="I19" s="73">
        <f>SUMIF(FP!I:I,Doklady!$B$1&amp;A19,FP!D:D)</f>
        <v>0</v>
      </c>
    </row>
    <row r="20" spans="1:20" x14ac:dyDescent="0.2">
      <c r="A20" s="135" t="s">
        <v>344</v>
      </c>
      <c r="B20" s="341" t="s">
        <v>345</v>
      </c>
      <c r="C20" s="342"/>
      <c r="D20" s="342"/>
      <c r="E20" s="342"/>
      <c r="F20" s="342"/>
      <c r="G20" s="342"/>
      <c r="H20" s="343"/>
      <c r="I20" s="73">
        <f>SUMIF(FP!I:I,Doklady!$B$1&amp;A20,FP!D:D)</f>
        <v>0</v>
      </c>
      <c r="T20" s="86"/>
    </row>
    <row r="21" spans="1:20" x14ac:dyDescent="0.2">
      <c r="A21" s="115" t="s">
        <v>346</v>
      </c>
      <c r="B21" s="341" t="s">
        <v>347</v>
      </c>
      <c r="C21" s="342"/>
      <c r="D21" s="342"/>
      <c r="E21" s="342"/>
      <c r="F21" s="342"/>
      <c r="G21" s="342"/>
      <c r="H21" s="343"/>
      <c r="I21" s="73">
        <f>SUMIF(FP!I:I,Doklady!$B$1&amp;A21,FP!D:D)</f>
        <v>0</v>
      </c>
      <c r="T21" s="86"/>
    </row>
    <row r="22" spans="1:20" x14ac:dyDescent="0.2">
      <c r="A22" s="135" t="s">
        <v>348</v>
      </c>
      <c r="B22" s="348" t="s">
        <v>349</v>
      </c>
      <c r="C22" s="349"/>
      <c r="D22" s="349"/>
      <c r="E22" s="349"/>
      <c r="F22" s="349"/>
      <c r="G22" s="349"/>
      <c r="H22" s="350"/>
      <c r="I22" s="73">
        <f>SUMIF(FP!I:I,Doklady!$B$1&amp;A22,FP!D:D)</f>
        <v>0</v>
      </c>
      <c r="T22" s="86"/>
    </row>
    <row r="23" spans="1:20" x14ac:dyDescent="0.2">
      <c r="A23" s="115" t="s">
        <v>350</v>
      </c>
      <c r="B23" s="341" t="s">
        <v>351</v>
      </c>
      <c r="C23" s="342"/>
      <c r="D23" s="342"/>
      <c r="E23" s="342"/>
      <c r="F23" s="342"/>
      <c r="G23" s="342"/>
      <c r="H23" s="343"/>
      <c r="I23" s="73">
        <f>SUMIF(FP!I:I,Doklady!$B$1&amp;A23,FP!D:D)</f>
        <v>0</v>
      </c>
      <c r="T23" s="86"/>
    </row>
    <row r="24" spans="1:20" x14ac:dyDescent="0.2">
      <c r="A24" s="135" t="s">
        <v>352</v>
      </c>
      <c r="B24" s="341" t="s">
        <v>353</v>
      </c>
      <c r="C24" s="342"/>
      <c r="D24" s="342"/>
      <c r="E24" s="342"/>
      <c r="F24" s="342"/>
      <c r="G24" s="342"/>
      <c r="H24" s="343"/>
      <c r="I24" s="73">
        <f>SUMIF(FP!I:I,Doklady!$B$1&amp;A24,FP!D:D)</f>
        <v>0</v>
      </c>
      <c r="T24" s="86"/>
    </row>
    <row r="25" spans="1:20" x14ac:dyDescent="0.2">
      <c r="A25" s="115" t="s">
        <v>354</v>
      </c>
      <c r="B25" s="364" t="s">
        <v>355</v>
      </c>
      <c r="C25" s="365"/>
      <c r="D25" s="365"/>
      <c r="E25" s="365"/>
      <c r="F25" s="365"/>
      <c r="G25" s="365"/>
      <c r="H25" s="366"/>
      <c r="I25" s="73">
        <f>SUMIF(FP!I:I,Doklady!$B$1&amp;A25,FP!D:D)</f>
        <v>0</v>
      </c>
      <c r="T25" s="86"/>
    </row>
    <row r="26" spans="1:20" x14ac:dyDescent="0.2">
      <c r="A26" s="135" t="s">
        <v>356</v>
      </c>
      <c r="B26" s="341" t="s">
        <v>357</v>
      </c>
      <c r="C26" s="342"/>
      <c r="D26" s="342"/>
      <c r="E26" s="342"/>
      <c r="F26" s="342"/>
      <c r="G26" s="342"/>
      <c r="H26" s="343"/>
      <c r="I26" s="73">
        <f>SUMIF(FP!I:I,Doklady!$B$1&amp;A26,FP!D:D)</f>
        <v>0</v>
      </c>
      <c r="T26" s="86"/>
    </row>
    <row r="27" spans="1:20" x14ac:dyDescent="0.2">
      <c r="A27" s="115" t="s">
        <v>358</v>
      </c>
      <c r="B27" s="341" t="s">
        <v>359</v>
      </c>
      <c r="C27" s="342"/>
      <c r="D27" s="342"/>
      <c r="E27" s="342"/>
      <c r="F27" s="342"/>
      <c r="G27" s="342"/>
      <c r="H27" s="343"/>
      <c r="I27" s="73">
        <f>SUMIF(FP!I:I,Doklady!$B$1&amp;A27,FP!D:D)</f>
        <v>0</v>
      </c>
      <c r="T27" s="86"/>
    </row>
    <row r="28" spans="1:20" x14ac:dyDescent="0.2">
      <c r="A28" s="135" t="s">
        <v>360</v>
      </c>
      <c r="B28" s="341" t="s">
        <v>361</v>
      </c>
      <c r="C28" s="342"/>
      <c r="D28" s="342"/>
      <c r="E28" s="342"/>
      <c r="F28" s="342"/>
      <c r="G28" s="342"/>
      <c r="H28" s="343"/>
      <c r="I28" s="73">
        <f>SUMIF(FP!I:I,Doklady!$B$1&amp;A28,FP!D:D)</f>
        <v>0</v>
      </c>
      <c r="T28" s="86"/>
    </row>
    <row r="29" spans="1:20" x14ac:dyDescent="0.2">
      <c r="A29" s="115" t="s">
        <v>362</v>
      </c>
      <c r="B29" s="341" t="s">
        <v>363</v>
      </c>
      <c r="C29" s="342"/>
      <c r="D29" s="342"/>
      <c r="E29" s="342"/>
      <c r="F29" s="342"/>
      <c r="G29" s="342"/>
      <c r="H29" s="343"/>
      <c r="I29" s="73">
        <f>SUMIF(FP!I:I,Doklady!$B$1&amp;A29,FP!D:D)</f>
        <v>0</v>
      </c>
      <c r="T29" s="86"/>
    </row>
    <row r="30" spans="1:20" hidden="1" x14ac:dyDescent="0.2">
      <c r="A30" s="135" t="s">
        <v>364</v>
      </c>
      <c r="B30" s="341"/>
      <c r="C30" s="342"/>
      <c r="D30" s="342"/>
      <c r="E30" s="342"/>
      <c r="F30" s="342"/>
      <c r="G30" s="342"/>
      <c r="H30" s="343"/>
      <c r="I30" s="73">
        <f>SUMIF(FP!I:I,Doklady!$B$1&amp;A30,FP!D:D)</f>
        <v>0</v>
      </c>
      <c r="T30" s="86"/>
    </row>
    <row r="31" spans="1:20" hidden="1" x14ac:dyDescent="0.2">
      <c r="A31" s="115" t="s">
        <v>365</v>
      </c>
      <c r="B31" s="341"/>
      <c r="C31" s="342"/>
      <c r="D31" s="342"/>
      <c r="E31" s="342"/>
      <c r="F31" s="342"/>
      <c r="G31" s="342"/>
      <c r="H31" s="343"/>
      <c r="I31" s="73">
        <f>SUMIF(FP!I:I,Doklady!$B$1&amp;A31,FP!D:D)</f>
        <v>0</v>
      </c>
      <c r="T31" s="86"/>
    </row>
    <row r="32" spans="1:20" hidden="1" x14ac:dyDescent="0.2">
      <c r="A32" s="135" t="s">
        <v>366</v>
      </c>
      <c r="B32" s="337"/>
      <c r="C32" s="338"/>
      <c r="D32" s="338"/>
      <c r="E32" s="338"/>
      <c r="F32" s="338"/>
      <c r="G32" s="338"/>
      <c r="H32" s="339"/>
      <c r="I32" s="73">
        <f>SUMIF(FP!I:I,Doklady!$B$1&amp;A32,FP!D:D)</f>
        <v>0</v>
      </c>
      <c r="T32" s="86"/>
    </row>
    <row r="33" spans="1:21" hidden="1" x14ac:dyDescent="0.2">
      <c r="A33" s="115" t="s">
        <v>367</v>
      </c>
      <c r="B33" s="337"/>
      <c r="C33" s="338"/>
      <c r="D33" s="338"/>
      <c r="E33" s="338"/>
      <c r="F33" s="338"/>
      <c r="G33" s="338"/>
      <c r="H33" s="339"/>
      <c r="I33" s="73">
        <f>SUMIF(FP!I:I,Doklady!$B$1&amp;A33,FP!D:D)</f>
        <v>0</v>
      </c>
      <c r="T33" s="86"/>
    </row>
    <row r="34" spans="1:21" hidden="1" x14ac:dyDescent="0.2">
      <c r="A34" s="135" t="s">
        <v>368</v>
      </c>
      <c r="B34" s="340"/>
      <c r="C34" s="340"/>
      <c r="D34" s="340"/>
      <c r="E34" s="340"/>
      <c r="F34" s="340"/>
      <c r="G34" s="340"/>
      <c r="H34" s="340"/>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športy s lietajúcim diskom</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11348.400000000001</v>
      </c>
      <c r="G39" s="78">
        <f>+MAX(I39-C39-D39-E39-F39-H39,0)</f>
        <v>45393.599999999999</v>
      </c>
      <c r="H39" s="78">
        <f>+IFERROR(VLOOKUP(K40&amp;" - kapitálové transfery",B$53:C$90,2,0),0)</f>
        <v>0</v>
      </c>
      <c r="I39" s="73">
        <f>SUMIF(FP!K:K,K40,FP!D:D)</f>
        <v>56742</v>
      </c>
      <c r="L39" s="84">
        <f>COUNTIF(FP!N:N,Doklady!B1&amp;"aK")</f>
        <v>0</v>
      </c>
      <c r="T39" s="86"/>
    </row>
    <row r="40" spans="1:21" x14ac:dyDescent="0.2">
      <c r="A40" s="115" t="s">
        <v>338</v>
      </c>
      <c r="B40" s="116" t="s">
        <v>377</v>
      </c>
      <c r="C40" s="78">
        <f>DSUM(Doklady!A103:J10000,"GGG",Spolu!L40:M42)</f>
        <v>9240.3900000000012</v>
      </c>
      <c r="D40" s="78">
        <f>DSUM(Doklady!A103:J10000,"GGG",Spolu!N40:O42)</f>
        <v>15931.240000000002</v>
      </c>
      <c r="E40" s="78">
        <f>DSUM(Doklady!A103:J10000,"GGG",Spolu!P40:Q42)</f>
        <v>23903.519999999993</v>
      </c>
      <c r="F40" s="78">
        <f>DSUM(Doklady!A103:J10000,"GGG",Spolu!R40:S42)</f>
        <v>7666.8500000000022</v>
      </c>
      <c r="G40" s="78">
        <f>DSUM(Doklady!A103:J10000,"GGG",Spolu!T40:U42)-H40</f>
        <v>0</v>
      </c>
      <c r="H40" s="78">
        <f>+IFERROR(VLOOKUP(K40&amp;" - kapitálové transfery",B$53:D$90,3,0),0)</f>
        <v>0</v>
      </c>
      <c r="I40" s="73">
        <f>+C40+D40+E40+F40+G40+H40</f>
        <v>56742</v>
      </c>
      <c r="J40" s="218" t="str">
        <f>+K45</f>
        <v>.</v>
      </c>
      <c r="K40" s="218" t="str">
        <f>IF(L38&gt;0,INDEX(FP!K:K,Doklady!B2),".")</f>
        <v>športy s lietajúcim diskom</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športy s lietajúcim diskom - bežné transfery</v>
      </c>
      <c r="M41" s="120">
        <v>1</v>
      </c>
      <c r="N41" s="161" t="str">
        <f>+L41</f>
        <v>a - športy s lietajúcim diskom - bežné transfery</v>
      </c>
      <c r="O41" s="120">
        <v>2</v>
      </c>
      <c r="P41" s="161" t="str">
        <f>+L41</f>
        <v>a - športy s lietajúcim diskom - bežné transfery</v>
      </c>
      <c r="Q41" s="120">
        <v>3</v>
      </c>
      <c r="R41" s="161" t="str">
        <f>+L41</f>
        <v>a - športy s lietajúcim diskom - bežné transfery</v>
      </c>
      <c r="S41" s="120">
        <v>4</v>
      </c>
      <c r="T41" s="161" t="str">
        <f>+L41</f>
        <v>a - športy s lietajúcim diskom - bežné transfery</v>
      </c>
      <c r="U41" s="120">
        <v>5</v>
      </c>
    </row>
    <row r="42" spans="1:21" ht="10.5" customHeight="1" x14ac:dyDescent="0.2">
      <c r="A42" s="115" t="s">
        <v>338</v>
      </c>
      <c r="B42" s="116" t="s">
        <v>380</v>
      </c>
      <c r="C42" s="73">
        <f>+C40</f>
        <v>9240.3900000000012</v>
      </c>
      <c r="D42" s="216">
        <f>+D40</f>
        <v>15931.240000000002</v>
      </c>
      <c r="E42" s="216">
        <f>+E40</f>
        <v>23903.519999999993</v>
      </c>
      <c r="F42" s="216">
        <f>+MIN(F39:F40)</f>
        <v>7666.8500000000022</v>
      </c>
      <c r="G42" s="216">
        <f>+MIN(G39+MAX(F39-F40,0)-MAX(E40-E39,0)-MAX(D40-D39,0)-MAX(C40-C39,0),G40)</f>
        <v>-1.8189894035458565E-12</v>
      </c>
      <c r="H42" s="216">
        <f>+MIN(H39:H40)</f>
        <v>0</v>
      </c>
      <c r="I42" s="73">
        <f>+C42+D42+E42+MIN(F39:F40)+G42+H42</f>
        <v>56742</v>
      </c>
      <c r="J42" s="219">
        <f>+K47</f>
        <v>0</v>
      </c>
      <c r="K42" s="219">
        <f>+I42-H42</f>
        <v>56742</v>
      </c>
      <c r="L42" s="161" t="str">
        <f>+SUBSTITUTE(L41,"bežné","kapitálové")</f>
        <v>a - športy s lietajúcim diskom - kapitálové transfery</v>
      </c>
      <c r="M42" s="120">
        <v>1</v>
      </c>
      <c r="N42" s="161" t="str">
        <f>+L42</f>
        <v>a - športy s lietajúcim diskom - kapitálové transfery</v>
      </c>
      <c r="O42" s="120">
        <v>2</v>
      </c>
      <c r="P42" s="161" t="str">
        <f>+L42</f>
        <v>a - športy s lietajúcim diskom - kapitálové transfery</v>
      </c>
      <c r="Q42" s="120">
        <v>3</v>
      </c>
      <c r="R42" s="161" t="str">
        <f>+L42</f>
        <v>a - športy s lietajúcim diskom - kapitálové transfery</v>
      </c>
      <c r="S42" s="120">
        <v>4</v>
      </c>
      <c r="T42" s="161" t="str">
        <f>+L42</f>
        <v>a - športy s lietajúcim diskom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4"/>
      <c r="B50" s="355"/>
      <c r="C50" s="355"/>
      <c r="D50" s="355"/>
      <c r="E50" s="355"/>
      <c r="F50" s="355"/>
      <c r="G50" s="355"/>
      <c r="H50" s="355"/>
      <c r="I50" s="355"/>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športy s lietajúcim diskom - bežné transfery</v>
      </c>
      <c r="C53" s="73">
        <f>IF(A53&lt;&gt;"",INDEX(FP!D:D,Doklady!B$2+(ROW()-53)),"")</f>
        <v>56742</v>
      </c>
      <c r="D53" s="73">
        <f>IF(A53&lt;&gt;"",Doklady!I1-Doklady!J1,"")</f>
        <v>56741.999999999985</v>
      </c>
      <c r="E53" s="73">
        <f>IF(A53&lt;&gt;"",MIN(D53,C53)*Doklady!C1/(1-Doklady!C1),"")</f>
        <v>0</v>
      </c>
      <c r="F53" s="71">
        <f>IF(A53&lt;&gt;"",Doklady!J1,"")</f>
        <v>0</v>
      </c>
      <c r="G53" s="73">
        <f>+IFERROR(HLOOKUP(IF(RIGHT(B53,15)="bežné transfery",LEFT(B53,LEN(B53)-18),0),$J$40:$K$42,3,0),MIN(C53,D53))</f>
        <v>56742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56742</v>
      </c>
      <c r="D130" s="228">
        <f t="shared" ref="D130:I130" si="9">SUM(D53:D129)</f>
        <v>56741.999999999985</v>
      </c>
      <c r="E130" s="228">
        <f t="shared" si="9"/>
        <v>0</v>
      </c>
      <c r="F130" s="228">
        <f t="shared" si="9"/>
        <v>0</v>
      </c>
      <c r="G130" s="228">
        <f t="shared" si="9"/>
        <v>56742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c r="C140" s="229"/>
      <c r="D140" s="367"/>
      <c r="E140" s="367"/>
      <c r="F140" s="367"/>
      <c r="G140" s="367"/>
      <c r="H140" s="367"/>
      <c r="I140" s="367"/>
      <c r="J140" s="85"/>
    </row>
    <row r="141" spans="1:26" ht="68.25" customHeight="1" x14ac:dyDescent="0.25">
      <c r="A141" s="9"/>
      <c r="B141" s="283" t="s">
        <v>397</v>
      </c>
      <c r="C141" s="214"/>
      <c r="D141" s="351" t="s">
        <v>398</v>
      </c>
      <c r="E141" s="351"/>
      <c r="F141" s="351"/>
      <c r="G141" s="351"/>
      <c r="H141" s="351"/>
      <c r="I141" s="351"/>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83" zoomScaleNormal="100" workbookViewId="0">
      <selection activeCell="B197" sqref="B197"/>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športy s lietajúcim diskom - bežné transfery</v>
      </c>
      <c r="B1" s="232" t="str">
        <f>INDEX(Adr!A:A,B102+1)</f>
        <v>31749852</v>
      </c>
      <c r="C1" s="233">
        <f>IF(ROW()&lt;=B$3,INDEX(FP!E:E,B$2+ROW()-1),"")</f>
        <v>0</v>
      </c>
      <c r="D1" s="234" t="str">
        <f>IF(ROW()&lt;=B$3,INDEX(FP!F:F,B$2+ROW()-1),"")</f>
        <v>a</v>
      </c>
      <c r="E1" s="234"/>
      <c r="F1" s="234" t="str">
        <f>IF(ROW()&lt;=B$3,INDEX(FP!G:G,B$2+ROW()-1),"")</f>
        <v>026 02</v>
      </c>
      <c r="G1" s="234"/>
      <c r="H1" s="235" t="str">
        <f>IF(ROW()&lt;=B$3,INDEX(FP!C:C,B$2+ROW()-1),"")</f>
        <v>športy s lietajúcim diskom - bežné transfery</v>
      </c>
      <c r="I1" s="236">
        <f t="shared" ref="I1:I6" si="0">IF(ROW()&lt;=B$3,SUMIF(A$107:A$10042,A1,I$107:I$10042),"")</f>
        <v>56741.999999999985</v>
      </c>
      <c r="J1" s="236">
        <f t="shared" ref="J1:J32" si="1">IF(ROW()&lt;=B$3,SUMIFS(I$103:I$50042,A$103:A$50042,K1,J$103:J$50042,L1),"")</f>
        <v>0</v>
      </c>
      <c r="K1" s="110" t="str">
        <f>$A1</f>
        <v>a - športy s lietajúcim diskom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35">
      <c r="A100" s="314" t="s">
        <v>1505</v>
      </c>
      <c r="B100" s="314"/>
      <c r="C100" s="314"/>
      <c r="D100" s="314"/>
      <c r="E100" s="314"/>
      <c r="F100" s="314"/>
      <c r="G100" s="314"/>
      <c r="H100" s="314"/>
      <c r="I100" s="316" t="s">
        <v>1488</v>
      </c>
      <c r="J100" s="316"/>
      <c r="K100" s="89"/>
    </row>
    <row r="101" spans="1:25" ht="15.5" x14ac:dyDescent="0.35">
      <c r="A101" s="317"/>
      <c r="B101" s="317"/>
      <c r="C101" s="317"/>
      <c r="D101" s="317"/>
      <c r="E101" s="317"/>
      <c r="F101" s="317"/>
      <c r="G101" s="317"/>
      <c r="H101" s="317"/>
      <c r="I101" s="315">
        <v>45887</v>
      </c>
      <c r="J101" s="315"/>
    </row>
    <row r="102" spans="1:25" ht="14" x14ac:dyDescent="0.3">
      <c r="A102" s="249" t="s">
        <v>403</v>
      </c>
      <c r="B102" s="250">
        <v>6</v>
      </c>
      <c r="C102" s="250"/>
      <c r="D102" s="251"/>
      <c r="E102" s="251"/>
      <c r="F102" s="251"/>
      <c r="G102" s="251"/>
      <c r="H102" s="251"/>
      <c r="I102" s="86"/>
      <c r="J102" s="220"/>
    </row>
    <row r="103" spans="1:25" s="83" customFormat="1" ht="10.5"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18" t="s">
        <v>412</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1506</v>
      </c>
      <c r="B107" s="14" t="s">
        <v>1507</v>
      </c>
      <c r="C107" s="14">
        <v>2072</v>
      </c>
      <c r="D107" s="16" t="s">
        <v>1508</v>
      </c>
      <c r="E107" s="16"/>
      <c r="F107" s="14" t="s">
        <v>1509</v>
      </c>
      <c r="G107" s="14"/>
      <c r="H107" s="14" t="s">
        <v>1510</v>
      </c>
      <c r="I107" s="15">
        <v>446.96</v>
      </c>
      <c r="J107" s="77">
        <v>3</v>
      </c>
      <c r="K107" s="92"/>
    </row>
    <row r="108" spans="1:25" ht="12.5" x14ac:dyDescent="0.25">
      <c r="A108" s="14" t="s">
        <v>1506</v>
      </c>
      <c r="B108" s="14" t="s">
        <v>1511</v>
      </c>
      <c r="C108" s="14">
        <v>4211603</v>
      </c>
      <c r="D108" s="16" t="s">
        <v>1512</v>
      </c>
      <c r="E108" s="16"/>
      <c r="F108" s="14" t="s">
        <v>1513</v>
      </c>
      <c r="G108" s="14" t="s">
        <v>1514</v>
      </c>
      <c r="H108" s="14" t="s">
        <v>1515</v>
      </c>
      <c r="I108" s="15">
        <v>2258.2800000000002</v>
      </c>
      <c r="J108" s="77">
        <v>4</v>
      </c>
      <c r="K108" s="92"/>
    </row>
    <row r="109" spans="1:25" ht="12.5" x14ac:dyDescent="0.25">
      <c r="A109" s="14" t="s">
        <v>1506</v>
      </c>
      <c r="B109" s="14" t="s">
        <v>1516</v>
      </c>
      <c r="C109" s="14">
        <v>2025</v>
      </c>
      <c r="D109" s="16" t="s">
        <v>1512</v>
      </c>
      <c r="E109" s="16"/>
      <c r="F109" s="14" t="s">
        <v>1517</v>
      </c>
      <c r="G109" s="14"/>
      <c r="H109" s="14" t="s">
        <v>1518</v>
      </c>
      <c r="I109" s="15">
        <v>50</v>
      </c>
      <c r="J109" s="77">
        <v>4</v>
      </c>
      <c r="K109" s="92"/>
    </row>
    <row r="110" spans="1:25" ht="20" x14ac:dyDescent="0.25">
      <c r="A110" s="14" t="s">
        <v>1506</v>
      </c>
      <c r="B110" s="14" t="s">
        <v>1519</v>
      </c>
      <c r="C110" s="14" t="s">
        <v>1519</v>
      </c>
      <c r="D110" s="16" t="s">
        <v>1520</v>
      </c>
      <c r="E110" s="16"/>
      <c r="F110" s="14" t="s">
        <v>1753</v>
      </c>
      <c r="G110" s="14" t="s">
        <v>1521</v>
      </c>
      <c r="H110" s="14" t="s">
        <v>1522</v>
      </c>
      <c r="I110" s="15">
        <v>500</v>
      </c>
      <c r="J110" s="77">
        <v>2</v>
      </c>
      <c r="K110" s="92"/>
    </row>
    <row r="111" spans="1:25" ht="20" x14ac:dyDescent="0.25">
      <c r="A111" s="14" t="s">
        <v>1506</v>
      </c>
      <c r="B111" s="14" t="s">
        <v>1523</v>
      </c>
      <c r="C111" s="14">
        <v>125030</v>
      </c>
      <c r="D111" s="16" t="s">
        <v>1524</v>
      </c>
      <c r="E111" s="16"/>
      <c r="F111" s="14" t="s">
        <v>1525</v>
      </c>
      <c r="G111" s="14" t="s">
        <v>1526</v>
      </c>
      <c r="H111" s="14" t="s">
        <v>1527</v>
      </c>
      <c r="I111" s="15">
        <v>1000</v>
      </c>
      <c r="J111" s="77">
        <v>2</v>
      </c>
      <c r="K111" s="92"/>
    </row>
    <row r="112" spans="1:25" ht="12.5" x14ac:dyDescent="0.25">
      <c r="A112" s="14" t="s">
        <v>1506</v>
      </c>
      <c r="B112" s="14" t="s">
        <v>1528</v>
      </c>
      <c r="C112" s="14">
        <v>2192</v>
      </c>
      <c r="D112" s="16" t="s">
        <v>1529</v>
      </c>
      <c r="E112" s="16"/>
      <c r="F112" s="14" t="s">
        <v>1530</v>
      </c>
      <c r="G112" s="14"/>
      <c r="H112" s="14" t="s">
        <v>1510</v>
      </c>
      <c r="I112" s="15">
        <v>1781.83</v>
      </c>
      <c r="J112" s="77">
        <v>3</v>
      </c>
      <c r="K112" s="92"/>
    </row>
    <row r="113" spans="1:11" ht="30" x14ac:dyDescent="0.25">
      <c r="A113" s="14" t="s">
        <v>1506</v>
      </c>
      <c r="B113" s="14" t="s">
        <v>1754</v>
      </c>
      <c r="C113" s="14" t="s">
        <v>1755</v>
      </c>
      <c r="D113" s="16" t="s">
        <v>1531</v>
      </c>
      <c r="E113" s="16"/>
      <c r="F113" s="14" t="s">
        <v>1532</v>
      </c>
      <c r="G113" s="14" t="s">
        <v>1533</v>
      </c>
      <c r="H113" s="14" t="s">
        <v>1534</v>
      </c>
      <c r="I113" s="15">
        <v>716.76</v>
      </c>
      <c r="J113" s="77">
        <v>2</v>
      </c>
      <c r="K113" s="92"/>
    </row>
    <row r="114" spans="1:11" ht="30" x14ac:dyDescent="0.25">
      <c r="A114" s="14" t="s">
        <v>1506</v>
      </c>
      <c r="B114" s="14" t="s">
        <v>1754</v>
      </c>
      <c r="C114" s="14" t="s">
        <v>1755</v>
      </c>
      <c r="D114" s="16" t="s">
        <v>1531</v>
      </c>
      <c r="E114" s="16"/>
      <c r="F114" s="14" t="s">
        <v>1532</v>
      </c>
      <c r="G114" s="14" t="s">
        <v>1533</v>
      </c>
      <c r="H114" s="14" t="s">
        <v>1534</v>
      </c>
      <c r="I114" s="15">
        <v>317.52999999999997</v>
      </c>
      <c r="J114" s="77">
        <v>3</v>
      </c>
      <c r="K114" s="92"/>
    </row>
    <row r="115" spans="1:11" ht="12.5" x14ac:dyDescent="0.25">
      <c r="A115" s="14" t="s">
        <v>1506</v>
      </c>
      <c r="B115" s="14" t="s">
        <v>1535</v>
      </c>
      <c r="C115" s="14" t="s">
        <v>1535</v>
      </c>
      <c r="D115" s="16" t="s">
        <v>1536</v>
      </c>
      <c r="E115" s="16"/>
      <c r="F115" s="14" t="s">
        <v>1537</v>
      </c>
      <c r="G115" s="14"/>
      <c r="H115" s="14" t="s">
        <v>1538</v>
      </c>
      <c r="I115" s="15">
        <v>193.54</v>
      </c>
      <c r="J115" s="77">
        <v>4</v>
      </c>
      <c r="K115" s="92"/>
    </row>
    <row r="116" spans="1:11" ht="12.5" x14ac:dyDescent="0.25">
      <c r="A116" s="14" t="s">
        <v>1506</v>
      </c>
      <c r="B116" s="14" t="s">
        <v>1539</v>
      </c>
      <c r="C116" s="14" t="s">
        <v>1539</v>
      </c>
      <c r="D116" s="16" t="s">
        <v>1536</v>
      </c>
      <c r="E116" s="16"/>
      <c r="F116" s="14" t="s">
        <v>1537</v>
      </c>
      <c r="G116" s="14"/>
      <c r="H116" s="14" t="s">
        <v>1538</v>
      </c>
      <c r="I116" s="15">
        <v>192.99</v>
      </c>
      <c r="J116" s="77">
        <v>4</v>
      </c>
      <c r="K116" s="92"/>
    </row>
    <row r="117" spans="1:11" ht="12.5" x14ac:dyDescent="0.25">
      <c r="A117" s="14" t="s">
        <v>1506</v>
      </c>
      <c r="B117" s="14" t="s">
        <v>1540</v>
      </c>
      <c r="C117" s="14">
        <v>2232</v>
      </c>
      <c r="D117" s="16" t="s">
        <v>1541</v>
      </c>
      <c r="E117" s="16"/>
      <c r="F117" s="14" t="s">
        <v>1542</v>
      </c>
      <c r="G117" s="14"/>
      <c r="H117" s="14" t="s">
        <v>1510</v>
      </c>
      <c r="I117" s="15">
        <v>569.98</v>
      </c>
      <c r="J117" s="77">
        <v>4</v>
      </c>
      <c r="K117" s="92"/>
    </row>
    <row r="118" spans="1:11" ht="20" x14ac:dyDescent="0.25">
      <c r="A118" s="14" t="s">
        <v>1506</v>
      </c>
      <c r="B118" s="14" t="s">
        <v>1543</v>
      </c>
      <c r="C118" s="14">
        <v>250100002</v>
      </c>
      <c r="D118" s="16" t="s">
        <v>1544</v>
      </c>
      <c r="E118" s="16"/>
      <c r="F118" s="14" t="s">
        <v>1545</v>
      </c>
      <c r="G118" s="14" t="s">
        <v>1546</v>
      </c>
      <c r="H118" s="14" t="s">
        <v>1547</v>
      </c>
      <c r="I118" s="15">
        <v>500</v>
      </c>
      <c r="J118" s="77">
        <v>4</v>
      </c>
      <c r="K118" s="92"/>
    </row>
    <row r="119" spans="1:11" ht="12.5" x14ac:dyDescent="0.25">
      <c r="A119" s="14" t="s">
        <v>1506</v>
      </c>
      <c r="B119" s="14" t="s">
        <v>1548</v>
      </c>
      <c r="C119" s="14">
        <v>45352</v>
      </c>
      <c r="D119" s="16" t="s">
        <v>1549</v>
      </c>
      <c r="E119" s="16"/>
      <c r="F119" s="14" t="s">
        <v>1550</v>
      </c>
      <c r="G119" s="14" t="s">
        <v>1551</v>
      </c>
      <c r="H119" s="14" t="s">
        <v>1552</v>
      </c>
      <c r="I119" s="15">
        <v>325</v>
      </c>
      <c r="J119" s="77">
        <v>3</v>
      </c>
      <c r="K119" s="92"/>
    </row>
    <row r="120" spans="1:11" ht="20" x14ac:dyDescent="0.25">
      <c r="A120" s="14" t="s">
        <v>1506</v>
      </c>
      <c r="B120" s="14" t="s">
        <v>1553</v>
      </c>
      <c r="C120" s="14" t="s">
        <v>1553</v>
      </c>
      <c r="D120" s="16" t="s">
        <v>1549</v>
      </c>
      <c r="E120" s="16"/>
      <c r="F120" s="14" t="s">
        <v>1554</v>
      </c>
      <c r="G120" s="14"/>
      <c r="H120" s="14" t="s">
        <v>1555</v>
      </c>
      <c r="I120" s="15">
        <v>460.07</v>
      </c>
      <c r="J120" s="77">
        <v>3</v>
      </c>
      <c r="K120" s="92"/>
    </row>
    <row r="121" spans="1:11" ht="40" x14ac:dyDescent="0.25">
      <c r="A121" s="14" t="s">
        <v>1506</v>
      </c>
      <c r="B121" s="14" t="s">
        <v>1556</v>
      </c>
      <c r="C121" s="14">
        <v>2025006</v>
      </c>
      <c r="D121" s="16" t="s">
        <v>1557</v>
      </c>
      <c r="E121" s="16"/>
      <c r="F121" s="14" t="s">
        <v>1558</v>
      </c>
      <c r="G121" s="14" t="s">
        <v>1559</v>
      </c>
      <c r="H121" s="14" t="s">
        <v>1560</v>
      </c>
      <c r="I121" s="15">
        <v>1140</v>
      </c>
      <c r="J121" s="77">
        <v>4</v>
      </c>
      <c r="K121" s="92"/>
    </row>
    <row r="122" spans="1:11" ht="20" x14ac:dyDescent="0.25">
      <c r="A122" s="14" t="s">
        <v>1506</v>
      </c>
      <c r="B122" s="14" t="s">
        <v>1561</v>
      </c>
      <c r="C122" s="14" t="s">
        <v>1561</v>
      </c>
      <c r="D122" s="16" t="s">
        <v>1562</v>
      </c>
      <c r="E122" s="16"/>
      <c r="F122" s="14" t="s">
        <v>1554</v>
      </c>
      <c r="G122" s="14"/>
      <c r="H122" s="14" t="s">
        <v>1563</v>
      </c>
      <c r="I122" s="15">
        <v>220</v>
      </c>
      <c r="J122" s="77">
        <v>2</v>
      </c>
      <c r="K122" s="92"/>
    </row>
    <row r="123" spans="1:11" ht="12.5" x14ac:dyDescent="0.25">
      <c r="A123" s="14" t="s">
        <v>1506</v>
      </c>
      <c r="B123" s="14" t="s">
        <v>1564</v>
      </c>
      <c r="C123" s="14" t="s">
        <v>1564</v>
      </c>
      <c r="D123" s="16" t="s">
        <v>1565</v>
      </c>
      <c r="E123" s="16"/>
      <c r="F123" s="14" t="s">
        <v>1537</v>
      </c>
      <c r="G123" s="14"/>
      <c r="H123" s="14" t="s">
        <v>1538</v>
      </c>
      <c r="I123" s="15">
        <v>203.34</v>
      </c>
      <c r="J123" s="77">
        <v>4</v>
      </c>
      <c r="K123" s="92"/>
    </row>
    <row r="124" spans="1:11" ht="20" x14ac:dyDescent="0.25">
      <c r="A124" s="14" t="s">
        <v>1506</v>
      </c>
      <c r="B124" s="14" t="s">
        <v>1566</v>
      </c>
      <c r="C124" s="14" t="s">
        <v>1566</v>
      </c>
      <c r="D124" s="16" t="s">
        <v>1565</v>
      </c>
      <c r="E124" s="16"/>
      <c r="F124" s="14" t="s">
        <v>1567</v>
      </c>
      <c r="G124" s="14"/>
      <c r="H124" s="14" t="s">
        <v>1568</v>
      </c>
      <c r="I124" s="15">
        <v>228</v>
      </c>
      <c r="J124" s="77">
        <v>2</v>
      </c>
      <c r="K124" s="92"/>
    </row>
    <row r="125" spans="1:11" ht="20" x14ac:dyDescent="0.25">
      <c r="A125" s="14" t="s">
        <v>1506</v>
      </c>
      <c r="B125" s="14" t="s">
        <v>1569</v>
      </c>
      <c r="C125" s="14" t="s">
        <v>1569</v>
      </c>
      <c r="D125" s="16" t="s">
        <v>1565</v>
      </c>
      <c r="E125" s="16"/>
      <c r="F125" s="14" t="s">
        <v>1567</v>
      </c>
      <c r="G125" s="14"/>
      <c r="H125" s="14" t="s">
        <v>1563</v>
      </c>
      <c r="I125" s="15">
        <v>228.8</v>
      </c>
      <c r="J125" s="77">
        <v>2</v>
      </c>
      <c r="K125" s="92"/>
    </row>
    <row r="126" spans="1:11" ht="20" x14ac:dyDescent="0.25">
      <c r="A126" s="14" t="s">
        <v>1506</v>
      </c>
      <c r="B126" s="14" t="s">
        <v>1570</v>
      </c>
      <c r="C126" s="14" t="s">
        <v>1570</v>
      </c>
      <c r="D126" s="16" t="s">
        <v>1571</v>
      </c>
      <c r="E126" s="16"/>
      <c r="F126" s="14" t="s">
        <v>1567</v>
      </c>
      <c r="G126" s="14"/>
      <c r="H126" s="14" t="s">
        <v>1572</v>
      </c>
      <c r="I126" s="15">
        <v>293.8</v>
      </c>
      <c r="J126" s="77">
        <v>3</v>
      </c>
      <c r="K126" s="92"/>
    </row>
    <row r="127" spans="1:11" ht="20" x14ac:dyDescent="0.25">
      <c r="A127" s="14" t="s">
        <v>1506</v>
      </c>
      <c r="B127" s="14" t="s">
        <v>1573</v>
      </c>
      <c r="C127" s="14" t="s">
        <v>1573</v>
      </c>
      <c r="D127" s="16" t="s">
        <v>1571</v>
      </c>
      <c r="E127" s="16"/>
      <c r="F127" s="14" t="s">
        <v>1567</v>
      </c>
      <c r="G127" s="14"/>
      <c r="H127" s="14" t="s">
        <v>1574</v>
      </c>
      <c r="I127" s="15">
        <v>228.8</v>
      </c>
      <c r="J127" s="77">
        <v>2</v>
      </c>
      <c r="K127" s="92"/>
    </row>
    <row r="128" spans="1:11" ht="20" x14ac:dyDescent="0.25">
      <c r="A128" s="14" t="s">
        <v>1506</v>
      </c>
      <c r="B128" s="14" t="s">
        <v>1575</v>
      </c>
      <c r="C128" s="14" t="s">
        <v>1575</v>
      </c>
      <c r="D128" s="16" t="s">
        <v>1571</v>
      </c>
      <c r="E128" s="16"/>
      <c r="F128" s="14" t="s">
        <v>1567</v>
      </c>
      <c r="G128" s="14"/>
      <c r="H128" s="14" t="s">
        <v>1576</v>
      </c>
      <c r="I128" s="15">
        <v>228.8</v>
      </c>
      <c r="J128" s="77">
        <v>2</v>
      </c>
      <c r="K128" s="92"/>
    </row>
    <row r="129" spans="1:11" ht="20" x14ac:dyDescent="0.25">
      <c r="A129" s="14" t="s">
        <v>1506</v>
      </c>
      <c r="B129" s="14" t="s">
        <v>1577</v>
      </c>
      <c r="C129" s="14" t="s">
        <v>1577</v>
      </c>
      <c r="D129" s="16" t="s">
        <v>1578</v>
      </c>
      <c r="E129" s="16"/>
      <c r="F129" s="14" t="s">
        <v>1567</v>
      </c>
      <c r="G129" s="14"/>
      <c r="H129" s="14" t="s">
        <v>1568</v>
      </c>
      <c r="I129" s="15">
        <v>65</v>
      </c>
      <c r="J129" s="77">
        <v>2</v>
      </c>
      <c r="K129" s="92"/>
    </row>
    <row r="130" spans="1:11" ht="20" x14ac:dyDescent="0.25">
      <c r="A130" s="14" t="s">
        <v>1506</v>
      </c>
      <c r="B130" s="14" t="s">
        <v>1579</v>
      </c>
      <c r="C130" s="14" t="s">
        <v>1579</v>
      </c>
      <c r="D130" s="16" t="s">
        <v>1580</v>
      </c>
      <c r="E130" s="16"/>
      <c r="F130" s="14" t="s">
        <v>1567</v>
      </c>
      <c r="G130" s="14"/>
      <c r="H130" s="14" t="s">
        <v>1581</v>
      </c>
      <c r="I130" s="15">
        <v>620.66</v>
      </c>
      <c r="J130" s="77">
        <v>3</v>
      </c>
      <c r="K130" s="92"/>
    </row>
    <row r="131" spans="1:11" ht="12.5" x14ac:dyDescent="0.25">
      <c r="A131" s="14" t="s">
        <v>1506</v>
      </c>
      <c r="B131" s="14" t="s">
        <v>1582</v>
      </c>
      <c r="C131" s="14" t="s">
        <v>1582</v>
      </c>
      <c r="D131" s="16" t="s">
        <v>1580</v>
      </c>
      <c r="E131" s="16"/>
      <c r="F131" s="14" t="s">
        <v>1583</v>
      </c>
      <c r="G131" s="14"/>
      <c r="H131" s="14" t="s">
        <v>1584</v>
      </c>
      <c r="I131" s="15">
        <v>72.540000000000006</v>
      </c>
      <c r="J131" s="77">
        <v>3</v>
      </c>
      <c r="K131" s="92"/>
    </row>
    <row r="132" spans="1:11" ht="12.5" x14ac:dyDescent="0.25">
      <c r="A132" s="14" t="s">
        <v>1506</v>
      </c>
      <c r="B132" s="14" t="s">
        <v>1585</v>
      </c>
      <c r="C132" s="14" t="s">
        <v>1585</v>
      </c>
      <c r="D132" s="16" t="s">
        <v>1580</v>
      </c>
      <c r="E132" s="16"/>
      <c r="F132" s="14" t="s">
        <v>1583</v>
      </c>
      <c r="G132" s="14"/>
      <c r="H132" s="14" t="s">
        <v>1586</v>
      </c>
      <c r="I132" s="15">
        <v>73.540000000000006</v>
      </c>
      <c r="J132" s="77">
        <v>3</v>
      </c>
      <c r="K132" s="92"/>
    </row>
    <row r="133" spans="1:11" ht="20" x14ac:dyDescent="0.25">
      <c r="A133" s="14" t="s">
        <v>1506</v>
      </c>
      <c r="B133" s="14" t="s">
        <v>1587</v>
      </c>
      <c r="C133" s="14" t="s">
        <v>1588</v>
      </c>
      <c r="D133" s="16" t="s">
        <v>1589</v>
      </c>
      <c r="E133" s="16"/>
      <c r="F133" s="14" t="s">
        <v>1756</v>
      </c>
      <c r="G133" s="14" t="s">
        <v>1590</v>
      </c>
      <c r="H133" s="14" t="s">
        <v>1591</v>
      </c>
      <c r="I133" s="15">
        <v>150</v>
      </c>
      <c r="J133" s="77">
        <v>2</v>
      </c>
      <c r="K133" s="92"/>
    </row>
    <row r="134" spans="1:11" ht="12.5" x14ac:dyDescent="0.25">
      <c r="A134" s="14" t="s">
        <v>1506</v>
      </c>
      <c r="B134" s="14" t="s">
        <v>1592</v>
      </c>
      <c r="C134" s="14" t="s">
        <v>1592</v>
      </c>
      <c r="D134" s="16" t="s">
        <v>1589</v>
      </c>
      <c r="E134" s="16"/>
      <c r="F134" s="14" t="s">
        <v>1593</v>
      </c>
      <c r="G134" s="14"/>
      <c r="H134" s="14" t="s">
        <v>1563</v>
      </c>
      <c r="I134" s="15">
        <v>282.49</v>
      </c>
      <c r="J134" s="77">
        <v>2</v>
      </c>
      <c r="K134" s="92"/>
    </row>
    <row r="135" spans="1:11" ht="20" x14ac:dyDescent="0.25">
      <c r="A135" s="14" t="s">
        <v>1506</v>
      </c>
      <c r="B135" s="14" t="s">
        <v>1594</v>
      </c>
      <c r="C135" s="14" t="s">
        <v>1595</v>
      </c>
      <c r="D135" s="16" t="s">
        <v>1589</v>
      </c>
      <c r="E135" s="16"/>
      <c r="F135" s="14" t="s">
        <v>1596</v>
      </c>
      <c r="G135" s="14" t="s">
        <v>1526</v>
      </c>
      <c r="H135" s="14" t="s">
        <v>1527</v>
      </c>
      <c r="I135" s="15">
        <v>1820</v>
      </c>
      <c r="J135" s="77">
        <v>2</v>
      </c>
      <c r="K135" s="92"/>
    </row>
    <row r="136" spans="1:11" ht="12.5" x14ac:dyDescent="0.25">
      <c r="A136" s="14" t="s">
        <v>1506</v>
      </c>
      <c r="B136" s="14" t="s">
        <v>1597</v>
      </c>
      <c r="C136" s="14" t="s">
        <v>1597</v>
      </c>
      <c r="D136" s="16" t="s">
        <v>1598</v>
      </c>
      <c r="E136" s="16"/>
      <c r="F136" s="14" t="s">
        <v>1599</v>
      </c>
      <c r="G136" s="14"/>
      <c r="H136" s="14" t="s">
        <v>1600</v>
      </c>
      <c r="I136" s="15">
        <v>59.5</v>
      </c>
      <c r="J136" s="77">
        <v>2</v>
      </c>
      <c r="K136" s="92"/>
    </row>
    <row r="137" spans="1:11" ht="12.5" x14ac:dyDescent="0.25">
      <c r="A137" s="14" t="s">
        <v>1506</v>
      </c>
      <c r="B137" s="14" t="s">
        <v>1601</v>
      </c>
      <c r="C137" s="14" t="s">
        <v>1601</v>
      </c>
      <c r="D137" s="16" t="s">
        <v>1602</v>
      </c>
      <c r="E137" s="16" t="s">
        <v>1603</v>
      </c>
      <c r="F137" s="14" t="s">
        <v>1604</v>
      </c>
      <c r="G137" s="14" t="s">
        <v>1605</v>
      </c>
      <c r="H137" s="14" t="s">
        <v>1606</v>
      </c>
      <c r="I137" s="15">
        <v>199.7</v>
      </c>
      <c r="J137" s="77">
        <v>2</v>
      </c>
      <c r="K137" s="92"/>
    </row>
    <row r="138" spans="1:11" ht="12.5" x14ac:dyDescent="0.25">
      <c r="A138" s="14" t="s">
        <v>1506</v>
      </c>
      <c r="B138" s="14" t="s">
        <v>1607</v>
      </c>
      <c r="C138" s="14" t="s">
        <v>1607</v>
      </c>
      <c r="D138" s="16" t="s">
        <v>1608</v>
      </c>
      <c r="E138" s="16"/>
      <c r="F138" s="14" t="s">
        <v>1537</v>
      </c>
      <c r="G138" s="14"/>
      <c r="H138" s="14" t="s">
        <v>1538</v>
      </c>
      <c r="I138" s="15">
        <v>202.22</v>
      </c>
      <c r="J138" s="77">
        <v>4</v>
      </c>
      <c r="K138" s="92"/>
    </row>
    <row r="139" spans="1:11" ht="12.5" x14ac:dyDescent="0.25">
      <c r="A139" s="14" t="s">
        <v>1506</v>
      </c>
      <c r="B139" s="14" t="s">
        <v>1609</v>
      </c>
      <c r="C139" s="14" t="s">
        <v>1609</v>
      </c>
      <c r="D139" s="16" t="s">
        <v>1610</v>
      </c>
      <c r="E139" s="16"/>
      <c r="F139" s="14" t="s">
        <v>1611</v>
      </c>
      <c r="G139" s="14"/>
      <c r="H139" s="14" t="s">
        <v>1612</v>
      </c>
      <c r="I139" s="15">
        <v>479.33</v>
      </c>
      <c r="J139" s="77">
        <v>3</v>
      </c>
      <c r="K139" s="92"/>
    </row>
    <row r="140" spans="1:11" ht="12.5" x14ac:dyDescent="0.25">
      <c r="A140" s="14" t="s">
        <v>1506</v>
      </c>
      <c r="B140" s="14" t="s">
        <v>1613</v>
      </c>
      <c r="C140" s="14" t="s">
        <v>1613</v>
      </c>
      <c r="D140" s="16" t="s">
        <v>1610</v>
      </c>
      <c r="E140" s="16"/>
      <c r="F140" s="14" t="s">
        <v>1611</v>
      </c>
      <c r="G140" s="14"/>
      <c r="H140" s="14" t="s">
        <v>1614</v>
      </c>
      <c r="I140" s="15">
        <v>171</v>
      </c>
      <c r="J140" s="77">
        <v>3</v>
      </c>
      <c r="K140" s="92"/>
    </row>
    <row r="141" spans="1:11" ht="20" x14ac:dyDescent="0.25">
      <c r="A141" s="14" t="s">
        <v>1506</v>
      </c>
      <c r="B141" s="14" t="s">
        <v>1615</v>
      </c>
      <c r="C141" s="14" t="s">
        <v>1615</v>
      </c>
      <c r="D141" s="16" t="s">
        <v>1610</v>
      </c>
      <c r="E141" s="16"/>
      <c r="F141" s="14" t="s">
        <v>1616</v>
      </c>
      <c r="G141" s="14"/>
      <c r="H141" s="14" t="s">
        <v>1614</v>
      </c>
      <c r="I141" s="15">
        <v>267.08999999999997</v>
      </c>
      <c r="J141" s="77">
        <v>3</v>
      </c>
      <c r="K141" s="92"/>
    </row>
    <row r="142" spans="1:11" ht="20" x14ac:dyDescent="0.25">
      <c r="A142" s="14" t="s">
        <v>1506</v>
      </c>
      <c r="B142" s="14" t="s">
        <v>1617</v>
      </c>
      <c r="C142" s="14" t="s">
        <v>1617</v>
      </c>
      <c r="D142" s="16" t="s">
        <v>1610</v>
      </c>
      <c r="E142" s="16"/>
      <c r="F142" s="14" t="s">
        <v>1616</v>
      </c>
      <c r="G142" s="14"/>
      <c r="H142" s="14" t="s">
        <v>1568</v>
      </c>
      <c r="I142" s="15">
        <v>120.77</v>
      </c>
      <c r="J142" s="77">
        <v>2</v>
      </c>
      <c r="K142" s="92"/>
    </row>
    <row r="143" spans="1:11" ht="12.5" x14ac:dyDescent="0.25">
      <c r="A143" s="14" t="s">
        <v>1506</v>
      </c>
      <c r="B143" s="14" t="s">
        <v>1618</v>
      </c>
      <c r="C143" s="14" t="s">
        <v>1618</v>
      </c>
      <c r="D143" s="16" t="s">
        <v>1610</v>
      </c>
      <c r="E143" s="16"/>
      <c r="F143" s="14" t="s">
        <v>1619</v>
      </c>
      <c r="G143" s="14"/>
      <c r="H143" s="14" t="s">
        <v>1620</v>
      </c>
      <c r="I143" s="15">
        <v>216.32</v>
      </c>
      <c r="J143" s="77">
        <v>3</v>
      </c>
      <c r="K143" s="92"/>
    </row>
    <row r="144" spans="1:11" ht="12.5" x14ac:dyDescent="0.25">
      <c r="A144" s="14" t="s">
        <v>1506</v>
      </c>
      <c r="B144" s="14" t="s">
        <v>1621</v>
      </c>
      <c r="C144" s="14" t="s">
        <v>1621</v>
      </c>
      <c r="D144" s="16" t="s">
        <v>1610</v>
      </c>
      <c r="E144" s="16"/>
      <c r="F144" s="14" t="s">
        <v>1619</v>
      </c>
      <c r="G144" s="14"/>
      <c r="H144" s="14" t="s">
        <v>1622</v>
      </c>
      <c r="I144" s="15">
        <v>52.1</v>
      </c>
      <c r="J144" s="77">
        <v>3</v>
      </c>
      <c r="K144" s="92"/>
    </row>
    <row r="145" spans="1:11" ht="12.5" x14ac:dyDescent="0.25">
      <c r="A145" s="14" t="s">
        <v>1506</v>
      </c>
      <c r="B145" s="14" t="s">
        <v>1623</v>
      </c>
      <c r="C145" s="14" t="s">
        <v>1623</v>
      </c>
      <c r="D145" s="16" t="s">
        <v>1610</v>
      </c>
      <c r="E145" s="16"/>
      <c r="F145" s="14" t="s">
        <v>1619</v>
      </c>
      <c r="G145" s="14"/>
      <c r="H145" s="14" t="s">
        <v>1586</v>
      </c>
      <c r="I145" s="15">
        <v>65.599999999999994</v>
      </c>
      <c r="J145" s="77">
        <v>3</v>
      </c>
      <c r="K145" s="92"/>
    </row>
    <row r="146" spans="1:11" ht="12.5" x14ac:dyDescent="0.25">
      <c r="A146" s="14" t="s">
        <v>1506</v>
      </c>
      <c r="B146" s="14" t="s">
        <v>1624</v>
      </c>
      <c r="C146" s="14" t="s">
        <v>1624</v>
      </c>
      <c r="D146" s="16" t="s">
        <v>1625</v>
      </c>
      <c r="E146" s="16"/>
      <c r="F146" s="14" t="s">
        <v>1619</v>
      </c>
      <c r="G146" s="14"/>
      <c r="H146" s="14" t="s">
        <v>1620</v>
      </c>
      <c r="I146" s="15">
        <v>283.27999999999997</v>
      </c>
      <c r="J146" s="77">
        <v>3</v>
      </c>
      <c r="K146" s="92"/>
    </row>
    <row r="147" spans="1:11" ht="12.5" x14ac:dyDescent="0.25">
      <c r="A147" s="14" t="s">
        <v>1506</v>
      </c>
      <c r="B147" s="14" t="s">
        <v>1626</v>
      </c>
      <c r="C147" s="14" t="s">
        <v>1626</v>
      </c>
      <c r="D147" s="16" t="s">
        <v>1625</v>
      </c>
      <c r="E147" s="16"/>
      <c r="F147" s="14" t="s">
        <v>1627</v>
      </c>
      <c r="G147" s="14"/>
      <c r="H147" s="14" t="s">
        <v>1622</v>
      </c>
      <c r="I147" s="15">
        <v>533.38</v>
      </c>
      <c r="J147" s="77">
        <v>3</v>
      </c>
      <c r="K147" s="92"/>
    </row>
    <row r="148" spans="1:11" ht="12.5" x14ac:dyDescent="0.25">
      <c r="A148" s="14" t="s">
        <v>1506</v>
      </c>
      <c r="B148" s="14" t="s">
        <v>1628</v>
      </c>
      <c r="C148" s="14">
        <v>2471</v>
      </c>
      <c r="D148" s="16" t="s">
        <v>1625</v>
      </c>
      <c r="E148" s="16"/>
      <c r="F148" s="14" t="s">
        <v>1629</v>
      </c>
      <c r="G148" s="14"/>
      <c r="H148" s="14" t="s">
        <v>1510</v>
      </c>
      <c r="I148" s="15">
        <v>5464.53</v>
      </c>
      <c r="J148" s="77">
        <v>3</v>
      </c>
      <c r="K148" s="92"/>
    </row>
    <row r="149" spans="1:11" ht="12.5" x14ac:dyDescent="0.25">
      <c r="A149" s="14" t="s">
        <v>1506</v>
      </c>
      <c r="B149" s="14" t="s">
        <v>1630</v>
      </c>
      <c r="C149" s="14" t="s">
        <v>1630</v>
      </c>
      <c r="D149" s="16" t="s">
        <v>1631</v>
      </c>
      <c r="E149" s="16"/>
      <c r="F149" s="14" t="s">
        <v>1632</v>
      </c>
      <c r="G149" s="14"/>
      <c r="H149" s="14" t="s">
        <v>1620</v>
      </c>
      <c r="I149" s="15">
        <v>186.63</v>
      </c>
      <c r="J149" s="77">
        <v>3</v>
      </c>
      <c r="K149" s="92"/>
    </row>
    <row r="150" spans="1:11" ht="20" x14ac:dyDescent="0.25">
      <c r="A150" s="14" t="s">
        <v>1506</v>
      </c>
      <c r="B150" s="14" t="s">
        <v>1633</v>
      </c>
      <c r="C150" s="14" t="s">
        <v>1633</v>
      </c>
      <c r="D150" s="16" t="s">
        <v>1631</v>
      </c>
      <c r="E150" s="16"/>
      <c r="F150" s="14" t="s">
        <v>1616</v>
      </c>
      <c r="G150" s="14"/>
      <c r="H150" s="14" t="s">
        <v>1612</v>
      </c>
      <c r="I150" s="15">
        <v>548.33000000000004</v>
      </c>
      <c r="J150" s="77">
        <v>3</v>
      </c>
      <c r="K150" s="92"/>
    </row>
    <row r="151" spans="1:11" ht="20" x14ac:dyDescent="0.25">
      <c r="A151" s="14" t="s">
        <v>1506</v>
      </c>
      <c r="B151" s="14" t="s">
        <v>1634</v>
      </c>
      <c r="C151" s="14" t="s">
        <v>1634</v>
      </c>
      <c r="D151" s="16" t="s">
        <v>1631</v>
      </c>
      <c r="E151" s="16"/>
      <c r="F151" s="14" t="s">
        <v>1616</v>
      </c>
      <c r="G151" s="14"/>
      <c r="H151" s="14" t="s">
        <v>1572</v>
      </c>
      <c r="I151" s="15">
        <v>139.94</v>
      </c>
      <c r="J151" s="77">
        <v>3</v>
      </c>
      <c r="K151" s="92"/>
    </row>
    <row r="152" spans="1:11" ht="12.5" x14ac:dyDescent="0.25">
      <c r="A152" s="14" t="s">
        <v>1506</v>
      </c>
      <c r="B152" s="14" t="s">
        <v>1635</v>
      </c>
      <c r="C152" s="14" t="s">
        <v>1635</v>
      </c>
      <c r="D152" s="16" t="s">
        <v>1631</v>
      </c>
      <c r="E152" s="16"/>
      <c r="F152" s="14" t="s">
        <v>1632</v>
      </c>
      <c r="G152" s="14"/>
      <c r="H152" s="14" t="s">
        <v>1622</v>
      </c>
      <c r="I152" s="15">
        <v>66.400000000000006</v>
      </c>
      <c r="J152" s="77">
        <v>3</v>
      </c>
      <c r="K152" s="92"/>
    </row>
    <row r="153" spans="1:11" ht="20" x14ac:dyDescent="0.25">
      <c r="A153" s="14" t="s">
        <v>1506</v>
      </c>
      <c r="B153" s="14" t="s">
        <v>1636</v>
      </c>
      <c r="C153" s="14" t="s">
        <v>1637</v>
      </c>
      <c r="D153" s="16" t="s">
        <v>1638</v>
      </c>
      <c r="E153" s="16"/>
      <c r="F153" s="14" t="s">
        <v>1639</v>
      </c>
      <c r="G153" s="14"/>
      <c r="H153" s="14"/>
      <c r="I153" s="15">
        <v>210</v>
      </c>
      <c r="J153" s="77">
        <v>2</v>
      </c>
      <c r="K153" s="92"/>
    </row>
    <row r="154" spans="1:11" ht="12.5" x14ac:dyDescent="0.25">
      <c r="A154" s="14" t="s">
        <v>1506</v>
      </c>
      <c r="B154" s="14" t="s">
        <v>1640</v>
      </c>
      <c r="C154" s="14" t="s">
        <v>1640</v>
      </c>
      <c r="D154" s="16" t="s">
        <v>1638</v>
      </c>
      <c r="E154" s="16"/>
      <c r="F154" s="14" t="s">
        <v>1627</v>
      </c>
      <c r="G154" s="14"/>
      <c r="H154" s="14" t="s">
        <v>1572</v>
      </c>
      <c r="I154" s="15">
        <v>271.55</v>
      </c>
      <c r="J154" s="77">
        <v>3</v>
      </c>
      <c r="K154" s="92"/>
    </row>
    <row r="155" spans="1:11" ht="20" x14ac:dyDescent="0.25">
      <c r="A155" s="14" t="s">
        <v>1506</v>
      </c>
      <c r="B155" s="14" t="s">
        <v>1641</v>
      </c>
      <c r="C155" s="14">
        <v>20250006</v>
      </c>
      <c r="D155" s="16" t="s">
        <v>1642</v>
      </c>
      <c r="E155" s="16"/>
      <c r="F155" s="14" t="s">
        <v>1643</v>
      </c>
      <c r="G155" s="14" t="s">
        <v>1644</v>
      </c>
      <c r="H155" s="14" t="s">
        <v>1645</v>
      </c>
      <c r="I155" s="15">
        <v>600.05999999999995</v>
      </c>
      <c r="J155" s="77">
        <v>2</v>
      </c>
      <c r="K155" s="92"/>
    </row>
    <row r="156" spans="1:11" ht="20" x14ac:dyDescent="0.25">
      <c r="A156" s="14" t="s">
        <v>1506</v>
      </c>
      <c r="B156" s="14" t="s">
        <v>1646</v>
      </c>
      <c r="C156" s="14" t="s">
        <v>1647</v>
      </c>
      <c r="D156" s="16" t="s">
        <v>1648</v>
      </c>
      <c r="E156" s="16"/>
      <c r="F156" s="14" t="s">
        <v>1757</v>
      </c>
      <c r="G156" s="14" t="s">
        <v>1649</v>
      </c>
      <c r="H156" s="14" t="s">
        <v>1650</v>
      </c>
      <c r="I156" s="15">
        <v>959.88</v>
      </c>
      <c r="J156" s="77">
        <v>2</v>
      </c>
      <c r="K156" s="92"/>
    </row>
    <row r="157" spans="1:11" ht="12.5" x14ac:dyDescent="0.25">
      <c r="A157" s="14" t="s">
        <v>1506</v>
      </c>
      <c r="B157" s="14" t="s">
        <v>1651</v>
      </c>
      <c r="C157" s="14">
        <v>2025022460</v>
      </c>
      <c r="D157" s="16" t="s">
        <v>1648</v>
      </c>
      <c r="E157" s="16"/>
      <c r="F157" s="14" t="s">
        <v>1652</v>
      </c>
      <c r="G157" s="14" t="s">
        <v>1653</v>
      </c>
      <c r="H157" s="14" t="s">
        <v>1654</v>
      </c>
      <c r="I157" s="15">
        <v>157.13999999999999</v>
      </c>
      <c r="J157" s="77">
        <v>2</v>
      </c>
      <c r="K157" s="92"/>
    </row>
    <row r="158" spans="1:11" ht="12.5" x14ac:dyDescent="0.25">
      <c r="A158" s="14" t="s">
        <v>1506</v>
      </c>
      <c r="B158" s="14" t="s">
        <v>1655</v>
      </c>
      <c r="C158" s="14" t="s">
        <v>1655</v>
      </c>
      <c r="D158" s="16" t="s">
        <v>1648</v>
      </c>
      <c r="E158" s="16"/>
      <c r="F158" s="14" t="s">
        <v>1627</v>
      </c>
      <c r="G158" s="14"/>
      <c r="H158" s="14" t="s">
        <v>1568</v>
      </c>
      <c r="I158" s="15">
        <v>91.17</v>
      </c>
      <c r="J158" s="77">
        <v>2</v>
      </c>
      <c r="K158" s="92"/>
    </row>
    <row r="159" spans="1:11" ht="12.5" x14ac:dyDescent="0.25">
      <c r="A159" s="14" t="s">
        <v>1506</v>
      </c>
      <c r="B159" s="14" t="s">
        <v>1656</v>
      </c>
      <c r="C159" s="14" t="s">
        <v>1656</v>
      </c>
      <c r="D159" s="16" t="s">
        <v>1648</v>
      </c>
      <c r="E159" s="16"/>
      <c r="F159" s="14" t="s">
        <v>1657</v>
      </c>
      <c r="G159" s="14"/>
      <c r="H159" s="14" t="s">
        <v>1612</v>
      </c>
      <c r="I159" s="15">
        <v>722.57</v>
      </c>
      <c r="J159" s="77">
        <v>3</v>
      </c>
      <c r="K159" s="92"/>
    </row>
    <row r="160" spans="1:11" ht="20" x14ac:dyDescent="0.25">
      <c r="A160" s="14" t="s">
        <v>1506</v>
      </c>
      <c r="B160" s="14" t="s">
        <v>1658</v>
      </c>
      <c r="C160" s="14">
        <v>202500131</v>
      </c>
      <c r="D160" s="16" t="s">
        <v>1659</v>
      </c>
      <c r="E160" s="16"/>
      <c r="F160" s="14" t="s">
        <v>1660</v>
      </c>
      <c r="G160" s="14" t="s">
        <v>1661</v>
      </c>
      <c r="H160" s="14" t="s">
        <v>1662</v>
      </c>
      <c r="I160" s="15">
        <v>100</v>
      </c>
      <c r="J160" s="77">
        <v>2</v>
      </c>
      <c r="K160" s="92"/>
    </row>
    <row r="161" spans="1:11" ht="20" x14ac:dyDescent="0.25">
      <c r="A161" s="14" t="s">
        <v>1506</v>
      </c>
      <c r="B161" s="14" t="s">
        <v>1663</v>
      </c>
      <c r="C161" s="14" t="s">
        <v>1664</v>
      </c>
      <c r="D161" s="16" t="s">
        <v>1665</v>
      </c>
      <c r="E161" s="16" t="s">
        <v>1666</v>
      </c>
      <c r="F161" s="14" t="s">
        <v>1667</v>
      </c>
      <c r="G161" s="14" t="s">
        <v>1668</v>
      </c>
      <c r="H161" s="14" t="s">
        <v>1669</v>
      </c>
      <c r="I161" s="15">
        <v>161.91</v>
      </c>
      <c r="J161" s="77">
        <v>3</v>
      </c>
      <c r="K161" s="92"/>
    </row>
    <row r="162" spans="1:11" ht="20" x14ac:dyDescent="0.25">
      <c r="A162" s="14" t="s">
        <v>1506</v>
      </c>
      <c r="B162" s="14" t="s">
        <v>1670</v>
      </c>
      <c r="C162" s="14">
        <v>60250501</v>
      </c>
      <c r="D162" s="16" t="s">
        <v>1666</v>
      </c>
      <c r="E162" s="16"/>
      <c r="F162" s="14" t="s">
        <v>1671</v>
      </c>
      <c r="G162" s="14" t="s">
        <v>1672</v>
      </c>
      <c r="H162" s="14" t="s">
        <v>1673</v>
      </c>
      <c r="I162" s="15">
        <v>804.72</v>
      </c>
      <c r="J162" s="77">
        <v>4</v>
      </c>
      <c r="K162" s="92"/>
    </row>
    <row r="163" spans="1:11" ht="20" x14ac:dyDescent="0.25">
      <c r="A163" s="14" t="s">
        <v>1506</v>
      </c>
      <c r="B163" s="14" t="s">
        <v>1674</v>
      </c>
      <c r="C163" s="14" t="s">
        <v>1675</v>
      </c>
      <c r="D163" s="16" t="s">
        <v>1676</v>
      </c>
      <c r="E163" s="16" t="s">
        <v>1666</v>
      </c>
      <c r="F163" s="14" t="s">
        <v>1677</v>
      </c>
      <c r="G163" s="14" t="s">
        <v>1668</v>
      </c>
      <c r="H163" s="14" t="s">
        <v>1669</v>
      </c>
      <c r="I163" s="15">
        <v>450</v>
      </c>
      <c r="J163" s="77">
        <v>3</v>
      </c>
      <c r="K163" s="92"/>
    </row>
    <row r="164" spans="1:11" ht="12.5" x14ac:dyDescent="0.25">
      <c r="A164" s="14" t="s">
        <v>1506</v>
      </c>
      <c r="B164" s="14" t="s">
        <v>1678</v>
      </c>
      <c r="C164" s="14" t="s">
        <v>1678</v>
      </c>
      <c r="D164" s="16" t="s">
        <v>1679</v>
      </c>
      <c r="E164" s="16"/>
      <c r="F164" s="14" t="s">
        <v>1537</v>
      </c>
      <c r="G164" s="14"/>
      <c r="H164" s="14" t="s">
        <v>1538</v>
      </c>
      <c r="I164" s="15">
        <v>162.27000000000001</v>
      </c>
      <c r="J164" s="77">
        <v>4</v>
      </c>
      <c r="K164" s="92"/>
    </row>
    <row r="165" spans="1:11" ht="20" x14ac:dyDescent="0.25">
      <c r="A165" s="14" t="s">
        <v>1506</v>
      </c>
      <c r="B165" s="14" t="s">
        <v>1680</v>
      </c>
      <c r="C165" s="14">
        <v>3101250213</v>
      </c>
      <c r="D165" s="16" t="s">
        <v>1681</v>
      </c>
      <c r="E165" s="16"/>
      <c r="F165" s="14" t="s">
        <v>1682</v>
      </c>
      <c r="G165" s="14" t="s">
        <v>1683</v>
      </c>
      <c r="H165" s="14" t="s">
        <v>1684</v>
      </c>
      <c r="I165" s="15">
        <v>300</v>
      </c>
      <c r="J165" s="77">
        <v>2</v>
      </c>
      <c r="K165" s="92"/>
    </row>
    <row r="166" spans="1:11" ht="12.5" x14ac:dyDescent="0.25">
      <c r="A166" s="14" t="s">
        <v>1506</v>
      </c>
      <c r="B166" s="14" t="s">
        <v>1685</v>
      </c>
      <c r="C166" s="14" t="s">
        <v>1685</v>
      </c>
      <c r="D166" s="16" t="s">
        <v>1681</v>
      </c>
      <c r="E166" s="16"/>
      <c r="F166" s="14" t="s">
        <v>1627</v>
      </c>
      <c r="G166" s="14"/>
      <c r="H166" s="14" t="s">
        <v>1563</v>
      </c>
      <c r="I166" s="15">
        <v>247.63</v>
      </c>
      <c r="J166" s="77">
        <v>2</v>
      </c>
      <c r="K166" s="92"/>
    </row>
    <row r="167" spans="1:11" ht="12.5" x14ac:dyDescent="0.25">
      <c r="A167" s="14" t="s">
        <v>1506</v>
      </c>
      <c r="B167" s="14" t="s">
        <v>1686</v>
      </c>
      <c r="C167" s="14" t="s">
        <v>1686</v>
      </c>
      <c r="D167" s="16" t="s">
        <v>1681</v>
      </c>
      <c r="E167" s="16"/>
      <c r="F167" s="14" t="s">
        <v>1627</v>
      </c>
      <c r="G167" s="14"/>
      <c r="H167" s="14" t="s">
        <v>1576</v>
      </c>
      <c r="I167" s="15">
        <v>234.04</v>
      </c>
      <c r="J167" s="77">
        <v>2</v>
      </c>
      <c r="K167" s="92"/>
    </row>
    <row r="168" spans="1:11" ht="12.5" x14ac:dyDescent="0.25">
      <c r="A168" s="14" t="s">
        <v>1506</v>
      </c>
      <c r="B168" s="14" t="s">
        <v>1687</v>
      </c>
      <c r="C168" s="14" t="s">
        <v>1687</v>
      </c>
      <c r="D168" s="16" t="s">
        <v>1681</v>
      </c>
      <c r="E168" s="16"/>
      <c r="F168" s="14" t="s">
        <v>1688</v>
      </c>
      <c r="G168" s="14"/>
      <c r="H168" s="14" t="s">
        <v>1620</v>
      </c>
      <c r="I168" s="15">
        <v>345.51</v>
      </c>
      <c r="J168" s="77">
        <v>3</v>
      </c>
      <c r="K168" s="92"/>
    </row>
    <row r="169" spans="1:11" ht="12.5" x14ac:dyDescent="0.25">
      <c r="A169" s="14" t="s">
        <v>1506</v>
      </c>
      <c r="B169" s="14" t="s">
        <v>1689</v>
      </c>
      <c r="C169" s="14" t="s">
        <v>1689</v>
      </c>
      <c r="D169" s="16" t="s">
        <v>1681</v>
      </c>
      <c r="E169" s="16"/>
      <c r="F169" s="14" t="s">
        <v>1688</v>
      </c>
      <c r="G169" s="14"/>
      <c r="H169" s="14" t="s">
        <v>1622</v>
      </c>
      <c r="I169" s="15">
        <v>108.7</v>
      </c>
      <c r="J169" s="77">
        <v>3</v>
      </c>
      <c r="K169" s="92"/>
    </row>
    <row r="170" spans="1:11" ht="20" x14ac:dyDescent="0.25">
      <c r="A170" s="14" t="s">
        <v>1506</v>
      </c>
      <c r="B170" s="14" t="s">
        <v>1690</v>
      </c>
      <c r="C170" s="14">
        <v>45870</v>
      </c>
      <c r="D170" s="16" t="s">
        <v>1691</v>
      </c>
      <c r="E170" s="16"/>
      <c r="F170" s="14" t="s">
        <v>1692</v>
      </c>
      <c r="G170" s="14" t="s">
        <v>1693</v>
      </c>
      <c r="H170" s="14" t="s">
        <v>1694</v>
      </c>
      <c r="I170" s="15">
        <v>300</v>
      </c>
      <c r="J170" s="77">
        <v>2</v>
      </c>
      <c r="K170" s="92"/>
    </row>
    <row r="171" spans="1:11" ht="20" x14ac:dyDescent="0.25">
      <c r="A171" s="14" t="s">
        <v>1506</v>
      </c>
      <c r="B171" s="14" t="s">
        <v>1695</v>
      </c>
      <c r="C171" s="14">
        <v>2025</v>
      </c>
      <c r="D171" s="16" t="s">
        <v>1691</v>
      </c>
      <c r="E171" s="16"/>
      <c r="F171" s="14" t="s">
        <v>1696</v>
      </c>
      <c r="G171" s="14" t="s">
        <v>1697</v>
      </c>
      <c r="H171" s="14" t="s">
        <v>1698</v>
      </c>
      <c r="I171" s="15">
        <v>830</v>
      </c>
      <c r="J171" s="77">
        <v>3</v>
      </c>
      <c r="K171" s="92"/>
    </row>
    <row r="172" spans="1:11" ht="12.5" x14ac:dyDescent="0.25">
      <c r="A172" s="14" t="s">
        <v>1506</v>
      </c>
      <c r="B172" s="14" t="s">
        <v>1699</v>
      </c>
      <c r="C172" s="14">
        <v>2025026835</v>
      </c>
      <c r="D172" s="16" t="s">
        <v>1700</v>
      </c>
      <c r="E172" s="16"/>
      <c r="F172" s="14" t="s">
        <v>1701</v>
      </c>
      <c r="G172" s="14" t="s">
        <v>1653</v>
      </c>
      <c r="H172" s="14" t="s">
        <v>1654</v>
      </c>
      <c r="I172" s="15">
        <v>166.48</v>
      </c>
      <c r="J172" s="77">
        <v>2</v>
      </c>
      <c r="K172" s="92"/>
    </row>
    <row r="173" spans="1:11" ht="12.5" x14ac:dyDescent="0.25">
      <c r="A173" s="14" t="s">
        <v>1506</v>
      </c>
      <c r="B173" s="14" t="s">
        <v>1702</v>
      </c>
      <c r="C173" s="14">
        <v>2025026842</v>
      </c>
      <c r="D173" s="16" t="s">
        <v>1700</v>
      </c>
      <c r="E173" s="16"/>
      <c r="F173" s="14" t="s">
        <v>1703</v>
      </c>
      <c r="G173" s="14" t="s">
        <v>1653</v>
      </c>
      <c r="H173" s="14" t="s">
        <v>1654</v>
      </c>
      <c r="I173" s="15">
        <v>205.22</v>
      </c>
      <c r="J173" s="77">
        <v>2</v>
      </c>
      <c r="K173" s="92"/>
    </row>
    <row r="174" spans="1:11" ht="12.5" x14ac:dyDescent="0.25">
      <c r="A174" s="14" t="s">
        <v>1506</v>
      </c>
      <c r="B174" s="14" t="s">
        <v>1704</v>
      </c>
      <c r="C174" s="14">
        <v>2589030909</v>
      </c>
      <c r="D174" s="16" t="s">
        <v>1705</v>
      </c>
      <c r="E174" s="16"/>
      <c r="F174" s="14" t="s">
        <v>1706</v>
      </c>
      <c r="G174" s="14" t="s">
        <v>1707</v>
      </c>
      <c r="H174" s="14" t="s">
        <v>1708</v>
      </c>
      <c r="I174" s="15">
        <v>19.670000000000002</v>
      </c>
      <c r="J174" s="77">
        <v>4</v>
      </c>
      <c r="K174" s="92"/>
    </row>
    <row r="175" spans="1:11" ht="12.5" x14ac:dyDescent="0.25">
      <c r="A175" s="14" t="s">
        <v>1506</v>
      </c>
      <c r="B175" s="14" t="s">
        <v>1709</v>
      </c>
      <c r="C175" s="14" t="s">
        <v>1709</v>
      </c>
      <c r="D175" s="16" t="s">
        <v>1705</v>
      </c>
      <c r="E175" s="16"/>
      <c r="F175" s="14" t="s">
        <v>1627</v>
      </c>
      <c r="G175" s="14"/>
      <c r="H175" s="14" t="s">
        <v>1581</v>
      </c>
      <c r="I175" s="15">
        <v>412.57</v>
      </c>
      <c r="J175" s="77">
        <v>3</v>
      </c>
      <c r="K175" s="92"/>
    </row>
    <row r="176" spans="1:11" ht="12.5" x14ac:dyDescent="0.25">
      <c r="A176" s="14" t="s">
        <v>1506</v>
      </c>
      <c r="B176" s="14" t="s">
        <v>1710</v>
      </c>
      <c r="C176" s="14" t="s">
        <v>1710</v>
      </c>
      <c r="D176" s="16" t="s">
        <v>1705</v>
      </c>
      <c r="E176" s="16"/>
      <c r="F176" s="14" t="s">
        <v>1619</v>
      </c>
      <c r="G176" s="14"/>
      <c r="H176" s="14" t="s">
        <v>1584</v>
      </c>
      <c r="I176" s="15">
        <v>226.5</v>
      </c>
      <c r="J176" s="77">
        <v>3</v>
      </c>
      <c r="K176" s="92"/>
    </row>
    <row r="177" spans="1:11" ht="30" x14ac:dyDescent="0.25">
      <c r="A177" s="14" t="s">
        <v>1506</v>
      </c>
      <c r="B177" s="14" t="s">
        <v>1711</v>
      </c>
      <c r="C177" s="14" t="s">
        <v>1712</v>
      </c>
      <c r="D177" s="16" t="s">
        <v>1705</v>
      </c>
      <c r="E177" s="16"/>
      <c r="F177" s="14" t="s">
        <v>1713</v>
      </c>
      <c r="G177" s="14"/>
      <c r="H177" s="14" t="s">
        <v>1568</v>
      </c>
      <c r="I177" s="15">
        <v>460.89</v>
      </c>
      <c r="J177" s="77">
        <v>2</v>
      </c>
      <c r="K177" s="92"/>
    </row>
    <row r="178" spans="1:11" ht="30" x14ac:dyDescent="0.25">
      <c r="A178" s="14" t="s">
        <v>1506</v>
      </c>
      <c r="B178" s="14" t="s">
        <v>1711</v>
      </c>
      <c r="C178" s="14" t="s">
        <v>1712</v>
      </c>
      <c r="D178" s="16" t="s">
        <v>1705</v>
      </c>
      <c r="E178" s="16"/>
      <c r="F178" s="14" t="s">
        <v>1713</v>
      </c>
      <c r="G178" s="14"/>
      <c r="H178" s="14" t="s">
        <v>1568</v>
      </c>
      <c r="I178" s="15">
        <v>200</v>
      </c>
      <c r="J178" s="77">
        <v>2</v>
      </c>
      <c r="K178" s="92"/>
    </row>
    <row r="179" spans="1:11" ht="30" x14ac:dyDescent="0.25">
      <c r="A179" s="14" t="s">
        <v>1506</v>
      </c>
      <c r="B179" s="14" t="s">
        <v>1714</v>
      </c>
      <c r="C179" s="14" t="s">
        <v>1715</v>
      </c>
      <c r="D179" s="16" t="s">
        <v>1705</v>
      </c>
      <c r="E179" s="16"/>
      <c r="F179" s="14" t="s">
        <v>1713</v>
      </c>
      <c r="G179" s="14"/>
      <c r="H179" s="14" t="s">
        <v>1614</v>
      </c>
      <c r="I179" s="15">
        <v>672.3</v>
      </c>
      <c r="J179" s="77">
        <v>3</v>
      </c>
      <c r="K179" s="92"/>
    </row>
    <row r="180" spans="1:11" ht="30" x14ac:dyDescent="0.25">
      <c r="A180" s="14" t="s">
        <v>1506</v>
      </c>
      <c r="B180" s="14" t="s">
        <v>1714</v>
      </c>
      <c r="C180" s="14" t="s">
        <v>1715</v>
      </c>
      <c r="D180" s="16" t="s">
        <v>1705</v>
      </c>
      <c r="E180" s="16"/>
      <c r="F180" s="14" t="s">
        <v>1713</v>
      </c>
      <c r="G180" s="14"/>
      <c r="H180" s="14" t="s">
        <v>1614</v>
      </c>
      <c r="I180" s="15">
        <v>200</v>
      </c>
      <c r="J180" s="77">
        <v>3</v>
      </c>
      <c r="K180" s="92"/>
    </row>
    <row r="181" spans="1:11" ht="12.5" x14ac:dyDescent="0.25">
      <c r="A181" s="14" t="s">
        <v>1506</v>
      </c>
      <c r="B181" s="14" t="s">
        <v>1716</v>
      </c>
      <c r="C181" s="14" t="s">
        <v>1716</v>
      </c>
      <c r="D181" s="16" t="s">
        <v>1717</v>
      </c>
      <c r="E181" s="16"/>
      <c r="F181" s="14" t="s">
        <v>1688</v>
      </c>
      <c r="G181" s="14"/>
      <c r="H181" s="14" t="s">
        <v>1581</v>
      </c>
      <c r="I181" s="15">
        <v>267.35000000000002</v>
      </c>
      <c r="J181" s="77">
        <v>3</v>
      </c>
      <c r="K181" s="92"/>
    </row>
    <row r="182" spans="1:11" ht="12.5" x14ac:dyDescent="0.25">
      <c r="A182" s="14" t="s">
        <v>1506</v>
      </c>
      <c r="B182" s="14" t="s">
        <v>1718</v>
      </c>
      <c r="C182" s="14" t="s">
        <v>1718</v>
      </c>
      <c r="D182" s="16" t="s">
        <v>1719</v>
      </c>
      <c r="E182" s="16"/>
      <c r="F182" s="14" t="s">
        <v>1720</v>
      </c>
      <c r="G182" s="14"/>
      <c r="H182" s="14" t="s">
        <v>1581</v>
      </c>
      <c r="I182" s="15">
        <v>339.53</v>
      </c>
      <c r="J182" s="77">
        <v>3</v>
      </c>
      <c r="K182" s="92"/>
    </row>
    <row r="183" spans="1:11" ht="12.5" x14ac:dyDescent="0.25">
      <c r="A183" s="14" t="s">
        <v>1506</v>
      </c>
      <c r="B183" s="14" t="s">
        <v>1721</v>
      </c>
      <c r="C183" s="14" t="s">
        <v>1721</v>
      </c>
      <c r="D183" s="16" t="s">
        <v>1719</v>
      </c>
      <c r="E183" s="16"/>
      <c r="F183" s="14" t="s">
        <v>1720</v>
      </c>
      <c r="G183" s="14"/>
      <c r="H183" s="14" t="s">
        <v>1563</v>
      </c>
      <c r="I183" s="15">
        <v>339.53</v>
      </c>
      <c r="J183" s="77">
        <v>2</v>
      </c>
      <c r="K183" s="92"/>
    </row>
    <row r="184" spans="1:11" ht="30" x14ac:dyDescent="0.25">
      <c r="A184" s="14" t="s">
        <v>1506</v>
      </c>
      <c r="B184" s="14" t="s">
        <v>1722</v>
      </c>
      <c r="C184" s="14" t="s">
        <v>1722</v>
      </c>
      <c r="D184" s="16" t="s">
        <v>1719</v>
      </c>
      <c r="E184" s="16"/>
      <c r="F184" s="14" t="s">
        <v>1723</v>
      </c>
      <c r="G184" s="14"/>
      <c r="H184" s="14" t="s">
        <v>1563</v>
      </c>
      <c r="I184" s="15">
        <v>200</v>
      </c>
      <c r="J184" s="77">
        <v>2</v>
      </c>
      <c r="K184" s="92"/>
    </row>
    <row r="185" spans="1:11" ht="30" x14ac:dyDescent="0.25">
      <c r="A185" s="14" t="s">
        <v>1506</v>
      </c>
      <c r="B185" s="14" t="s">
        <v>1722</v>
      </c>
      <c r="C185" s="14" t="s">
        <v>1722</v>
      </c>
      <c r="D185" s="16" t="s">
        <v>1719</v>
      </c>
      <c r="E185" s="16"/>
      <c r="F185" s="14" t="s">
        <v>1723</v>
      </c>
      <c r="G185" s="14"/>
      <c r="H185" s="14" t="s">
        <v>1563</v>
      </c>
      <c r="I185" s="15">
        <v>247.99</v>
      </c>
      <c r="J185" s="77">
        <v>2</v>
      </c>
      <c r="K185" s="92"/>
    </row>
    <row r="186" spans="1:11" ht="40" x14ac:dyDescent="0.25">
      <c r="A186" s="14" t="s">
        <v>1506</v>
      </c>
      <c r="B186" s="14" t="s">
        <v>1724</v>
      </c>
      <c r="C186" s="14">
        <v>2025012</v>
      </c>
      <c r="D186" s="16" t="s">
        <v>1725</v>
      </c>
      <c r="E186" s="16"/>
      <c r="F186" s="14" t="s">
        <v>1558</v>
      </c>
      <c r="G186" s="14" t="s">
        <v>1559</v>
      </c>
      <c r="H186" s="14" t="s">
        <v>1560</v>
      </c>
      <c r="I186" s="15">
        <v>1140</v>
      </c>
      <c r="J186" s="77">
        <v>4</v>
      </c>
      <c r="K186" s="92"/>
    </row>
    <row r="187" spans="1:11" ht="12.5" x14ac:dyDescent="0.25">
      <c r="A187" s="14" t="s">
        <v>1506</v>
      </c>
      <c r="B187" s="14" t="s">
        <v>1726</v>
      </c>
      <c r="C187" s="14" t="s">
        <v>1726</v>
      </c>
      <c r="D187" s="16" t="s">
        <v>1727</v>
      </c>
      <c r="E187" s="16"/>
      <c r="F187" s="14" t="s">
        <v>1537</v>
      </c>
      <c r="G187" s="14"/>
      <c r="H187" s="14" t="s">
        <v>1538</v>
      </c>
      <c r="I187" s="15">
        <v>196.04</v>
      </c>
      <c r="J187" s="77">
        <v>4</v>
      </c>
      <c r="K187" s="92"/>
    </row>
    <row r="188" spans="1:11" ht="30" x14ac:dyDescent="0.25">
      <c r="A188" s="14" t="s">
        <v>1506</v>
      </c>
      <c r="B188" s="14" t="s">
        <v>1728</v>
      </c>
      <c r="C188" s="14">
        <v>525378</v>
      </c>
      <c r="D188" s="16" t="s">
        <v>1727</v>
      </c>
      <c r="E188" s="16"/>
      <c r="F188" s="14" t="s">
        <v>1729</v>
      </c>
      <c r="G188" s="14" t="s">
        <v>1526</v>
      </c>
      <c r="H188" s="14" t="s">
        <v>1527</v>
      </c>
      <c r="I188" s="15">
        <v>1500</v>
      </c>
      <c r="J188" s="77">
        <v>3</v>
      </c>
      <c r="K188" s="92"/>
    </row>
    <row r="189" spans="1:11" ht="12.5" x14ac:dyDescent="0.25">
      <c r="A189" s="14" t="s">
        <v>1506</v>
      </c>
      <c r="B189" s="14" t="s">
        <v>1758</v>
      </c>
      <c r="C189" s="14" t="s">
        <v>1758</v>
      </c>
      <c r="D189" s="16" t="s">
        <v>1730</v>
      </c>
      <c r="E189" s="16"/>
      <c r="F189" s="14" t="s">
        <v>1731</v>
      </c>
      <c r="G189" s="14"/>
      <c r="H189" s="14" t="s">
        <v>1568</v>
      </c>
      <c r="I189" s="15">
        <v>691.78</v>
      </c>
      <c r="J189" s="77">
        <v>2</v>
      </c>
      <c r="K189" s="92"/>
    </row>
    <row r="190" spans="1:11" ht="12.5" x14ac:dyDescent="0.25">
      <c r="A190" s="14" t="s">
        <v>1506</v>
      </c>
      <c r="B190" s="14" t="s">
        <v>1759</v>
      </c>
      <c r="C190" s="14" t="s">
        <v>1759</v>
      </c>
      <c r="D190" s="16" t="s">
        <v>1730</v>
      </c>
      <c r="E190" s="16"/>
      <c r="F190" s="14" t="s">
        <v>1731</v>
      </c>
      <c r="G190" s="14"/>
      <c r="H190" s="14" t="s">
        <v>1614</v>
      </c>
      <c r="I190" s="15">
        <v>970.92</v>
      </c>
      <c r="J190" s="77">
        <v>3</v>
      </c>
      <c r="K190" s="92"/>
    </row>
    <row r="191" spans="1:11" ht="30" x14ac:dyDescent="0.25">
      <c r="A191" s="14" t="s">
        <v>1506</v>
      </c>
      <c r="B191" s="14" t="s">
        <v>1732</v>
      </c>
      <c r="C191" s="14">
        <v>725513</v>
      </c>
      <c r="D191" s="16" t="s">
        <v>1730</v>
      </c>
      <c r="E191" s="16"/>
      <c r="F191" s="14" t="s">
        <v>1733</v>
      </c>
      <c r="G191" s="14" t="s">
        <v>1526</v>
      </c>
      <c r="H191" s="14" t="s">
        <v>1527</v>
      </c>
      <c r="I191" s="15">
        <v>1060</v>
      </c>
      <c r="J191" s="77">
        <v>2</v>
      </c>
      <c r="K191" s="92"/>
    </row>
    <row r="192" spans="1:11" ht="20" x14ac:dyDescent="0.25">
      <c r="A192" s="14" t="s">
        <v>1506</v>
      </c>
      <c r="B192" s="14" t="s">
        <v>1734</v>
      </c>
      <c r="C192" s="14" t="s">
        <v>1735</v>
      </c>
      <c r="D192" s="16" t="s">
        <v>1730</v>
      </c>
      <c r="E192" s="16"/>
      <c r="F192" s="14" t="s">
        <v>1736</v>
      </c>
      <c r="G192" s="14" t="s">
        <v>1737</v>
      </c>
      <c r="H192" s="14" t="s">
        <v>1738</v>
      </c>
      <c r="I192" s="15">
        <v>3081</v>
      </c>
      <c r="J192" s="77">
        <v>3</v>
      </c>
      <c r="K192" s="92"/>
    </row>
    <row r="193" spans="1:11" ht="20" x14ac:dyDescent="0.25">
      <c r="A193" s="14" t="s">
        <v>1506</v>
      </c>
      <c r="B193" s="14" t="s">
        <v>1739</v>
      </c>
      <c r="C193" s="14" t="s">
        <v>1739</v>
      </c>
      <c r="D193" s="16" t="s">
        <v>1740</v>
      </c>
      <c r="E193" s="16"/>
      <c r="F193" s="14" t="s">
        <v>1741</v>
      </c>
      <c r="G193" s="14"/>
      <c r="H193" s="14" t="s">
        <v>1568</v>
      </c>
      <c r="I193" s="15">
        <v>1138.53</v>
      </c>
      <c r="J193" s="77">
        <v>2</v>
      </c>
      <c r="K193" s="92"/>
    </row>
    <row r="194" spans="1:11" ht="12.5" x14ac:dyDescent="0.25">
      <c r="A194" s="14" t="s">
        <v>1506</v>
      </c>
      <c r="B194" s="14" t="s">
        <v>1742</v>
      </c>
      <c r="C194" s="14">
        <v>2585031426</v>
      </c>
      <c r="D194" s="16" t="s">
        <v>1743</v>
      </c>
      <c r="E194" s="16"/>
      <c r="F194" s="14" t="s">
        <v>1744</v>
      </c>
      <c r="G194" s="14" t="s">
        <v>1707</v>
      </c>
      <c r="H194" s="14" t="s">
        <v>1708</v>
      </c>
      <c r="I194" s="15">
        <v>33.799999999999997</v>
      </c>
      <c r="J194" s="77">
        <v>4</v>
      </c>
      <c r="K194" s="92"/>
    </row>
    <row r="195" spans="1:11" ht="20" x14ac:dyDescent="0.25">
      <c r="A195" s="14" t="s">
        <v>1506</v>
      </c>
      <c r="B195" s="14" t="s">
        <v>1745</v>
      </c>
      <c r="C195" s="14" t="s">
        <v>1745</v>
      </c>
      <c r="D195" s="16" t="s">
        <v>1743</v>
      </c>
      <c r="E195" s="16"/>
      <c r="F195" s="14" t="s">
        <v>1741</v>
      </c>
      <c r="G195" s="14"/>
      <c r="H195" s="14" t="s">
        <v>1576</v>
      </c>
      <c r="I195" s="15">
        <v>1131.24</v>
      </c>
      <c r="J195" s="77">
        <v>2</v>
      </c>
      <c r="K195" s="92"/>
    </row>
    <row r="196" spans="1:11" ht="12.5" x14ac:dyDescent="0.25">
      <c r="A196" s="14" t="s">
        <v>1506</v>
      </c>
      <c r="B196" s="14" t="s">
        <v>1746</v>
      </c>
      <c r="C196" s="14" t="s">
        <v>1746</v>
      </c>
      <c r="D196" s="16" t="s">
        <v>1747</v>
      </c>
      <c r="E196" s="16"/>
      <c r="F196" s="14" t="s">
        <v>1748</v>
      </c>
      <c r="G196" s="14"/>
      <c r="H196" s="14" t="s">
        <v>1581</v>
      </c>
      <c r="I196" s="15">
        <v>477.25</v>
      </c>
      <c r="J196" s="77">
        <v>3</v>
      </c>
      <c r="K196" s="92"/>
    </row>
    <row r="197" spans="1:11" ht="30" x14ac:dyDescent="0.25">
      <c r="A197" s="14" t="s">
        <v>1506</v>
      </c>
      <c r="B197" s="14" t="s">
        <v>1847</v>
      </c>
      <c r="C197" s="14" t="s">
        <v>1749</v>
      </c>
      <c r="D197" s="16" t="s">
        <v>1747</v>
      </c>
      <c r="E197" s="16"/>
      <c r="F197" s="14" t="s">
        <v>1741</v>
      </c>
      <c r="G197" s="14"/>
      <c r="H197" s="14" t="s">
        <v>1563</v>
      </c>
      <c r="I197" s="15">
        <v>832.04</v>
      </c>
      <c r="J197" s="77">
        <v>2</v>
      </c>
      <c r="K197" s="92"/>
    </row>
    <row r="198" spans="1:11" ht="12.5" x14ac:dyDescent="0.25">
      <c r="A198" s="14" t="s">
        <v>1506</v>
      </c>
      <c r="B198" s="14" t="s">
        <v>1686</v>
      </c>
      <c r="C198" s="14" t="s">
        <v>1686</v>
      </c>
      <c r="D198" s="16" t="s">
        <v>1750</v>
      </c>
      <c r="E198" s="16"/>
      <c r="F198" s="14" t="s">
        <v>1751</v>
      </c>
      <c r="G198" s="14"/>
      <c r="H198" s="14" t="s">
        <v>1576</v>
      </c>
      <c r="I198" s="15">
        <v>9</v>
      </c>
      <c r="J198" s="77">
        <v>2</v>
      </c>
      <c r="K198" s="92"/>
    </row>
    <row r="199" spans="1:11" ht="20" x14ac:dyDescent="0.25">
      <c r="A199" s="14" t="s">
        <v>1506</v>
      </c>
      <c r="B199" s="14" t="s">
        <v>1830</v>
      </c>
      <c r="C199" s="14" t="s">
        <v>1760</v>
      </c>
      <c r="D199" s="16" t="s">
        <v>1520</v>
      </c>
      <c r="E199" s="16" t="s">
        <v>1761</v>
      </c>
      <c r="F199" s="14" t="s">
        <v>1762</v>
      </c>
      <c r="G199" s="14">
        <v>30794455</v>
      </c>
      <c r="H199" s="14" t="s">
        <v>1763</v>
      </c>
      <c r="I199" s="15">
        <v>1538.65</v>
      </c>
      <c r="J199" s="77">
        <v>1</v>
      </c>
      <c r="K199" s="92"/>
    </row>
    <row r="200" spans="1:11" ht="20" x14ac:dyDescent="0.25">
      <c r="A200" s="14" t="s">
        <v>1506</v>
      </c>
      <c r="B200" s="14" t="s">
        <v>1831</v>
      </c>
      <c r="C200" s="14" t="s">
        <v>1764</v>
      </c>
      <c r="D200" s="16" t="s">
        <v>1765</v>
      </c>
      <c r="E200" s="16" t="s">
        <v>1766</v>
      </c>
      <c r="F200" s="14" t="s">
        <v>1767</v>
      </c>
      <c r="G200" s="14">
        <v>42331625</v>
      </c>
      <c r="H200" s="14" t="s">
        <v>1768</v>
      </c>
      <c r="I200" s="15">
        <v>187.64</v>
      </c>
      <c r="J200" s="77">
        <v>1</v>
      </c>
      <c r="K200" s="92"/>
    </row>
    <row r="201" spans="1:11" ht="20" x14ac:dyDescent="0.25">
      <c r="A201" s="14" t="s">
        <v>1506</v>
      </c>
      <c r="B201" s="14" t="s">
        <v>1832</v>
      </c>
      <c r="C201" s="14" t="s">
        <v>1769</v>
      </c>
      <c r="D201" s="16" t="s">
        <v>1770</v>
      </c>
      <c r="E201" s="16" t="s">
        <v>1771</v>
      </c>
      <c r="F201" s="14" t="s">
        <v>1772</v>
      </c>
      <c r="G201" s="14">
        <v>30794455</v>
      </c>
      <c r="H201" s="14" t="s">
        <v>1773</v>
      </c>
      <c r="I201" s="15">
        <v>82.58</v>
      </c>
      <c r="J201" s="77">
        <v>1</v>
      </c>
      <c r="K201" s="92"/>
    </row>
    <row r="202" spans="1:11" ht="20" x14ac:dyDescent="0.25">
      <c r="A202" s="14" t="s">
        <v>1506</v>
      </c>
      <c r="B202" s="14" t="s">
        <v>1833</v>
      </c>
      <c r="C202" s="14" t="s">
        <v>1774</v>
      </c>
      <c r="D202" s="16" t="s">
        <v>1775</v>
      </c>
      <c r="E202" s="16" t="s">
        <v>1776</v>
      </c>
      <c r="F202" s="14" t="s">
        <v>1777</v>
      </c>
      <c r="G202" s="14">
        <v>42289815</v>
      </c>
      <c r="H202" s="14" t="s">
        <v>1778</v>
      </c>
      <c r="I202" s="15">
        <v>825.81</v>
      </c>
      <c r="J202" s="77">
        <v>1</v>
      </c>
      <c r="K202" s="92"/>
    </row>
    <row r="203" spans="1:11" ht="20" x14ac:dyDescent="0.25">
      <c r="A203" s="14" t="s">
        <v>1506</v>
      </c>
      <c r="B203" s="14" t="s">
        <v>1834</v>
      </c>
      <c r="C203" s="14" t="s">
        <v>1779</v>
      </c>
      <c r="D203" s="16" t="s">
        <v>1780</v>
      </c>
      <c r="E203" s="16" t="s">
        <v>1781</v>
      </c>
      <c r="F203" s="14" t="s">
        <v>1782</v>
      </c>
      <c r="G203" s="14">
        <v>50621670</v>
      </c>
      <c r="H203" s="14" t="s">
        <v>1783</v>
      </c>
      <c r="I203" s="15">
        <v>706.8</v>
      </c>
      <c r="J203" s="77">
        <v>1</v>
      </c>
      <c r="K203" s="92"/>
    </row>
    <row r="204" spans="1:11" ht="20" x14ac:dyDescent="0.25">
      <c r="A204" s="14" t="s">
        <v>1506</v>
      </c>
      <c r="B204" s="14" t="s">
        <v>1835</v>
      </c>
      <c r="C204" s="14" t="s">
        <v>1784</v>
      </c>
      <c r="D204" s="16" t="s">
        <v>1785</v>
      </c>
      <c r="E204" s="16" t="s">
        <v>1786</v>
      </c>
      <c r="F204" s="14" t="s">
        <v>1787</v>
      </c>
      <c r="G204" s="14" t="s">
        <v>1788</v>
      </c>
      <c r="H204" s="14" t="s">
        <v>1752</v>
      </c>
      <c r="I204" s="15">
        <v>938.2</v>
      </c>
      <c r="J204" s="77">
        <v>1</v>
      </c>
      <c r="K204" s="92"/>
    </row>
    <row r="205" spans="1:11" ht="30" x14ac:dyDescent="0.25">
      <c r="A205" s="14" t="s">
        <v>1506</v>
      </c>
      <c r="B205" s="14" t="s">
        <v>1836</v>
      </c>
      <c r="C205" s="14" t="s">
        <v>1789</v>
      </c>
      <c r="D205" s="16" t="s">
        <v>1790</v>
      </c>
      <c r="E205" s="16" t="s">
        <v>1790</v>
      </c>
      <c r="F205" s="14" t="s">
        <v>1791</v>
      </c>
      <c r="G205" s="14">
        <v>51107503</v>
      </c>
      <c r="H205" s="14" t="s">
        <v>1792</v>
      </c>
      <c r="I205" s="15">
        <v>321.76</v>
      </c>
      <c r="J205" s="77">
        <v>1</v>
      </c>
      <c r="K205" s="92"/>
    </row>
    <row r="206" spans="1:11" ht="20" x14ac:dyDescent="0.25">
      <c r="A206" s="14" t="s">
        <v>1506</v>
      </c>
      <c r="B206" s="14" t="s">
        <v>1837</v>
      </c>
      <c r="C206" s="14" t="s">
        <v>1793</v>
      </c>
      <c r="D206" s="16" t="s">
        <v>1794</v>
      </c>
      <c r="E206" s="16" t="s">
        <v>1790</v>
      </c>
      <c r="F206" s="14" t="s">
        <v>1795</v>
      </c>
      <c r="G206" s="14" t="s">
        <v>1796</v>
      </c>
      <c r="H206" s="14" t="s">
        <v>1797</v>
      </c>
      <c r="I206" s="15">
        <v>1238.43</v>
      </c>
      <c r="J206" s="77">
        <v>1</v>
      </c>
      <c r="K206" s="92"/>
    </row>
    <row r="207" spans="1:11" ht="30" x14ac:dyDescent="0.25">
      <c r="A207" s="14" t="s">
        <v>1506</v>
      </c>
      <c r="B207" s="14" t="s">
        <v>1838</v>
      </c>
      <c r="C207" s="14" t="s">
        <v>1789</v>
      </c>
      <c r="D207" s="16" t="s">
        <v>1798</v>
      </c>
      <c r="E207" s="16" t="s">
        <v>1799</v>
      </c>
      <c r="F207" s="14" t="s">
        <v>1791</v>
      </c>
      <c r="G207" s="14">
        <v>51107503</v>
      </c>
      <c r="H207" s="14" t="s">
        <v>1792</v>
      </c>
      <c r="I207" s="15">
        <v>336.06</v>
      </c>
      <c r="J207" s="77">
        <v>1</v>
      </c>
      <c r="K207" s="92"/>
    </row>
    <row r="208" spans="1:11" ht="30" x14ac:dyDescent="0.25">
      <c r="A208" s="14" t="s">
        <v>1506</v>
      </c>
      <c r="B208" s="14" t="s">
        <v>1839</v>
      </c>
      <c r="C208" s="14" t="s">
        <v>1789</v>
      </c>
      <c r="D208" s="16" t="s">
        <v>1800</v>
      </c>
      <c r="E208" s="16" t="s">
        <v>1800</v>
      </c>
      <c r="F208" s="14" t="s">
        <v>1791</v>
      </c>
      <c r="G208" s="14">
        <v>51107503</v>
      </c>
      <c r="H208" s="14" t="s">
        <v>1792</v>
      </c>
      <c r="I208" s="15">
        <v>227.52</v>
      </c>
      <c r="J208" s="77">
        <v>1</v>
      </c>
      <c r="K208" s="92"/>
    </row>
    <row r="209" spans="1:11" ht="20" x14ac:dyDescent="0.25">
      <c r="A209" s="14" t="s">
        <v>1506</v>
      </c>
      <c r="B209" s="14" t="s">
        <v>1840</v>
      </c>
      <c r="C209" s="14" t="s">
        <v>1801</v>
      </c>
      <c r="D209" s="16" t="s">
        <v>1802</v>
      </c>
      <c r="E209" s="16" t="s">
        <v>1802</v>
      </c>
      <c r="F209" s="14" t="s">
        <v>1803</v>
      </c>
      <c r="G209" s="14" t="s">
        <v>1804</v>
      </c>
      <c r="H209" s="14" t="s">
        <v>1805</v>
      </c>
      <c r="I209" s="15">
        <v>372</v>
      </c>
      <c r="J209" s="77">
        <v>1</v>
      </c>
      <c r="K209" s="92"/>
    </row>
    <row r="210" spans="1:11" ht="20" x14ac:dyDescent="0.25">
      <c r="A210" s="14" t="s">
        <v>1506</v>
      </c>
      <c r="B210" s="14" t="s">
        <v>1841</v>
      </c>
      <c r="C210" s="14" t="s">
        <v>1806</v>
      </c>
      <c r="D210" s="16" t="s">
        <v>1807</v>
      </c>
      <c r="E210" s="16" t="s">
        <v>1808</v>
      </c>
      <c r="F210" s="14" t="s">
        <v>1782</v>
      </c>
      <c r="G210" s="14">
        <v>50621670</v>
      </c>
      <c r="H210" s="14" t="s">
        <v>1783</v>
      </c>
      <c r="I210" s="15">
        <v>306.45999999999998</v>
      </c>
      <c r="J210" s="77">
        <v>1</v>
      </c>
      <c r="K210" s="92"/>
    </row>
    <row r="211" spans="1:11" ht="20" x14ac:dyDescent="0.25">
      <c r="A211" s="14" t="s">
        <v>1506</v>
      </c>
      <c r="B211" s="14" t="s">
        <v>1842</v>
      </c>
      <c r="C211" s="14" t="s">
        <v>1809</v>
      </c>
      <c r="D211" s="16" t="s">
        <v>1810</v>
      </c>
      <c r="E211" s="16" t="s">
        <v>1808</v>
      </c>
      <c r="F211" s="14" t="s">
        <v>1762</v>
      </c>
      <c r="G211" s="14">
        <v>30794455</v>
      </c>
      <c r="H211" s="14" t="s">
        <v>1763</v>
      </c>
      <c r="I211" s="15">
        <v>330.43</v>
      </c>
      <c r="J211" s="77">
        <v>1</v>
      </c>
      <c r="K211" s="92"/>
    </row>
    <row r="212" spans="1:11" ht="30" x14ac:dyDescent="0.25">
      <c r="A212" s="14" t="s">
        <v>1506</v>
      </c>
      <c r="B212" s="14" t="s">
        <v>1843</v>
      </c>
      <c r="C212" s="14" t="s">
        <v>1811</v>
      </c>
      <c r="D212" s="16" t="s">
        <v>1790</v>
      </c>
      <c r="E212" s="16" t="s">
        <v>1812</v>
      </c>
      <c r="F212" s="14" t="s">
        <v>1813</v>
      </c>
      <c r="G212" s="14">
        <v>50162462</v>
      </c>
      <c r="H212" s="14" t="s">
        <v>1814</v>
      </c>
      <c r="I212" s="15">
        <v>123.87</v>
      </c>
      <c r="J212" s="77">
        <v>1</v>
      </c>
      <c r="K212" s="92"/>
    </row>
    <row r="213" spans="1:11" ht="20" x14ac:dyDescent="0.25">
      <c r="A213" s="14" t="s">
        <v>1506</v>
      </c>
      <c r="B213" s="14" t="s">
        <v>1844</v>
      </c>
      <c r="C213" s="14" t="s">
        <v>1815</v>
      </c>
      <c r="D213" s="16" t="s">
        <v>1816</v>
      </c>
      <c r="E213" s="16" t="s">
        <v>1817</v>
      </c>
      <c r="F213" s="14" t="s">
        <v>1818</v>
      </c>
      <c r="G213" s="14">
        <v>42331340</v>
      </c>
      <c r="H213" s="14" t="s">
        <v>1752</v>
      </c>
      <c r="I213" s="15">
        <v>206.52</v>
      </c>
      <c r="J213" s="77">
        <v>1</v>
      </c>
      <c r="K213" s="92"/>
    </row>
    <row r="214" spans="1:11" ht="60" x14ac:dyDescent="0.25">
      <c r="A214" s="14" t="s">
        <v>1506</v>
      </c>
      <c r="B214" s="14" t="s">
        <v>1845</v>
      </c>
      <c r="C214" s="14" t="s">
        <v>1819</v>
      </c>
      <c r="D214" s="16" t="s">
        <v>1820</v>
      </c>
      <c r="E214" s="16" t="s">
        <v>1821</v>
      </c>
      <c r="F214" s="14" t="s">
        <v>1822</v>
      </c>
      <c r="G214" s="14">
        <v>42296269</v>
      </c>
      <c r="H214" s="14" t="s">
        <v>1823</v>
      </c>
      <c r="I214" s="15">
        <v>341.53</v>
      </c>
      <c r="J214" s="77">
        <v>1</v>
      </c>
      <c r="K214" s="92"/>
    </row>
    <row r="215" spans="1:11" ht="20" x14ac:dyDescent="0.25">
      <c r="A215" s="14" t="s">
        <v>1506</v>
      </c>
      <c r="B215" s="14" t="s">
        <v>1846</v>
      </c>
      <c r="C215" s="14" t="s">
        <v>1824</v>
      </c>
      <c r="D215" s="16" t="s">
        <v>1825</v>
      </c>
      <c r="E215" s="16" t="s">
        <v>1826</v>
      </c>
      <c r="F215" s="14" t="s">
        <v>1827</v>
      </c>
      <c r="G215" s="14" t="s">
        <v>1828</v>
      </c>
      <c r="H215" s="14" t="s">
        <v>1829</v>
      </c>
      <c r="I215" s="15">
        <v>1156.1300000000001</v>
      </c>
      <c r="J215" s="77">
        <v>1</v>
      </c>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08984375" defaultRowHeight="10" x14ac:dyDescent="0.2"/>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69" t="str">
        <f>Spolu!C3&amp;", "&amp;Spolu!C6</f>
        <v>Slovenská asociácia Frisbee, Malženice 511, Malženice, 919 29</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1"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5"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31749852</v>
      </c>
      <c r="E18" s="147" t="s">
        <v>1301</v>
      </c>
      <c r="F18" s="284">
        <v>421947749446</v>
      </c>
      <c r="N18" s="137" t="str">
        <f t="shared" si="0"/>
        <v xml:space="preserve">r - </v>
      </c>
      <c r="O18" s="137" t="s">
        <v>368</v>
      </c>
    </row>
    <row r="19" spans="1:16" x14ac:dyDescent="0.25">
      <c r="E19" s="147" t="s">
        <v>1302</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Rada mládeže Slovenska RmS</cp:lastModifiedBy>
  <cp:revision/>
  <cp:lastPrinted>2025-01-23T13:30:36Z</cp:lastPrinted>
  <dcterms:created xsi:type="dcterms:W3CDTF">2017-02-20T06:20:12Z</dcterms:created>
  <dcterms:modified xsi:type="dcterms:W3CDTF">2026-03-27T21:26:26Z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