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PUŠ\PUŠ\PUŠ 2025\Final dokumenty\"/>
    </mc:Choice>
  </mc:AlternateContent>
  <xr:revisionPtr revIDLastSave="0" documentId="8_{997550D3-8593-4BBE-96E8-EB3231A8C782}" xr6:coauthVersionLast="47" xr6:coauthVersionMax="47" xr10:uidLastSave="{00000000-0000-0000-0000-000000000000}"/>
  <bookViews>
    <workbookView xWindow="-120" yWindow="-120" windowWidth="29040" windowHeight="157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8" i="9" l="1"/>
  <c r="C6" i="9"/>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C11" i="6"/>
  <c r="M47" i="4" l="1"/>
  <c r="K82" i="4"/>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<sst xmlns="http://schemas.openxmlformats.org/spreadsheetml/2006/main" count="9571" uniqueCount="4036">
  <si>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</si>
  <si>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</si>
  <si>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</si>
  <si>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</si>
  <si>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</si>
  <si>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</si>
  <si>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</si>
  <si>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</si>
  <si>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</si>
  <si>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</si>
  <si>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</si>
  <si>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</si>
  <si>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</si>
  <si>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</si>
  <si>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</si>
  <si>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</si>
  <si>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</si>
  <si>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</si>
  <si>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</si>
  <si>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</si>
  <si>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</si>
  <si>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</si>
  <si>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</si>
  <si>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</si>
  <si>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</si>
  <si>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</si>
  <si>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</si>
  <si>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</si>
  <si>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</si>
  <si>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</si>
  <si>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</si>
  <si>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</si>
  <si>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</si>
  <si>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</si>
  <si>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</si>
  <si>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</si>
  <si>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</si>
  <si>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</si>
  <si>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</si>
  <si>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</si>
  <si>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</si>
  <si>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</si>
  <si>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</si>
  <si>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</si>
  <si>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</si>
  <si>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</si>
  <si>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</si>
  <si>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</si>
  <si>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</si>
  <si>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</si>
  <si>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</si>
  <si>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</si>
  <si>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</si>
  <si>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</si>
  <si>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</si>
  <si>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</si>
  <si>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</si>
  <si>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</si>
  <si>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</si>
  <si>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</si>
  <si>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</si>
  <si>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</si>
  <si>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</si>
  <si>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</si>
  <si>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</si>
  <si>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</si>
  <si>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</si>
  <si>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</si>
  <si>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</si>
  <si>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</si>
  <si>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</si>
  <si>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</si>
  <si>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</si>
  <si>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</si>
  <si>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</si>
  <si>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</si>
  <si>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</si>
  <si>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</si>
  <si>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</si>
  <si>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</si>
  <si>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</si>
  <si>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</si>
  <si>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</si>
  <si>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</si>
  <si>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</si>
  <si>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</si>
  <si>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</si>
  <si>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</si>
  <si>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</si>
  <si>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</si>
  <si>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</si>
  <si>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</si>
  <si>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</si>
  <si>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</si>
  <si>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</si>
  <si>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</si>
  <si>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</si>
  <si>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</si>
  <si>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</si>
  <si>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</si>
  <si>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</si>
  <si>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</si>
  <si>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</si>
  <si>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</si>
  <si>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</si>
  <si>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</si>
  <si>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</si>
  <si>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</si>
  <si>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</si>
  <si>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</si>
  <si>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</si>
  <si>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</si>
  <si>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</si>
  <si>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</si>
  <si>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</si>
  <si>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</si>
  <si>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</si>
  <si>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</si>
  <si>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</si>
  <si>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</si>
  <si>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</si>
  <si>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</si>
  <si>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</si>
  <si>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</si>
  <si>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</si>
  <si>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</si>
  <si>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</si>
  <si>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</si>
  <si>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</si>
  <si>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</si>
  <si>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</si>
  <si>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</si>
  <si>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</si>
  <si>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</si>
  <si>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</si>
  <si>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</si>
  <si>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</si>
  <si>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</si>
  <si>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</si>
  <si>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</si>
  <si>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</si>
  <si>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</si>
  <si>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</si>
  <si>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</si>
  <si>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</si>
  <si>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</si>
  <si>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</si>
  <si>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</si>
  <si>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</si>
  <si>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</si>
  <si>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</si>
  <si>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</si>
  <si>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</si>
  <si>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</si>
  <si>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</si>
  <si>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</si>
  <si>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</si>
  <si>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</si>
  <si>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</si>
  <si>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</si>
  <si>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</si>
  <si>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</si>
  <si>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</si>
  <si>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</si>
  <si>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</si>
  <si>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</si>
  <si>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</si>
  <si>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</si>
  <si>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</si>
  <si>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</si>
  <si>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</si>
  <si>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</si>
  <si>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</si>
  <si>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</si>
  <si>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</si>
  <si>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</si>
  <si>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</si>
  <si>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</si>
  <si>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</si>
  <si>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</si>
  <si>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</si>
  <si>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</si>
  <si>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</si>
  <si>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</si>
  <si>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</si>
  <si>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</si>
  <si>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</si>
  <si>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</si>
  <si>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</si>
  <si>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</si>
  <si>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</si>
  <si>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</si>
  <si>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</si>
  <si>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</si>
  <si>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</si>
  <si>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</si>
  <si>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</si>
  <si>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</si>
  <si>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</si>
  <si>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</si>
  <si>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</si>
  <si>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</si>
  <si>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</si>
  <si>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</si>
  <si>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</si>
  <si>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</si>
  <si>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</si>
  <si>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</si>
  <si>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</si>
  <si>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</si>
  <si>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</si>
  <si>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</si>
  <si>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</si>
  <si>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</si>
  <si>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</si>
  <si>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</si>
  <si>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</si>
  <si>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</si>
  <si>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</si>
  <si>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</si>
  <si>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</si>
  <si>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</si>
  <si>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</si>
  <si>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</si>
  <si>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</si>
  <si>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</si>
  <si>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</si>
  <si>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</si>
  <si>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</si>
  <si>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</si>
  <si>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</si>
  <si>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</si>
  <si>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</si>
  <si>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</si>
  <si>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</si>
  <si>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</si>
  <si>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</si>
  <si>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</si>
  <si>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</si>
  <si>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</si>
  <si>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</si>
  <si>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</si>
  <si>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</si>
  <si>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</si>
  <si>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</si>
  <si>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</si>
  <si>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</si>
  <si>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</si>
  <si>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</si>
  <si>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</si>
  <si>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</si>
  <si>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</si>
  <si>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</si>
  <si>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</si>
  <si>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</si>
  <si>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</si>
  <si>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</si>
  <si>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</si>
  <si>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</si>
  <si>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</si>
  <si>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</si>
  <si>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</si>
  <si>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</si>
  <si>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</si>
  <si>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</si>
  <si>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</si>
  <si>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</si>
  <si>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</si>
  <si>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</si>
  <si>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</si>
  <si>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</si>
  <si>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</si>
  <si>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</si>
  <si>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</si>
  <si>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</si>
  <si>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</si>
  <si>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</si>
  <si>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</si>
  <si>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</si>
  <si>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</si>
  <si>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</si>
  <si>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</si>
  <si>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</si>
  <si>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</si>
  <si>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</si>
  <si>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</si>
  <si>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</si>
  <si>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</si>
  <si>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</si>
  <si>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</si>
  <si>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</si>
  <si>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</si>
  <si>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</si>
  <si>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</si>
  <si>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</si>
  <si>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</si>
  <si>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</si>
  <si>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</si>
  <si>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</si>
  <si>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</si>
  <si>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</si>
  <si>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</si>
  <si>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</si>
  <si>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</si>
  <si>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</si>
  <si>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</si>
  <si>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</si>
  <si>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</si>
  <si>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</si>
  <si>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</si>
  <si>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</si>
  <si>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</si>
  <si>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</si>
  <si>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</si>
  <si>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</si>
  <si>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</si>
  <si>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</si>
  <si>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</si>
  <si>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</si>
  <si>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</si>
  <si>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</si>
  <si>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</si>
  <si>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</si>
  <si>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</si>
  <si>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</si>
  <si>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</si>
  <si>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</si>
  <si>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</si>
  <si>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</si>
  <si>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</si>
  <si>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</si>
  <si>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</si>
  <si>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</si>
  <si>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</si>
  <si>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</si>
  <si>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</si>
  <si>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</si>
  <si>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</si>
  <si>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</si>
  <si>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</si>
  <si>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</si>
  <si>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</si>
  <si>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</si>
  <si>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</si>
  <si>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</si>
  <si>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</si>
  <si>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</si>
  <si>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</si>
  <si>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</si>
  <si>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</si>
  <si>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</si>
  <si>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</si>
  <si>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</si>
  <si>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</si>
  <si>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</si>
  <si>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</si>
  <si>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</si>
  <si>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</si>
  <si>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</si>
  <si>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</si>
  <si>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</si>
  <si>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</si>
  <si>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</si>
  <si>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</si>
  <si>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</si>
  <si>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</si>
  <si>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</si>
  <si>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</si>
  <si>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</si>
  <si>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</si>
  <si>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</si>
  <si>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</si>
  <si>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</si>
  <si>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</si>
  <si>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</si>
  <si>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</si>
  <si>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</si>
  <si>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</si>
  <si>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</si>
  <si>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</si>
  <si>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</si>
  <si>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</si>
  <si>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</si>
  <si>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</si>
  <si>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</si>
  <si>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</si>
  <si>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</si>
  <si>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</si>
  <si>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</si>
  <si>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</si>
  <si>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</si>
  <si>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</si>
  <si>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</si>
  <si>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</si>
  <si>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</si>
  <si>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</si>
  <si>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</si>
  <si>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</si>
  <si>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</si>
  <si>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</si>
  <si>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</si>
  <si>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</si>
  <si>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</si>
  <si>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</si>
  <si>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</si>
  <si>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</si>
  <si>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</si>
  <si>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</si>
  <si>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</si>
  <si>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</si>
  <si>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</si>
  <si>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</si>
  <si>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</si>
  <si>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</si>
  <si>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</si>
  <si>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</si>
  <si>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</si>
  <si>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</si>
  <si>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</si>
  <si>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</si>
  <si>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</si>
  <si>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</si>
  <si>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</si>
  <si>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</si>
  <si>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</si>
  <si>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</si>
  <si>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</si>
  <si>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</si>
  <si>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</si>
  <si>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</si>
  <si>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</si>
  <si>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</si>
  <si>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</si>
  <si>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</si>
  <si>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</si>
  <si>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</si>
  <si>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</si>
  <si>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</si>
  <si>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</si>
  <si>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</si>
  <si>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</si>
  <si>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</si>
  <si>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</si>
  <si>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</si>
  <si>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</si>
  <si>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</si>
  <si>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</si>
  <si>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</si>
  <si>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</si>
  <si>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</si>
  <si>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</si>
  <si>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</si>
  <si>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</si>
  <si>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</si>
  <si>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</si>
  <si>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</si>
  <si>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</si>
  <si>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</si>
  <si>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</si>
  <si>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</si>
  <si>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</si>
  <si>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</si>
  <si>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</si>
  <si>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</si>
  <si>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</si>
  <si>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</si>
  <si>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</si>
  <si>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</si>
  <si>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</si>
  <si>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</si>
  <si>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</si>
  <si>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</si>
  <si>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</si>
  <si>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</si>
  <si>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</si>
  <si>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</si>
  <si>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</si>
  <si>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</si>
  <si>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</si>
  <si>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</si>
  <si>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</si>
  <si>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</si>
  <si>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</si>
  <si>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</si>
  <si>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</si>
  <si>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</si>
  <si>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</si>
  <si>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</si>
  <si>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</si>
  <si>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</si>
  <si>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</si>
  <si>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</si>
  <si>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</si>
  <si>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</si>
  <si>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</si>
  <si>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</si>
  <si>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</si>
  <si>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</si>
  <si>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</si>
  <si>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</si>
  <si>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</si>
  <si>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</si>
  <si>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</si>
  <si>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</si>
  <si>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</si>
  <si>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</si>
  <si>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</si>
  <si>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</si>
  <si>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</si>
  <si>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</si>
  <si>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</si>
  <si>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</si>
  <si>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</si>
  <si>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</si>
  <si>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</si>
  <si>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</si>
  <si>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</si>
  <si>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</si>
  <si>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</si>
  <si>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</si>
  <si>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</si>
  <si>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</si>
  <si>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</si>
  <si>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</si>
  <si>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</si>
  <si>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</si>
  <si>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</si>
  <si>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</si>
  <si>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</si>
  <si>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</si>
  <si>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</si>
  <si>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</si>
  <si>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</si>
  <si>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</si>
  <si>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</si>
  <si>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</si>
  <si>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</si>
  <si>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</si>
  <si>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</si>
  <si>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</si>
  <si>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</si>
  <si>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</si>
  <si>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</si>
  <si>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</si>
  <si>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</si>
  <si>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</si>
  <si>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</si>
  <si>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</si>
  <si>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</si>
  <si>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</si>
  <si>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</si>
  <si>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</si>
  <si>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</si>
  <si>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</si>
  <si>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</si>
  <si>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</si>
  <si>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</si>
  <si>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</si>
  <si>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</si>
  <si>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</si>
  <si>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</si>
  <si>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</si>
  <si>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</si>
  <si>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</si>
  <si>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</si>
  <si>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</si>
  <si>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</si>
  <si>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</si>
  <si>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</si>
  <si>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</si>
  <si>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</si>
  <si>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</si>
  <si>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</si>
  <si>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</si>
  <si>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</si>
  <si>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</si>
  <si>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</si>
  <si>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</si>
  <si>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</si>
  <si>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</si>
  <si>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</si>
  <si>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</si>
  <si>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</si>
  <si>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</si>
  <si>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</si>
  <si>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</si>
  <si>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</si>
  <si>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</si>
  <si>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</si>
  <si>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</si>
  <si>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</si>
  <si>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</si>
  <si>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</si>
  <si>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</si>
  <si>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</si>
  <si>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</si>
  <si>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</si>
  <si>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</si>
  <si>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</si>
  <si>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</si>
  <si>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</si>
  <si>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</si>
  <si>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</si>
  <si>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</si>
  <si>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</si>
  <si>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</si>
  <si>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</si>
  <si>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</si>
  <si>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</si>
  <si>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</si>
  <si>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</si>
  <si>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</si>
  <si>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</si>
  <si>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</si>
  <si>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</si>
  <si>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</si>
  <si>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</si>
  <si>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</si>
  <si>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</si>
  <si>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</si>
  <si>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</si>
  <si>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</si>
  <si>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</si>
  <si>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</si>
  <si>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</si>
  <si>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</si>
  <si>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</si>
  <si>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</si>
  <si>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</si>
  <si>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</si>
  <si>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</si>
  <si>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</si>
  <si>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</si>
  <si>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</si>
  <si>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</si>
  <si>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</si>
  <si>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</si>
  <si>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</si>
  <si>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</si>
  <si>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</si>
  <si>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</si>
  <si>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</si>
  <si>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</si>
  <si>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</si>
  <si>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</si>
  <si>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</si>
  <si>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</si>
  <si>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</si>
  <si>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</si>
  <si>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</si>
  <si>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</si>
  <si>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</si>
  <si>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</si>
  <si>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</si>
  <si>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</si>
  <si>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</si>
  <si>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</si>
  <si>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</si>
  <si>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</si>
  <si>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</si>
  <si>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</si>
  <si>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</si>
  <si>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</si>
  <si>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</si>
  <si>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</si>
  <si>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</si>
  <si>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</si>
  <si>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</si>
  <si>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</si>
  <si>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</si>
  <si>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</si>
  <si>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</si>
  <si>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</si>
  <si>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</si>
  <si>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</si>
  <si>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</si>
  <si>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</si>
  <si>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</si>
  <si>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</si>
  <si>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</si>
  <si>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</si>
  <si>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</si>
  <si>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</si>
  <si>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</si>
  <si>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</si>
  <si>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</si>
  <si>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</si>
  <si>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</si>
  <si>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</si>
  <si>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</si>
  <si>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</si>
  <si>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</si>
  <si>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</si>
  <si>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</si>
  <si>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</si>
  <si>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</si>
  <si>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</si>
  <si>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</si>
  <si>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</si>
  <si>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</si>
  <si>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</si>
  <si>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</si>
  <si>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</si>
  <si>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</si>
  <si>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</si>
  <si>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</si>
  <si>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</si>
  <si>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</si>
  <si>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</si>
  <si>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</si>
  <si>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</si>
  <si>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</si>
  <si>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</si>
  <si>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</si>
  <si>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</si>
  <si>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</si>
  <si>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</si>
  <si>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</si>
  <si>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</si>
  <si>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</si>
  <si>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</si>
  <si>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</si>
  <si>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</si>
  <si>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</si>
  <si>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</si>
  <si>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</si>
  <si>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</si>
  <si>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</si>
  <si>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</si>
  <si>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</si>
  <si>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</si>
  <si>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</si>
  <si>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</si>
  <si>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</si>
  <si>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</si>
  <si>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</si>
  <si>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</si>
  <si>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</si>
  <si>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</si>
  <si>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</si>
  <si>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</si>
  <si>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</si>
  <si>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</si>
  <si>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</si>
  <si>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</si>
  <si>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</si>
  <si>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</si>
  <si>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</si>
  <si>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</si>
  <si>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</si>
  <si>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</si>
  <si>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</si>
  <si>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</si>
  <si>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</si>
  <si>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</si>
  <si>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</si>
  <si>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</si>
  <si>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</si>
  <si>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</si>
  <si>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</si>
  <si>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</si>
  <si>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</si>
  <si>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</si>
  <si>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</si>
  <si>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</si>
  <si>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</si>
  <si>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</si>
  <si>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</si>
  <si>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</si>
  <si>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</si>
  <si>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</si>
  <si>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</si>
  <si>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</si>
  <si>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</si>
  <si>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</si>
  <si>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</si>
  <si>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</si>
  <si>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</si>
  <si>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</si>
  <si>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</si>
  <si>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</si>
  <si>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</si>
  <si>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</si>
  <si>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</si>
  <si>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</si>
  <si>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</si>
  <si>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</si>
  <si>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</si>
  <si>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</si>
  <si>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</si>
  <si>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</si>
  <si>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</si>
  <si>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</si>
  <si>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</si>
  <si>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</si>
  <si>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</si>
  <si>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</si>
  <si>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</si>
  <si>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</si>
  <si>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</si>
  <si>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</si>
  <si>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</si>
  <si>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</si>
  <si>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</si>
  <si>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</si>
  <si>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</si>
  <si>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</si>
  <si>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</si>
  <si>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</si>
  <si>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</si>
  <si>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</si>
  <si>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</si>
  <si>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</si>
  <si>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</si>
  <si>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</si>
  <si>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</si>
  <si>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</si>
  <si>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</si>
  <si>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</si>
  <si>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</si>
  <si>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</si>
  <si>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</si>
  <si>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</si>
  <si>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</si>
  <si>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</si>
  <si>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</si>
  <si>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</si>
  <si>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</si>
  <si>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</si>
  <si>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</si>
  <si>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</si>
  <si>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</si>
  <si>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</si>
  <si>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</si>
  <si>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</si>
  <si>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</si>
  <si>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</si>
  <si>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</si>
  <si>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</si>
  <si>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</si>
  <si>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</si>
  <si>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</si>
  <si>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</si>
  <si>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</si>
  <si>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</si>
  <si>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</si>
  <si>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</si>
  <si>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</si>
  <si>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</si>
  <si>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</si>
  <si>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</si>
  <si>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</si>
  <si>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</si>
  <si>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</si>
  <si>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</si>
  <si>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</si>
  <si>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</si>
  <si>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</si>
  <si>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</si>
  <si>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</si>
  <si>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</si>
  <si>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</si>
  <si>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</si>
  <si>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</si>
  <si>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</si>
  <si>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</si>
  <si>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</si>
  <si>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</si>
  <si>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</si>
  <si>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</si>
  <si>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</si>
  <si>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</si>
  <si>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</si>
  <si>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</si>
  <si>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</si>
  <si>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</si>
  <si>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</si>
  <si>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</si>
  <si>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</si>
  <si>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</si>
  <si>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</si>
  <si>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</si>
  <si>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</si>
  <si>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</si>
  <si>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</si>
  <si>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</si>
  <si>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</si>
  <si>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</si>
  <si>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</si>
  <si>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</si>
  <si>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</si>
  <si>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</si>
  <si>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</si>
  <si>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</si>
  <si>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</si>
  <si>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</si>
  <si>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</si>
  <si>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</si>
  <si>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</si>
  <si>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</si>
  <si>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</si>
  <si>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</si>
  <si>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</si>
  <si>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</si>
  <si>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</si>
  <si>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</si>
  <si>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</si>
  <si>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</si>
  <si>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</si>
  <si>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</si>
  <si>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</si>
  <si>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</si>
  <si>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</si>
  <si>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</si>
  <si>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</si>
  <si>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</si>
  <si>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</si>
  <si>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</si>
  <si>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</si>
  <si>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</si>
  <si>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</si>
  <si>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</si>
  <si>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</si>
  <si>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</si>
  <si>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</si>
  <si>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</si>
  <si>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</si>
  <si>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</si>
  <si>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</si>
  <si>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</si>
  <si>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</si>
  <si>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</si>
  <si>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</si>
  <si>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</si>
  <si>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</si>
  <si>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</si>
  <si>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</si>
  <si>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</si>
  <si>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</si>
  <si>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</si>
  <si>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</si>
  <si>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</si>
  <si>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</si>
  <si>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</si>
  <si>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</si>
  <si>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</si>
  <si>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</si>
  <si>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</si>
  <si>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</si>
  <si>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</si>
  <si>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</si>
  <si>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</si>
  <si>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</si>
  <si>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</si>
  <si>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</si>
  <si>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</si>
  <si>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</si>
  <si>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</si>
  <si>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</si>
  <si>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</si>
  <si>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</si>
  <si>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</si>
  <si>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</si>
  <si>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</si>
  <si>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</si>
  <si>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</si>
  <si>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</si>
  <si>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</si>
  <si>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</si>
  <si>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</si>
  <si>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</si>
  <si>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</si>
  <si>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</si>
  <si>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</si>
  <si>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</si>
  <si>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</si>
  <si>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</si>
  <si>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</si>
  <si>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</si>
  <si>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</si>
  <si>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</si>
  <si>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</si>
  <si>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</si>
  <si>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</si>
  <si>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</si>
  <si>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</si>
  <si>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</si>
  <si>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</si>
  <si>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</si>
  <si>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</si>
  <si>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</si>
  <si>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</si>
  <si>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</si>
  <si>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</si>
  <si>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</si>
  <si>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</si>
  <si>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</si>
  <si>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</si>
  <si>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</si>
  <si>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</si>
  <si>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</si>
  <si>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</si>
  <si>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</si>
  <si>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</si>
  <si>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</si>
  <si>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</si>
  <si>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</si>
  <si>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</si>
  <si>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</si>
  <si>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</si>
  <si>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</si>
  <si>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</si>
  <si>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</si>
  <si>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</si>
  <si>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</si>
  <si>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</si>
  <si>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</si>
  <si>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</si>
  <si>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</si>
  <si>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</si>
  <si>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</si>
  <si>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</si>
  <si>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</si>
  <si>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</si>
  <si>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</si>
  <si>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</si>
  <si>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</si>
  <si>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</si>
  <si>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</si>
  <si>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</si>
  <si>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</si>
  <si>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</si>
  <si>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</si>
  <si>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</si>
  <si>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</si>
  <si>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</si>
  <si>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</si>
  <si>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</si>
  <si>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</si>
  <si>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</si>
  <si>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</si>
  <si>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</si>
  <si>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</si>
  <si>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</si>
  <si>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</si>
  <si>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</si>
  <si>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</si>
  <si>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</si>
  <si>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</si>
  <si>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</si>
  <si>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</si>
  <si>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</si>
  <si>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</si>
  <si>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</si>
  <si>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</si>
  <si>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</si>
  <si>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</si>
  <si>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</si>
  <si>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</si>
  <si>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</si>
  <si>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</si>
  <si>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</si>
  <si>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</si>
  <si>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</si>
  <si>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</si>
  <si>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</si>
  <si>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</si>
  <si>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</si>
  <si>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</si>
  <si>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</si>
  <si>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</si>
  <si>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</si>
  <si>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</si>
  <si>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</si>
  <si>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</si>
  <si>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</si>
  <si>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</si>
  <si>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</si>
  <si>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</si>
  <si>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</si>
  <si>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</si>
  <si>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</si>
  <si>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</si>
  <si>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</si>
  <si>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</si>
  <si>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</si>
  <si>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</si>
  <si>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</si>
  <si>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</si>
  <si>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</si>
  <si>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</si>
  <si>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</si>
  <si>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</si>
  <si>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</si>
  <si>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</si>
  <si>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</si>
  <si>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</si>
  <si>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</si>
  <si>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</si>
  <si>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</si>
  <si>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</si>
  <si>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</si>
  <si>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</si>
  <si>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</si>
  <si>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</si>
  <si>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</si>
  <si>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</si>
  <si>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</si>
  <si>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</si>
  <si>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</si>
  <si>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</si>
  <si>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</si>
  <si>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</si>
  <si>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</si>
  <si>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</si>
  <si>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</si>
  <si>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</si>
  <si>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</si>
  <si>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</si>
  <si>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</si>
  <si>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</si>
  <si>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</si>
  <si>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</si>
  <si>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</si>
  <si>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</si>
  <si>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</si>
  <si>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</si>
  <si>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</si>
  <si>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</si>
  <si>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</si>
  <si>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</si>
  <si>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</si>
  <si>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</si>
  <si>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</si>
  <si>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</si>
  <si>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</si>
  <si>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</si>
  <si>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</si>
  <si>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</si>
  <si>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</si>
  <si>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</si>
  <si>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</si>
  <si>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</si>
  <si>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</si>
  <si>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</si>
  <si>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</si>
  <si>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</si>
  <si>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</si>
  <si>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</si>
  <si>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</si>
  <si>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</si>
  <si>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</si>
  <si>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</si>
  <si>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</si>
  <si>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</si>
  <si>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</si>
  <si>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</si>
  <si>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</si>
  <si>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</si>
  <si>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</si>
  <si>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</si>
  <si>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</si>
  <si>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</si>
  <si>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</si>
  <si>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</si>
  <si>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</si>
  <si>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</si>
  <si>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</si>
  <si>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</si>
  <si>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</si>
  <si>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</si>
  <si>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</si>
  <si>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</si>
  <si>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</si>
  <si>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</si>
  <si>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</si>
  <si>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</si>
  <si>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</si>
  <si>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</si>
  <si>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</si>
  <si>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</si>
  <si>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</si>
  <si>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</si>
  <si>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</si>
  <si>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</si>
  <si>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</si>
  <si>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</si>
  <si>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</si>
  <si>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</si>
  <si>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</si>
  <si>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</si>
  <si>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</si>
  <si>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</si>
  <si>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</si>
  <si>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</si>
  <si>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</si>
  <si>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</si>
  <si>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</si>
  <si>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</si>
  <si>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</si>
  <si>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</si>
  <si>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</si>
  <si>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</si>
  <si>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</si>
  <si>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</si>
  <si>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</si>
  <si>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</si>
  <si>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</si>
  <si>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</si>
  <si>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</si>
  <si>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</si>
  <si>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</si>
  <si>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</si>
  <si>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</si>
  <si>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</si>
  <si>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</si>
  <si>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</si>
  <si>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</si>
  <si>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</si>
  <si>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</si>
  <si>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</si>
  <si>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</si>
  <si>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</si>
  <si>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</si>
  <si>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</si>
  <si>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</si>
  <si>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</si>
  <si>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</si>
  <si>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</si>
  <si>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</si>
  <si>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</si>
  <si>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</si>
  <si>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</si>
  <si>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</si>
  <si>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</si>
  <si>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</si>
  <si>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</si>
  <si>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</si>
  <si>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</si>
  <si>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</si>
  <si>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</si>
  <si>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</si>
  <si>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</si>
  <si>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</si>
  <si>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</si>
  <si>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</si>
  <si>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</si>
  <si>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</si>
  <si>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</si>
  <si>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</si>
  <si>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</si>
  <si>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</si>
  <si>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</si>
  <si>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</si>
  <si>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</si>
  <si>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</si>
  <si>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</si>
  <si>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</si>
  <si>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</si>
  <si>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</si>
  <si>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</si>
  <si>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</si>
  <si>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</si>
  <si>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</si>
  <si>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</si>
  <si>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</si>
  <si>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</si>
  <si>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</si>
  <si>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</si>
  <si>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</si>
  <si>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</si>
  <si>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</si>
  <si>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</si>
  <si>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</si>
  <si>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</si>
  <si>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</si>
  <si>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</si>
  <si>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</si>
  <si>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</si>
  <si>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</si>
  <si>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</si>
  <si>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</si>
  <si>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</si>
  <si>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</si>
  <si>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</si>
  <si>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</si>
  <si>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</si>
  <si>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</si>
  <si>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</si>
  <si>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</si>
  <si>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</si>
  <si>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</si>
  <si>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</si>
  <si>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</si>
  <si>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</si>
  <si>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</si>
  <si>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</si>
  <si>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</si>
  <si>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</si>
  <si>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</si>
  <si>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</si>
  <si>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</si>
  <si>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</si>
  <si>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</si>
  <si>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</si>
  <si>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</si>
  <si>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</si>
  <si>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</si>
  <si>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</si>
  <si>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</si>
  <si>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</si>
  <si>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</si>
  <si>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</si>
  <si>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</si>
  <si>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</si>
  <si>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</si>
  <si>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</si>
  <si>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</si>
  <si>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</si>
  <si>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</si>
  <si>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</si>
  <si>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</si>
  <si>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</si>
  <si>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</si>
  <si>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</si>
  <si>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</si>
  <si>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</si>
  <si>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</si>
  <si>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</si>
  <si>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</si>
  <si>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</si>
  <si>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</si>
  <si>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</si>
  <si>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</si>
  <si>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</si>
  <si>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</si>
  <si>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</si>
  <si>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</si>
  <si>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</si>
  <si>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</si>
  <si>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</si>
  <si>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</si>
  <si>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</si>
  <si>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</si>
  <si>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</si>
  <si>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</si>
  <si>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</si>
  <si>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</si>
  <si>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</si>
  <si>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</si>
  <si>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</si>
  <si>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</si>
  <si>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</si>
  <si>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</si>
  <si>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</si>
  <si>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</si>
  <si>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</si>
  <si>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</si>
  <si>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</si>
  <si>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</si>
  <si>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</si>
  <si>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</si>
  <si>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</si>
  <si>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</si>
  <si>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</si>
  <si>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</si>
  <si>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</si>
  <si>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</si>
  <si>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</si>
  <si>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</si>
  <si>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</si>
  <si>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</si>
  <si>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</si>
  <si>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</si>
  <si>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</si>
  <si>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</si>
  <si>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</si>
  <si>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</si>
  <si>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</si>
  <si>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</si>
  <si>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</si>
  <si>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</si>
  <si>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</si>
  <si>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</si>
  <si>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</si>
  <si>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</si>
  <si>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</si>
  <si>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</si>
  <si>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</si>
  <si>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</si>
  <si>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</si>
  <si>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</si>
  <si>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</si>
  <si>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</si>
  <si>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</si>
  <si>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</si>
  <si>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</si>
  <si>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</si>
  <si>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</si>
  <si>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</si>
  <si>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</si>
  <si>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</si>
  <si>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</si>
  <si>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</si>
  <si>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</si>
  <si>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</si>
  <si>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</si>
  <si>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</si>
  <si>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</si>
  <si>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</si>
  <si>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</si>
  <si>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</si>
  <si>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</si>
  <si>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</si>
  <si>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</si>
  <si>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</si>
  <si>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</si>
  <si>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</si>
  <si>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</si>
  <si>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</si>
  <si>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</si>
  <si>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</si>
  <si>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</si>
  <si>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</si>
  <si>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</si>
  <si>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</si>
  <si>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</si>
  <si>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</si>
  <si>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</si>
  <si>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</si>
  <si>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</si>
  <si>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</si>
  <si>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</si>
  <si>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</si>
  <si>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</si>
  <si>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</si>
  <si>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</si>
  <si>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</si>
  <si>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</si>
  <si>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</si>
  <si>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</si>
  <si>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</si>
  <si>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</si>
  <si>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</si>
  <si>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</si>
  <si>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</si>
  <si>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</si>
  <si>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</si>
  <si>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</si>
  <si>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</si>
  <si>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</si>
  <si>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</si>
  <si>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</si>
  <si>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</si>
  <si>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</si>
  <si>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</si>
  <si>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</si>
  <si>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</si>
  <si>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</si>
  <si>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</si>
  <si>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</si>
  <si>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</si>
  <si>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</si>
  <si>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</si>
  <si>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</si>
  <si>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</si>
  <si>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</si>
  <si>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</si>
  <si>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</si>
  <si>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</si>
  <si>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</si>
  <si>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</si>
  <si>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</si>
  <si>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</si>
  <si>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</si>
  <si>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</si>
  <si>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</si>
  <si>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</si>
  <si>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</si>
  <si>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</si>
  <si>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</si>
  <si>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</si>
  <si>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</si>
  <si>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</si>
  <si>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</si>
  <si>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</si>
  <si>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</si>
  <si>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</si>
  <si>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</si>
  <si>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</si>
  <si>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</si>
  <si>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</si>
  <si>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</si>
  <si>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</si>
  <si>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</si>
  <si>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</si>
  <si>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</si>
  <si>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</si>
  <si>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</si>
  <si>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</si>
  <si>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</si>
  <si>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</si>
  <si>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</si>
  <si>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</si>
  <si>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</si>
  <si>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</si>
  <si>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</si>
  <si>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</si>
  <si>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</si>
  <si>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</si>
  <si>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</si>
  <si>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</si>
  <si>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</si>
  <si>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</si>
  <si>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</si>
  <si>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</si>
  <si>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</si>
  <si>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</si>
  <si>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</si>
  <si>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</si>
  <si>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</si>
  <si>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</si>
  <si>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</si>
  <si>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</si>
  <si>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</si>
  <si>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</si>
  <si>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</si>
  <si>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</si>
  <si>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</si>
  <si>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</si>
  <si>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</si>
  <si>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</si>
  <si>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</si>
  <si>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</si>
  <si>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</si>
  <si>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</si>
  <si>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</si>
  <si>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</si>
  <si>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</si>
  <si>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</si>
  <si>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</si>
  <si>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</si>
  <si>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</si>
  <si>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</si>
  <si>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</si>
  <si>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</si>
  <si>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</si>
  <si>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</si>
  <si>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</si>
  <si>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</si>
  <si>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</si>
  <si>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</si>
  <si>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</si>
  <si>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</si>
  <si>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</si>
  <si>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</si>
  <si>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</si>
  <si>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</si>
  <si>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</si>
  <si>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</si>
  <si>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</si>
  <si>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</si>
  <si>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</si>
  <si>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</si>
  <si>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</si>
  <si>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</si>
  <si>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</si>
  <si>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</si>
  <si>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</si>
  <si>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</si>
  <si>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</si>
  <si>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</si>
  <si>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</si>
  <si>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</si>
  <si>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</si>
  <si>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</si>
  <si>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</si>
  <si>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</si>
  <si>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</si>
  <si>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</si>
  <si>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</si>
  <si>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</si>
  <si>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</si>
  <si>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</si>
  <si>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</si>
  <si>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</si>
  <si>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</si>
  <si>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</si>
  <si>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</si>
  <si>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</si>
  <si>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</si>
  <si>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</si>
  <si>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</si>
  <si>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</si>
  <si>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</si>
  <si>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</si>
  <si>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</si>
  <si>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</si>
  <si>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</si>
  <si>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</si>
  <si>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</si>
  <si>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</si>
  <si>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</si>
  <si>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</si>
  <si>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</si>
  <si>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</si>
  <si>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</si>
  <si>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</si>
  <si>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</si>
  <si>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</si>
  <si>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</si>
  <si>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</si>
  <si>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</si>
  <si>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</si>
  <si>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</si>
  <si>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</si>
  <si>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</si>
  <si>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</si>
  <si>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</si>
  <si>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</si>
  <si>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</si>
  <si>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</si>
  <si>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</si>
  <si>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</si>
  <si>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</si>
  <si>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</si>
  <si>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</si>
  <si>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</si>
  <si>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</si>
  <si>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</si>
  <si>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</si>
  <si>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</si>
  <si>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</si>
  <si>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</si>
  <si>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</si>
  <si>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</si>
  <si>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</si>
  <si>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</si>
  <si>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</si>
  <si>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</si>
  <si>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</si>
  <si>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</si>
  <si>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</si>
  <si>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</si>
  <si>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</si>
  <si>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</si>
  <si>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</si>
  <si>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</si>
  <si>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</si>
  <si>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</si>
  <si>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</si>
  <si>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</si>
  <si>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</si>
  <si>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</si>
  <si>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</si>
  <si>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</si>
  <si>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</si>
  <si>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</si>
  <si>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</si>
  <si>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</si>
  <si>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</si>
  <si>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</si>
  <si>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</si>
  <si>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</si>
  <si>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</si>
  <si>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</si>
  <si>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</si>
  <si>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</si>
  <si>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</si>
  <si>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</si>
  <si>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</si>
  <si>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</si>
  <si>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</si>
  <si>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</si>
  <si>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</si>
  <si>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</si>
  <si>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</si>
  <si>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</si>
  <si>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</si>
  <si>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</si>
  <si>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</si>
  <si>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</si>
  <si>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</si>
  <si>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</si>
  <si>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</si>
  <si>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</si>
  <si>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</si>
  <si>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</si>
  <si>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</si>
  <si>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</si>
  <si>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</si>
  <si>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</si>
  <si>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</si>
  <si>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</si>
  <si>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</si>
  <si>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</si>
  <si>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</si>
  <si>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</si>
  <si>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</si>
  <si>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</si>
  <si>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</si>
  <si>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</si>
  <si>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</si>
  <si>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</si>
  <si>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</si>
  <si>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</si>
  <si>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</si>
  <si>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</si>
  <si>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</si>
  <si>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</si>
  <si>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</si>
  <si>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</si>
  <si>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</si>
  <si>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</si>
  <si>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</si>
  <si>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</si>
  <si>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</si>
  <si>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</si>
  <si>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</si>
  <si>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</si>
  <si>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</si>
  <si>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</si>
  <si>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</si>
  <si>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</si>
  <si>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</si>
  <si>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</si>
  <si>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</si>
  <si>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</si>
  <si>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</si>
  <si>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</si>
  <si>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</si>
  <si>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</si>
  <si>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</si>
  <si>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</si>
  <si>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</si>
  <si>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</si>
  <si>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</si>
  <si>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</si>
  <si>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</si>
  <si>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</si>
  <si>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</si>
  <si>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</si>
  <si>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</si>
  <si>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</si>
  <si>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</si>
  <si>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</si>
  <si>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</si>
  <si>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</si>
  <si>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</si>
  <si>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</si>
  <si>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</si>
  <si>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</si>
  <si>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</si>
  <si>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</si>
  <si>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</si>
  <si>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</si>
  <si>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</si>
  <si>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</si>
  <si>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</si>
  <si>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</si>
  <si>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</si>
  <si>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</si>
  <si>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</si>
  <si>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</si>
  <si>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</si>
  <si>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</si>
  <si>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</si>
  <si>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</si>
  <si>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</si>
  <si>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</si>
  <si>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</si>
  <si>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</si>
  <si>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</si>
  <si>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</si>
  <si>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</si>
  <si>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</si>
  <si>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</si>
  <si>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</si>
  <si>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</si>
  <si>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</si>
  <si>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</si>
  <si>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</si>
  <si>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</si>
  <si>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</si>
  <si>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</si>
  <si>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</si>
  <si>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</si>
  <si>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</si>
  <si>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</si>
  <si>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</si>
  <si>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</si>
  <si>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</si>
  <si>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</si>
  <si>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</si>
  <si>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</si>
  <si>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</si>
  <si>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</si>
  <si>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</si>
  <si>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</si>
  <si>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</si>
  <si>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</si>
  <si>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</si>
  <si>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</si>
  <si>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</si>
  <si>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</si>
  <si>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</si>
  <si>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</si>
  <si>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</si>
  <si>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</si>
  <si>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</si>
  <si>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</si>
  <si>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</si>
  <si>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</si>
  <si>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</si>
  <si>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</si>
  <si>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</si>
  <si>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</si>
  <si>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</si>
  <si>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</si>
  <si>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</si>
  <si>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</si>
  <si>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</si>
  <si>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</si>
  <si>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</si>
  <si>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</si>
  <si>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</si>
  <si>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</si>
  <si>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</si>
  <si>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</si>
  <si>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</si>
  <si>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</si>
  <si>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</si>
  <si>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</si>
  <si>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</si>
  <si>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</si>
  <si>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</si>
  <si>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</si>
  <si>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</si>
  <si>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</si>
  <si>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</si>
  <si>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</si>
  <si>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</si>
  <si>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</si>
  <si>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</si>
  <si>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</si>
  <si>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</si>
  <si>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</si>
  <si>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</si>
  <si>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</si>
  <si>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</si>
  <si>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</si>
  <si>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</si>
  <si>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</si>
  <si>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</si>
  <si>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</si>
  <si>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</si>
  <si>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</si>
  <si>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</si>
  <si>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</si>
  <si>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</si>
  <si>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</si>
  <si>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</si>
  <si>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</si>
  <si>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</si>
  <si>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</si>
  <si>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</si>
  <si>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</si>
  <si>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</si>
  <si>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</si>
  <si>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</si>
  <si>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</si>
  <si>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</si>
  <si>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</si>
  <si>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</si>
  <si>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</si>
  <si>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</si>
  <si>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</si>
  <si>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</si>
  <si>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</si>
  <si>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</si>
  <si>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</si>
  <si>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</si>
  <si>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</si>
  <si>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</si>
  <si>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</si>
  <si>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</si>
  <si>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</si>
  <si>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</si>
  <si>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</si>
  <si>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</si>
  <si>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</si>
  <si>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</si>
  <si>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</si>
  <si>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</si>
  <si>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</si>
  <si>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</si>
  <si>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</si>
  <si>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</si>
  <si>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</si>
  <si>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</si>
  <si>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</si>
  <si>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</si>
  <si>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</si>
  <si>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</si>
  <si>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</si>
  <si>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</si>
  <si>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</si>
  <si>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</si>
  <si>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</si>
  <si>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</si>
  <si>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</si>
  <si>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</si>
  <si>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</si>
  <si>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</si>
  <si>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</si>
  <si>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</si>
  <si>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</si>
  <si>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</si>
  <si>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</si>
  <si>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</si>
  <si>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</si>
  <si>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</si>
  <si>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</si>
  <si>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</si>
  <si>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</si>
  <si>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</si>
  <si>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</si>
  <si>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</si>
  <si>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</si>
  <si>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</si>
  <si>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</si>
  <si>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</si>
  <si>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</si>
  <si>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</si>
  <si>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</si>
  <si>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</si>
  <si>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</si>
  <si>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</si>
  <si>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</si>
  <si>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</si>
  <si>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</si>
  <si>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</si>
  <si>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</si>
  <si>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</si>
  <si>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</si>
  <si>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</si>
  <si>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</si>
  <si>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</si>
  <si>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</si>
  <si>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</si>
  <si>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</si>
  <si>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</si>
  <si>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</si>
  <si>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</si>
  <si>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</si>
  <si>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</si>
  <si>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</si>
  <si>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</si>
  <si>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</si>
  <si>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</si>
  <si>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</si>
  <si>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</si>
  <si>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</si>
  <si>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</si>
  <si>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</si>
  <si>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</si>
  <si>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</si>
  <si>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</si>
  <si>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</si>
  <si>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</si>
  <si>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</si>
  <si>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</si>
  <si>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</si>
  <si>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</si>
  <si>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</si>
  <si>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</si>
  <si>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</si>
  <si>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</si>
  <si>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</si>
  <si>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</si>
  <si>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</si>
  <si>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</si>
  <si>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</si>
  <si>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</si>
  <si>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</si>
  <si>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</si>
  <si>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</si>
  <si>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</si>
  <si>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</si>
  <si>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</si>
  <si>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</si>
  <si>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</si>
  <si>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</si>
  <si>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</si>
  <si>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</si>
  <si>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</si>
  <si>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</si>
  <si>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</si>
  <si>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</si>
  <si>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</si>
  <si>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</si>
  <si>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</si>
  <si>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</si>
  <si>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</si>
  <si>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</si>
  <si>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</si>
  <si>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</si>
  <si>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</si>
  <si>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</si>
  <si>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</si>
  <si>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</si>
  <si>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</si>
  <si>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</si>
  <si>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</si>
  <si>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</si>
  <si>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</si>
  <si>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</si>
  <si>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</si>
  <si>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</si>
  <si>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</si>
  <si>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</si>
  <si>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</si>
  <si>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</si>
  <si>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</si>
  <si>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</si>
  <si>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</si>
  <si>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</si>
  <si>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</si>
  <si>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</si>
  <si>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</si>
  <si>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</si>
  <si>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</si>
  <si>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</si>
  <si>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</si>
  <si>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</si>
  <si>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</si>
  <si>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</si>
  <si>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</si>
  <si>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</si>
  <si>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</si>
  <si>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</si>
  <si>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</si>
  <si>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</si>
  <si>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</si>
  <si>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</si>
  <si>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</si>
  <si>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</si>
  <si>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</si>
  <si>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</si>
  <si>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</si>
  <si>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</si>
  <si>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</si>
  <si>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</si>
  <si>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</si>
  <si>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</si>
  <si>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</si>
  <si>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</si>
  <si>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</si>
  <si>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</si>
  <si>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</si>
  <si>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</si>
  <si>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</si>
  <si>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</si>
  <si>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</si>
  <si>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</si>
  <si>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</si>
  <si>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</si>
  <si>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</si>
  <si>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</si>
  <si>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</si>
  <si>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</si>
  <si>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</si>
  <si>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</si>
  <si>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</si>
  <si>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</si>
  <si>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</si>
  <si>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</si>
  <si>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</si>
  <si>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</si>
  <si>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</si>
  <si>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</si>
  <si>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</si>
  <si>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</si>
  <si>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</si>
  <si>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</si>
  <si>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</si>
  <si>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</si>
  <si>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</si>
  <si>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</si>
  <si>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</si>
  <si>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</si>
  <si>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</si>
  <si>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</si>
  <si>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</si>
  <si>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</si>
  <si>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</si>
  <si>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</si>
  <si>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</si>
  <si>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</si>
  <si>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</si>
  <si>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</si>
  <si>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</si>
  <si>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</si>
  <si>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</si>
  <si>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</si>
  <si>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</si>
  <si>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</si>
  <si>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</si>
  <si>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</si>
  <si>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</si>
  <si>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</si>
  <si>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</si>
  <si>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</si>
  <si>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</si>
  <si>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</si>
  <si>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</si>
  <si>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</si>
  <si>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</si>
  <si>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</si>
  <si>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</si>
  <si>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</si>
  <si>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</si>
  <si>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</si>
  <si>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</si>
  <si>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</si>
  <si>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</si>
  <si>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</si>
  <si>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</si>
  <si>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</si>
  <si>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</si>
  <si>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</si>
  <si>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</si>
  <si>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</si>
  <si>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</si>
  <si>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</si>
  <si>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</si>
  <si>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</si>
  <si>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</si>
  <si>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</si>
  <si>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</si>
  <si>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</si>
  <si>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</si>
  <si>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</si>
  <si>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</si>
  <si>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</si>
  <si>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</si>
  <si>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</si>
  <si>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</si>
  <si>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</si>
  <si>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</si>
  <si>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</si>
  <si>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</si>
  <si>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</si>
  <si>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</si>
  <si>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</si>
  <si>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</si>
  <si>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</si>
  <si>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</si>
  <si>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</si>
  <si>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</si>
  <si>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</si>
  <si>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</si>
  <si>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</si>
  <si>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</si>
  <si>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</si>
  <si>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</si>
  <si>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</si>
  <si>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</si>
  <si>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</si>
  <si>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</si>
  <si>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</si>
  <si>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</si>
  <si>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</si>
  <si>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</si>
  <si>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</si>
  <si>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</si>
  <si>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</si>
  <si>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</si>
  <si>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</si>
  <si>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</si>
  <si>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</si>
  <si>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</si>
  <si>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</si>
  <si>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</si>
  <si>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</si>
  <si>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</si>
  <si>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</si>
  <si>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</si>
  <si>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</si>
  <si>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</si>
  <si>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</si>
  <si>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</si>
  <si>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</si>
  <si>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</si>
  <si>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</si>
  <si>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</si>
  <si>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</si>
  <si>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</si>
  <si>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</si>
  <si>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</si>
  <si>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</si>
  <si>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</si>
  <si>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</si>
  <si>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</si>
  <si>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</si>
  <si>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</si>
  <si>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</si>
  <si>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</si>
  <si>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</si>
  <si>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</si>
  <si>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</si>
  <si>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</si>
  <si>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</si>
  <si>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</si>
  <si>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</si>
  <si>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</si>
  <si>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</si>
  <si>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</si>
  <si>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</si>
  <si>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</si>
  <si>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</si>
  <si>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</si>
  <si>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</si>
  <si>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</si>
  <si>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</si>
  <si>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</si>
  <si>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</si>
  <si>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</si>
  <si>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</si>
  <si>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</si>
  <si>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</si>
  <si>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</si>
  <si>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</si>
  <si>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</si>
  <si>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</si>
  <si>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</si>
  <si>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</si>
  <si>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</si>
  <si>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</si>
  <si>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</si>
  <si>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</si>
  <si>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</si>
  <si>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</si>
  <si>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</si>
  <si>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</si>
  <si>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</si>
  <si>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</si>
  <si>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</si>
  <si>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</si>
  <si>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</si>
  <si>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</si>
  <si>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</si>
  <si>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</si>
  <si>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</si>
  <si>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</si>
  <si>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</si>
  <si>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</si>
  <si>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</si>
  <si>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</si>
  <si>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</si>
  <si>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</si>
  <si>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</si>
  <si>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</si>
  <si>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</si>
  <si>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</si>
  <si>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</si>
  <si>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</si>
  <si>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</si>
  <si>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</si>
  <si>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</si>
  <si>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</si>
  <si>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</si>
  <si>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</si>
  <si>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</si>
  <si>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</si>
  <si>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</si>
  <si>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</si>
  <si>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</si>
  <si>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</si>
  <si>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</si>
  <si>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</si>
  <si>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</si>
  <si>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</si>
  <si>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</si>
  <si>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</si>
  <si>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</si>
  <si>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</si>
  <si>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</si>
  <si>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</si>
  <si>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</si>
  <si>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</si>
  <si>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</si>
  <si>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</si>
  <si>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</si>
  <si>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</si>
  <si>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</si>
  <si>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</si>
  <si>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</si>
  <si>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</si>
  <si>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</si>
  <si>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</si>
  <si>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</si>
  <si>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</si>
  <si>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</si>
  <si>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</si>
  <si>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</si>
  <si>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</si>
  <si>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</si>
  <si>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</si>
  <si>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</si>
  <si>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</si>
  <si>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</si>
  <si>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</si>
  <si>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</si>
  <si>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</si>
  <si>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</si>
  <si>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</si>
  <si>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</si>
  <si>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</si>
  <si>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</si>
  <si>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</si>
  <si>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</si>
  <si>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</si>
  <si>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</si>
  <si>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</si>
  <si>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</si>
  <si>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</si>
  <si>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</si>
  <si>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</si>
  <si>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</si>
  <si>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</si>
  <si>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</si>
  <si>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</si>
  <si>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</si>
  <si>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</si>
  <si>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</si>
  <si>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</si>
  <si>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</si>
  <si>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</si>
  <si>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</si>
  <si>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</si>
  <si>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</si>
  <si>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</si>
  <si>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</si>
  <si>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</si>
  <si>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</si>
  <si>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</si>
  <si>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</si>
  <si>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</si>
  <si>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</si>
  <si>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</si>
  <si>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</si>
  <si>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</si>
  <si>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</si>
  <si>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</si>
  <si>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</si>
  <si>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</si>
  <si>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</si>
  <si>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</si>
  <si>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</si>
  <si>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</si>
  <si>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</si>
  <si>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</si>
  <si>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</si>
  <si>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</si>
  <si>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</si>
  <si>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</si>
  <si>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</si>
  <si>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</si>
  <si>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</si>
  <si>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</si>
  <si>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</si>
  <si>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</si>
  <si>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</si>
  <si>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</si>
  <si>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</si>
  <si>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</si>
  <si>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</si>
  <si>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</si>
  <si>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</si>
  <si>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</si>
  <si>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</si>
  <si>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</si>
  <si>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</si>
  <si>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</si>
  <si>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</si>
  <si>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</si>
  <si>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</si>
  <si>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</si>
  <si>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</si>
  <si>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</si>
  <si>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</si>
  <si>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</si>
  <si>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</si>
  <si>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</si>
  <si>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</si>
  <si>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</si>
  <si>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</si>
  <si>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</si>
  <si>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</si>
  <si>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</si>
  <si>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</si>
  <si>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</si>
  <si>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</si>
  <si>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</si>
  <si>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</si>
  <si>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</si>
  <si>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</si>
  <si>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</si>
  <si>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</si>
  <si>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</si>
  <si>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</si>
  <si>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</si>
  <si>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</si>
  <si>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</si>
  <si>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</si>
  <si>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</si>
  <si>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</si>
  <si>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</si>
  <si>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</si>
  <si>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</si>
  <si>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</si>
  <si>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</si>
  <si>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</si>
  <si>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</si>
  <si>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</si>
  <si>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</si>
  <si>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</si>
  <si>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</si>
  <si>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</si>
  <si>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</si>
  <si>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</si>
  <si>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</si>
  <si>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</si>
  <si>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</si>
  <si>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</si>
  <si>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</si>
  <si>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</si>
  <si>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</si>
  <si>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</si>
  <si>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</si>
  <si>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</si>
  <si>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</si>
  <si>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</si>
  <si>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</si>
  <si>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</si>
  <si>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</si>
  <si>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</si>
  <si>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</si>
  <si>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</si>
  <si>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</si>
  <si>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</si>
  <si>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</si>
  <si>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</si>
  <si>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</si>
  <si>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</si>
  <si>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</si>
  <si>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</si>
  <si>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</si>
  <si>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</si>
  <si>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</si>
  <si>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</si>
  <si>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</si>
  <si>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</si>
  <si>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</si>
  <si>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</si>
  <si>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</si>
  <si>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</si>
  <si>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</si>
  <si>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</si>
  <si>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</si>
  <si>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</si>
  <si>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</si>
  <si>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</si>
  <si>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</si>
  <si>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</si>
  <si>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</si>
  <si>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</si>
  <si>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</si>
  <si>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</si>
  <si>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</si>
  <si>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</si>
  <si>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</si>
  <si>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</si>
  <si>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</si>
  <si>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</si>
  <si>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</si>
  <si>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</si>
  <si>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</si>
  <si>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</si>
  <si>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</si>
  <si>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</si>
  <si>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</si>
  <si>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</si>
  <si>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</si>
  <si>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</si>
  <si>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</si>
  <si>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</si>
  <si>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</si>
  <si>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</si>
  <si>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</si>
  <si>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</si>
  <si>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</si>
  <si>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</si>
  <si>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</si>
  <si>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</si>
  <si>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</si>
  <si>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</si>
  <si>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</si>
  <si>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</si>
  <si>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</si>
  <si>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</si>
  <si>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</si>
  <si>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</si>
  <si>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</si>
  <si>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</si>
  <si>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</si>
  <si>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</si>
  <si>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</si>
  <si>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</si>
  <si>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</si>
  <si>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</si>
  <si>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</si>
  <si>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</si>
  <si>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</si>
  <si>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</si>
  <si>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</si>
  <si>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</si>
  <si>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</si>
  <si>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</si>
  <si>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</si>
  <si>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</si>
  <si>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</si>
  <si>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</si>
  <si>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</si>
  <si>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</si>
  <si>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</si>
  <si>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</si>
  <si>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</si>
  <si>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</si>
  <si>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</si>
  <si>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</si>
  <si>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</si>
  <si>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</si>
  <si>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</si>
  <si>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</si>
  <si>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</si>
  <si>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</si>
  <si>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</si>
  <si>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</si>
  <si>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</si>
  <si>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</si>
  <si>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</si>
  <si>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</si>
  <si>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</si>
  <si>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</si>
  <si>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</si>
  <si>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</si>
  <si>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</si>
  <si>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</si>
  <si>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</si>
  <si>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</si>
  <si>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</si>
  <si>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</si>
  <si>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</si>
  <si>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</si>
  <si>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</si>
  <si>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</si>
  <si>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</si>
  <si>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</si>
  <si>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</si>
  <si>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</si>
  <si>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</si>
  <si>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</si>
  <si>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</si>
  <si>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</si>
  <si>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</si>
  <si>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</si>
  <si>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</si>
  <si>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</si>
  <si>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</si>
  <si>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</si>
  <si>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</si>
  <si>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</si>
  <si>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</si>
  <si>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</si>
  <si>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</si>
  <si>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</si>
  <si>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</si>
  <si>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</si>
  <si>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</si>
  <si>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</si>
  <si>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</si>
  <si>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</si>
  <si>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</si>
  <si>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</si>
  <si>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</si>
  <si>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</si>
  <si>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</si>
  <si>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</si>
  <si>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</si>
  <si>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</si>
  <si>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</si>
  <si>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</si>
  <si>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</si>
  <si>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</si>
  <si>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</si>
  <si>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</si>
  <si>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</si>
  <si>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</si>
  <si>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</si>
  <si>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</si>
  <si>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</si>
  <si>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</si>
  <si>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</si>
  <si>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</si>
  <si>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</si>
  <si>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</si>
  <si>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</si>
  <si>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</si>
  <si>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</si>
  <si>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</si>
  <si>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</si>
  <si>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</si>
  <si>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</si>
  <si>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</si>
  <si>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</si>
  <si>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</si>
  <si>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</si>
  <si>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</si>
  <si>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</si>
  <si>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</si>
  <si>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</si>
  <si>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</si>
  <si>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</si>
  <si>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</si>
  <si>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</si>
  <si>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</si>
  <si>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</si>
  <si>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</si>
  <si>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</si>
  <si>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</si>
  <si>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</si>
  <si>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</si>
  <si>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</si>
  <si>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</si>
  <si>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</si>
  <si>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</si>
  <si>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</si>
  <si>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</si>
  <si>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</si>
  <si>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</si>
  <si>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</si>
  <si>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</si>
  <si>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</si>
  <si>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</si>
  <si>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</si>
  <si>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</si>
  <si>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</si>
  <si>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</si>
  <si>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</si>
  <si>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</si>
  <si>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</si>
  <si>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</si>
  <si>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</si>
  <si>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</si>
  <si>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</si>
  <si>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</si>
  <si>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</si>
  <si>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</si>
  <si>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</si>
  <si>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</si>
  <si>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</si>
  <si>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</si>
  <si>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</si>
  <si>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</si>
  <si>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</si>
  <si>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</si>
  <si>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</si>
  <si>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</si>
  <si>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</si>
  <si>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</si>
  <si>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</si>
  <si>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</si>
  <si>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</si>
  <si>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</si>
  <si>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</si>
  <si>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</si>
  <si>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</si>
  <si>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</si>
  <si>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</si>
  <si>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</si>
  <si>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</si>
  <si>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</si>
  <si>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</si>
  <si>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</si>
  <si>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</si>
  <si>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</si>
  <si>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</si>
  <si>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</si>
  <si>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</si>
  <si>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</si>
  <si>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</si>
  <si>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</si>
  <si>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</si>
  <si>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</si>
  <si>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</si>
  <si>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</si>
  <si>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</si>
  <si>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</si>
  <si>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</si>
  <si>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</si>
  <si>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</si>
  <si>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</si>
  <si>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</si>
  <si>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</si>
  <si>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</si>
  <si>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</si>
  <si>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</si>
  <si>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</si>
  <si>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</si>
  <si>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</si>
  <si>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</si>
  <si>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</si>
  <si>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</si>
  <si>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</si>
  <si>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</si>
  <si>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</si>
  <si>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</si>
  <si>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</si>
  <si>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</si>
  <si>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</si>
  <si>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</si>
  <si>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</si>
  <si>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</si>
  <si>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</si>
  <si>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</si>
  <si>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</si>
  <si>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</si>
  <si>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</si>
  <si>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</si>
  <si>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</si>
  <si>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</si>
  <si>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</si>
  <si>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</si>
  <si>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</si>
  <si>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</si>
  <si>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</si>
  <si>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</si>
  <si>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</si>
  <si>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</si>
  <si>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</si>
  <si>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</si>
  <si>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</si>
  <si>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</si>
  <si>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</si>
  <si>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</si>
  <si>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</si>
  <si>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</si>
  <si>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</si>
  <si>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</si>
  <si>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</si>
  <si>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</si>
  <si>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</si>
  <si>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</si>
  <si>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</si>
  <si>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</si>
  <si>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</si>
  <si>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</si>
  <si>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</si>
  <si>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</si>
  <si>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</si>
  <si>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</si>
  <si>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</si>
  <si>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</si>
  <si>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</si>
  <si>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</si>
  <si>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</si>
  <si>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</si>
  <si>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</si>
  <si>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</si>
  <si>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</si>
  <si>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</si>
  <si>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</si>
  <si>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</si>
  <si>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</si>
  <si>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</si>
  <si>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</si>
  <si>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</si>
  <si>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</si>
  <si>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</si>
  <si>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</si>
  <si>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</si>
  <si>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</si>
  <si>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</si>
  <si>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</si>
  <si>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</si>
  <si>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</si>
  <si>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</si>
  <si>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</si>
  <si>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</si>
  <si>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</si>
  <si>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</si>
  <si>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</si>
  <si>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</si>
  <si>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</si>
  <si>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</si>
  <si>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</si>
  <si>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</si>
  <si>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</si>
  <si>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</si>
  <si>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</si>
  <si>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</si>
  <si>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</si>
  <si>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</si>
  <si>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</si>
  <si>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</si>
  <si>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</si>
  <si>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</si>
  <si>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</si>
  <si>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</si>
  <si>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</si>
  <si>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</si>
  <si>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</si>
  <si>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</si>
  <si>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</si>
  <si>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</si>
  <si>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</si>
  <si>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</si>
  <si>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</si>
  <si>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</si>
  <si>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</si>
  <si>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</si>
  <si>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</si>
  <si>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</si>
  <si>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</si>
  <si>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</si>
  <si>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</si>
  <si>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</si>
  <si>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</si>
  <si>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</si>
  <si>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</si>
  <si>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</si>
  <si>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</si>
  <si>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</si>
  <si>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</si>
  <si>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</si>
  <si>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</si>
  <si>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</si>
  <si>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</si>
  <si>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</si>
  <si>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</si>
  <si>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</si>
  <si>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</si>
  <si>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</si>
  <si>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</si>
  <si>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</si>
  <si>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</si>
  <si>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</si>
  <si>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</si>
  <si>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</si>
  <si>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</si>
  <si>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</si>
  <si>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</si>
  <si>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</si>
  <si>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</si>
  <si>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</si>
  <si>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</si>
  <si>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</si>
  <si>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</si>
  <si>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</si>
  <si>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</si>
  <si>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</si>
  <si>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</si>
  <si>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</si>
  <si>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</si>
  <si>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</si>
  <si>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</si>
  <si>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</si>
  <si>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</si>
  <si>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</si>
  <si>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</si>
  <si>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</si>
  <si>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</si>
  <si>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</si>
  <si>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</si>
  <si>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</si>
  <si>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</si>
  <si>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</si>
  <si>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</si>
  <si>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</si>
  <si>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</si>
  <si>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</si>
  <si>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</si>
  <si>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</si>
  <si>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</si>
  <si>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</si>
  <si>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</si>
  <si>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</si>
  <si>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</si>
  <si>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</si>
  <si>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</si>
  <si>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</si>
  <si>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</si>
  <si>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</si>
  <si>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</si>
  <si>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</si>
  <si>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</si>
  <si>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</si>
  <si>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</si>
  <si>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</si>
  <si>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</si>
  <si>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</si>
  <si>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</si>
  <si>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</si>
  <si>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</si>
  <si>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</si>
  <si>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</si>
  <si>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</si>
  <si>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</si>
  <si>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</si>
  <si>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</si>
  <si>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</si>
  <si>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</si>
  <si>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</si>
  <si>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</si>
  <si>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</si>
  <si>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</si>
  <si>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</si>
  <si>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</si>
  <si>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</si>
  <si>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</si>
  <si>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</si>
  <si>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</si>
  <si>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</si>
  <si>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</si>
  <si>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</si>
  <si>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</si>
  <si>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</si>
  <si>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</si>
  <si>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</si>
  <si>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</si>
  <si>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</si>
  <si>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</si>
  <si>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</si>
  <si>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</si>
  <si>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</si>
  <si>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</si>
  <si>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</si>
  <si>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</si>
  <si>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</si>
  <si>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</si>
  <si>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</si>
  <si>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</si>
  <si>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</si>
  <si>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</si>
  <si>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</si>
  <si>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</si>
  <si>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</si>
  <si>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</si>
  <si>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</si>
  <si>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</si>
  <si>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</si>
  <si>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</si>
  <si>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</si>
  <si>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</si>
  <si>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</si>
  <si>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</si>
  <si>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</si>
  <si>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</si>
  <si>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</si>
  <si>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</si>
  <si>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</si>
  <si>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</si>
  <si>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</si>
  <si>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</si>
  <si>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</si>
  <si>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</si>
  <si>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</si>
  <si>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</si>
  <si>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</si>
  <si>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</si>
  <si>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</si>
  <si>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</si>
  <si>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</si>
  <si>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</si>
  <si>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</si>
  <si>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</si>
  <si>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</si>
  <si>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</si>
  <si>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</si>
  <si>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</si>
  <si>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</si>
  <si>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</si>
  <si>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</si>
  <si>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</si>
  <si>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silové športy - bežné transfery</t>
  </si>
  <si>
    <t>European Open, Sub-Junior, Junior &amp; Masters Equipped &amp; Classic Bench Press Championships
22. - 28. 9. 2025
Valetta Malta</t>
  </si>
  <si>
    <t>Z2025/0022</t>
  </si>
  <si>
    <t>INV-1416</t>
  </si>
  <si>
    <t>European Open, Sub-Junior, Junior &amp; Masters Equipped &amp; Classic Bench Press Championships
22. - 28. 9. 2025
Valetta Malta
ubytovanie (rozdelenie polrok 1.617€)</t>
  </si>
  <si>
    <t>Petite Events Limited</t>
  </si>
  <si>
    <t>Z2025/0026</t>
  </si>
  <si>
    <t>224-1/2025</t>
  </si>
  <si>
    <t>European Open, Sub-Junior, Junior &amp; Masters Equipped &amp; Classic Bench Press Championships
22. - 28. 9. 2025, Valetta, Malta
účastnícky poplatok, antidoping</t>
  </si>
  <si>
    <t>European Powerlifting Federation</t>
  </si>
  <si>
    <t>IDXš2025082</t>
  </si>
  <si>
    <t>Pracovná cesta
Názov: European Open, Sub-Junior, Junior &amp; Masters Equipped &amp; Classic Bench Press Championships
Termín: 22. - 28. 9. 2025
Miesto - mesto a štát: Valetta, Malta
Spôsob dopravy: letecky
Počet všetkých osôb na pracovnej ceste: 1
z toho:
- tréner: 1</t>
  </si>
  <si>
    <t>osoba 28c</t>
  </si>
  <si>
    <t>IDXš2025084</t>
  </si>
  <si>
    <t>osoba 11c</t>
  </si>
  <si>
    <t>IDXš2025021</t>
  </si>
  <si>
    <t xml:space="preserve">Pracovná cesta
Názov: ME
Termín: 2. - 4. 5. 2025
Miesto - mesto a štát: Plzeň, ČR
Spôsob dopravy: AUV
Počet všetkých osôb na pracovnej ceste 5 
z toho:
- športovci (+ navádzači): 2
- tréneri + rozhodcovia + vedúci výpravy + administratívni pracovníci + lekár + fyzioterapeut + masér + ): 3
</t>
  </si>
  <si>
    <t>a - fitnes a kulturistika - bežné transfery</t>
  </si>
  <si>
    <t>Hrubé mzdy vyplatené osobám (zamestnancom) vrátane odvodov zamestnávateľa
počet fyzických osôb: 3
obdobie: júl 2025 (rozdelenie polrok 4.520,94)</t>
  </si>
  <si>
    <t>osoba 1, 19, 28</t>
  </si>
  <si>
    <t>osoba 7, 9, 30, 31</t>
  </si>
  <si>
    <t>Hrubé mzdy vyplatené osobám (zamestnancom) vrátane odvodov zamestnávateľa
počet fyzických osôb: 2
obdobie: júl 2025</t>
  </si>
  <si>
    <t>osoba 8</t>
  </si>
  <si>
    <t>osoba 23, 24</t>
  </si>
  <si>
    <t>IDXš2025046</t>
  </si>
  <si>
    <t>Pracovná cesta
Názov: Výkonný výbor
Termín: 17. 6. 2025
Miesto - mesto a štát: Bratislava
Spôsob dopravy: AUV
Počet všetkých osôb na pracovnej ceste 1
z toho:
- rozhodca: 1</t>
  </si>
  <si>
    <t>osoba 6c</t>
  </si>
  <si>
    <t>osoba 7c</t>
  </si>
  <si>
    <t>osoba 19c</t>
  </si>
  <si>
    <t>Pracovná cesta
Názov:Výkonný výbor
Termín: 17. 6. 2025
Miesto - mesto a štát: Bratislava
Spôsob dopravy: AUV
Počet všetkých osôb na pracovnej ceste 1
z toho:
- rozhodca: 1</t>
  </si>
  <si>
    <t>osoba 21c</t>
  </si>
  <si>
    <t>IDXš2025049</t>
  </si>
  <si>
    <t>Pracovná cesta
Názov: Výkonný výbor
Termín: 27. 3. 2025
Miesto - mesto a štát: Bratislava
Spôsob dopravy: AUV
Počet všetkých osôb na pracovnej ceste 1
z toho:
- rozhodca: 1</t>
  </si>
  <si>
    <t>osoba 10c</t>
  </si>
  <si>
    <t>IDXš2025053</t>
  </si>
  <si>
    <t>Pracovná cesta
Názov: Stretnutie ST
Termín: 29. 5. 2025
Miesto - mesto a štát: Bratislava
Spôsob dopravy: AUV
Počet všetkých osôb na pracovnej ceste 1
z toho:
- rozhodca: 1</t>
  </si>
  <si>
    <t>IDXš2025054</t>
  </si>
  <si>
    <t>Pracovná cesta
Názov: Vrátenie náradia
Termín: 20. 6. 2025
Miesto - mesto a štát: Bratislava
Spôsob dopravy: AUV
Počet všetkých osôb na pracovnej ceste 1
z toho:
- rozhodca: 1</t>
  </si>
  <si>
    <t>osoba 27c</t>
  </si>
  <si>
    <t>IDXš2025055</t>
  </si>
  <si>
    <t>Pracovná cesta
Názov: MSR
Termín: 5. 3. 2025
Miesto - mesto a štát: Trnava
Spôsob dopravy: AUV
Počet všetkých osôb na pracovnej ceste 1
z toho:
- tréner: 1</t>
  </si>
  <si>
    <t>osoba 12c</t>
  </si>
  <si>
    <t>Pracovná cesta
Názov: MSR
Termín: 12. 4. 2025
Miesto - mesto a štát: Šurany
Spôsob dopravy: AUV
Počet všetkých osôb na pracovnej ceste 1
z toho:
- tréner: 1</t>
  </si>
  <si>
    <t>Pracovná cesta
Názov: MSR
Termín: 29. 3. 2025
Miesto - mesto a štát: Stará Ľubovňa
Spôsob dopravy: AUV
Počet všetkých osôb na pracovnej ceste 1
z toho:
- tréner: 1</t>
  </si>
  <si>
    <t>IDXš2025056</t>
  </si>
  <si>
    <t>Pracovná cesta
Názov: MSR
Termín: 6. 4. 2025
Miesto - mesto a štát: Liptovský Mikuláš
Spôsob dopravy: AUV
Počet všetkých osôb na pracovnej ceste 1
z toho:
- tréner: 1</t>
  </si>
  <si>
    <t>Pracovná cesta
Názov: Zraz športovcov - užší výber
Termín: 1. 3. 2025
Miesto - mesto a štát: Bratislava
Spôsob dopravy: AUV
Počet všetkých osôb na pracovnej ceste 1
z toho:
- tréner: 1</t>
  </si>
  <si>
    <t>Pracovná cesta
Názov: Zraz športovcov - užší výber
Termín: 1. 3. 2025
Miesto - mesto a štát: Bratislava
Spôsob dopravy: AUV
Počet všetkých osôb na pracovnej ceste 1
z toho:
- rozhodca: 1</t>
  </si>
  <si>
    <t>osoba 18c</t>
  </si>
  <si>
    <t>osoba 16c</t>
  </si>
  <si>
    <t>osoba 14c</t>
  </si>
  <si>
    <t>Pracovná cesta
Názov:Zraz športovcov - užší výber
Termín: 1. 3. 2025
Miesto - mesto a štát: Bratislava
Spôsob dopravy: AUV
Počet všetkých osôb na pracovnej ceste 1
z toho:
- tréner: 1</t>
  </si>
  <si>
    <t>osoba 15c</t>
  </si>
  <si>
    <t>IDXš2025052</t>
  </si>
  <si>
    <t>Pracovná cesta
Názov: Predsúťažný zraz športovcov
Termín: 15. 2. 2025
Miesto - mesto a štát: Šurany
Spôsob dopravy: AUV
Počet všetkých osôb na pracovnej ceste 1
z toho:
- rozhodca: 1</t>
  </si>
  <si>
    <t>Pracovná cesta
Názov: Predsúťažný zraz športovcov
Termín: 15. 2. 2025
Miesto - mesto a štát: Šurany
Spôsob dopravy: AUV
Počet všetkých osôb na pracovnej ceste 1
z toho:
- tréner: 1</t>
  </si>
  <si>
    <t>osoba 9c</t>
  </si>
  <si>
    <t>d - Bellák Jakub</t>
  </si>
  <si>
    <t>Vš V-037</t>
  </si>
  <si>
    <t>Výživové doplnky</t>
  </si>
  <si>
    <t>36293296</t>
  </si>
  <si>
    <t>KOMPAVA spol. s r.o.</t>
  </si>
  <si>
    <t>d - Barbier Michal</t>
  </si>
  <si>
    <t>IDXš2025050</t>
  </si>
  <si>
    <t>Pracovná cesta
Názov: Kontrolná činnosť
Termín: január 2025
Miesto - mesto a štát: Bratislava
Spôsob dopravy: AUV
Počet všetkých osôb na pracovnej ceste 1
z toho:
- funkcionár: 1</t>
  </si>
  <si>
    <t>osoba 3c</t>
  </si>
  <si>
    <t>V-006</t>
  </si>
  <si>
    <t>Poštové služby</t>
  </si>
  <si>
    <t>36631124</t>
  </si>
  <si>
    <t>IDXš2025051</t>
  </si>
  <si>
    <t>Pracovná cesta
Názov: Kontrolná činnosť
Termín: júl 2025
Miesto - mesto a štát: Bratislava
Spôsob dopravy: AUV
Počet všetkých osôb na pracovnej ceste 1
z toho:
- funkcionár: 1</t>
  </si>
  <si>
    <t>IDXš2025048</t>
  </si>
  <si>
    <t>Pracovná cesta
Názov: Stretnutie v účtovnej firme
Termín: júl 2025
Miesto - mesto a štát: Trenčín
Spôsob dopravy: AUV
Počet všetkých osôb na pracovnej ceste 1
z toho:
- sekretariát: 1</t>
  </si>
  <si>
    <t>osoba 4c</t>
  </si>
  <si>
    <t>IDXš2025047</t>
  </si>
  <si>
    <t>Pracovná cesta
Názov: Stretnutie v účtovnej firme, rokovania s partnermi
Termín: júl 2025
Miesto - mesto a štát: Trenčín, Bratislava
Spôsob dopravy: AUV
Počet všetkých osôb na pracovnej ceste 1
z toho:
- funkcionár: 1</t>
  </si>
  <si>
    <t>osoba 2c</t>
  </si>
  <si>
    <t>Majstrovstvá Slovenska 
juniorov, seniorov a masters 
vo Fitnes challenge
6.4.2025, Liptovský Mikuláš</t>
  </si>
  <si>
    <t>IDXš2025059</t>
  </si>
  <si>
    <t>202513</t>
  </si>
  <si>
    <t>Refundácia
Majstrovstvá Slovenska 
juniorov, seniorov a masters 
vo Fitnes challenge
6.4.2025, Liptovský Mikuláš
Prenájom telocvične, Stredná zdravotnícka škola, IČO: 00607037</t>
  </si>
  <si>
    <t>50903969</t>
  </si>
  <si>
    <t>Limitless Academy</t>
  </si>
  <si>
    <t>FA1-250004</t>
  </si>
  <si>
    <t>Refundácia
Majstrovstvá Slovenska 
juniorov, seniorov a masters 
vo Fitnes challenge
6.4.2025, Liptovský Mikuláš
Ozvučenie na podujatí, Michal Dobák, IČO: 47021144</t>
  </si>
  <si>
    <t>52025243</t>
  </si>
  <si>
    <t>Refundácia
Majstrovstvá Slovenska 
juniorov, seniorov a masters 
vo Fitnes challenge
6.4.2025, Liptovský Mikuláš
Občerstvenie a ubytovanie, JL aréna s.r.o., IČO: 47243121</t>
  </si>
  <si>
    <t>20250002</t>
  </si>
  <si>
    <t>Refundácia
Majstrovstvá Slovenska 
juniorov, seniorov a masters 
vo Fitnes challenge
6.4.2025, Liptovský Mikuláš
Upratovacie služby, PICOLLO s.r.o., IČO: 47601221</t>
  </si>
  <si>
    <t>20250003</t>
  </si>
  <si>
    <t>Refundácia
Majstrovstvá Slovenska 
juniorov, seniorov a masters 
vo Fitnes challenge
6.4.2025, Liptovský Mikuláš
Prenájom ozvučovacej techniky, PICOLLO s.r.o., IČO: 47601221, čiastočná úhrada</t>
  </si>
  <si>
    <t>Refundácia
Majstrovstvá Slovenska 
juniorov, seniorov a masters 
vo Fitnes challenge
6.4.2025, Liptovský Mikuláš
Príkazná zmluva - rozhodca</t>
  </si>
  <si>
    <t>Refundácia
Majstrovstvá Slovenska 
juniorov, seniorov a masters 
vo Fitnes challenge
6.4.2025, Liptovský Mikuláš
Príkazná zmluva - hlavný rozhodca</t>
  </si>
  <si>
    <t>2025/0178</t>
  </si>
  <si>
    <t>FV09692</t>
  </si>
  <si>
    <t>Športové vybavenie</t>
  </si>
  <si>
    <t>46862579</t>
  </si>
  <si>
    <t>BODY FIT s.r.o.</t>
  </si>
  <si>
    <t>2025/0193</t>
  </si>
  <si>
    <t>25031</t>
  </si>
  <si>
    <t>Občerstvenie VV 14. 8. 25</t>
  </si>
  <si>
    <t>36675491</t>
  </si>
  <si>
    <t>Grobský dvor, spol. s r.o.</t>
  </si>
  <si>
    <t>IDXš2025061</t>
  </si>
  <si>
    <t>Pracovná cesta
Názov: ME 2025
Termín: 29. 4. 2025 - 5. 5. 2025
Miesto - mesto a štát: Bratislava
Spôsob dopravy: AUV
Počet všetkých osôb na pracovnej ceste 1
z toho:
- tréner: 1</t>
  </si>
  <si>
    <t>IDXš2025057</t>
  </si>
  <si>
    <t>Pracovná cesta
Názov: Výkonný výbor
Termín: 14. 8. 2025
Miesto - mesto a štát: Grobský dvor
Spôsob dopravy: AUV
Počet všetkých osôb na pracovnej ceste 1
z toho:
- funkcionár: 1</t>
  </si>
  <si>
    <t>IDXš2025058</t>
  </si>
  <si>
    <t>550071274</t>
  </si>
  <si>
    <t>Poistenie zodpovednosti 24. 9. - 23. 12. 2025</t>
  </si>
  <si>
    <t>00151700</t>
  </si>
  <si>
    <t>Allianz - Slovenská poisťovňa, a.s.</t>
  </si>
  <si>
    <t>Z2025/0025</t>
  </si>
  <si>
    <t>BIOTECHUSA - Budapešť</t>
  </si>
  <si>
    <t>Bankové poplatky zahraničná platba</t>
  </si>
  <si>
    <t>00151653</t>
  </si>
  <si>
    <t>Slovenská sporiteľňa, a.s.</t>
  </si>
  <si>
    <t>Bankové poplatky</t>
  </si>
  <si>
    <t>V-007</t>
  </si>
  <si>
    <t>V-008</t>
  </si>
  <si>
    <t>V-009</t>
  </si>
  <si>
    <t>2025/0209</t>
  </si>
  <si>
    <t>250100060</t>
  </si>
  <si>
    <t>53320395</t>
  </si>
  <si>
    <t>FIT TY s.r.o.</t>
  </si>
  <si>
    <t>V-011</t>
  </si>
  <si>
    <t>Vybavenie kancelárie</t>
  </si>
  <si>
    <t>31335632</t>
  </si>
  <si>
    <t>TCHIBO SLOVENSKO spol. s r.o.</t>
  </si>
  <si>
    <t>V-010</t>
  </si>
  <si>
    <t>Olympijský deň 2025
Základná škola Černyševského 8, 9.9.2025
odmeny súťažiacim</t>
  </si>
  <si>
    <t>35793783</t>
  </si>
  <si>
    <t>Lidl Slovenská republika, s.r.o.</t>
  </si>
  <si>
    <t>2025/0216</t>
  </si>
  <si>
    <t>32500729</t>
  </si>
  <si>
    <t>Predĺženie domény ifbbslovakia.sk</t>
  </si>
  <si>
    <t>46913432</t>
  </si>
  <si>
    <t>WEXBO s.r.o.</t>
  </si>
  <si>
    <t>2025/0217</t>
  </si>
  <si>
    <t>32500730</t>
  </si>
  <si>
    <t>Predĺženie domény ifbb-slovakia.sk</t>
  </si>
  <si>
    <t>2025/0218</t>
  </si>
  <si>
    <t>32500731</t>
  </si>
  <si>
    <t>Predĺženie domény ifbbslovakia.eu</t>
  </si>
  <si>
    <t>2025/0215</t>
  </si>
  <si>
    <t>32500732</t>
  </si>
  <si>
    <t>Predĺženie domény ifbbslovakia.com</t>
  </si>
  <si>
    <t>2025/0219</t>
  </si>
  <si>
    <t>32500733</t>
  </si>
  <si>
    <t>Predĺženie domény ifbb-slovakia.eu</t>
  </si>
  <si>
    <t>2025/0220</t>
  </si>
  <si>
    <t>32500734</t>
  </si>
  <si>
    <t>Predĺženie domény ifbb-slovakia.com</t>
  </si>
  <si>
    <t>2025/0208</t>
  </si>
  <si>
    <t>1012554782</t>
  </si>
  <si>
    <t>Internerové pripojenie 9/2025</t>
  </si>
  <si>
    <t>35845007</t>
  </si>
  <si>
    <t>VNET a.s.</t>
  </si>
  <si>
    <t>IDXš2025011</t>
  </si>
  <si>
    <t>Pracovná cesta
Názov: Majstrovstvá Európy
Termín: 
Miesto - mesto a štát: Malaga, Španielsko
Spôsob dopravy: letecky
Počet všetkých osôb na pracovnej ceste: 2
z toho:
- športovci: 1
- tréneri: 1</t>
  </si>
  <si>
    <t>osoba 17c</t>
  </si>
  <si>
    <t>Hrubé mzdy vyplatené osobám (zamestnancom) vrátane odvodov zamestnávateľa
počet fyzických osôb: 3
obdobie: august 2025</t>
  </si>
  <si>
    <t>Hrubé mzdy vyplatené osobám (zamestnancom) vrátane odvodov zamestnávateľa
počet fyzických osôb: 4
obdobie: august 2025</t>
  </si>
  <si>
    <t>Hrubé mzdy vyplatené osobám (zamestnancom) vrátane odvodov zamestnávateľa
počet fyzických osôb: 2
obdobie: august 2025</t>
  </si>
  <si>
    <t>2025/0213</t>
  </si>
  <si>
    <t>20250901</t>
  </si>
  <si>
    <t>Administratívne služby august 2025</t>
  </si>
  <si>
    <t>52300340</t>
  </si>
  <si>
    <t>2025/0211</t>
  </si>
  <si>
    <t>1000122425</t>
  </si>
  <si>
    <t>Súťaže SAFKST - Poháre a medaile</t>
  </si>
  <si>
    <t>35774282</t>
  </si>
  <si>
    <t>Victory sport, spol. s r.o.</t>
  </si>
  <si>
    <t>V-012</t>
  </si>
  <si>
    <t>35729040</t>
  </si>
  <si>
    <t>FaxCopy a.s.</t>
  </si>
  <si>
    <t>Diagnostika</t>
  </si>
  <si>
    <t>V-013</t>
  </si>
  <si>
    <t>Výživové doplnky (čiastočná refundácia, 37,80€)</t>
  </si>
  <si>
    <t>IDXš2025010</t>
  </si>
  <si>
    <t>Pracovná cesta
Názov: Európsky pohár 
Termín: 21. 23. 2. 2025
Miesto - mesto a štát: Hamm, Luxembursko
Spôsob dopravy: AUV
Počet všetkých osôb na pracovnej ceste: 4
z toho:
- športovci: 3
- tréneri: 1</t>
  </si>
  <si>
    <t>IDXš2025027</t>
  </si>
  <si>
    <t>Pracovná cesta
Názov: Majstrovstvá sveta v tlaku na lavičke
Termín: 17. - 24. 5. 2025
Miesto - mesto a štát: Drammen, Nórsko
Spôsob dopravy: letecky
Počet všetkých osôb na pracovnej ceste:15
z toho:
- športovci: 11
- tréneri: 4</t>
  </si>
  <si>
    <t>Vš V-045</t>
  </si>
  <si>
    <t>V-014</t>
  </si>
  <si>
    <t>V-015</t>
  </si>
  <si>
    <t>V-016</t>
  </si>
  <si>
    <t>WORLD FIT - MODEL CHAMPIONSHIPS
17-19.10.2025, Dubai, Arabské Emiráty</t>
  </si>
  <si>
    <t xml:space="preserve"> WORLD FIT- MODEL CHAMPIONSHIPS
17-19.10.2025, Dubai, Arabské Emiráty
účastnícky poplatok, antidoping</t>
  </si>
  <si>
    <t>IFBB</t>
  </si>
  <si>
    <t xml:space="preserve"> WORLD FIT- MODEL CHAMPIONSHIPS
17-19.10.2025, Dubai, Arabské Emiráty
Letenky</t>
  </si>
  <si>
    <t>Emirates Experience</t>
  </si>
  <si>
    <t>V-019</t>
  </si>
  <si>
    <t xml:space="preserve"> WORLD FIT- MODEL CHAMPIONSHIPS
17-19.10.2025, Dubai, Arabské Emiráty
transfer na letisko</t>
  </si>
  <si>
    <t>55266118</t>
  </si>
  <si>
    <t>Beta Transport Service, s.r.o.</t>
  </si>
  <si>
    <t>V-020</t>
  </si>
  <si>
    <t xml:space="preserve"> WORLD FIT- MODEL CHAMPIONSHIPS
17-19.10.2025, Dubai, Arabské Emiráty
transfer z letiska</t>
  </si>
  <si>
    <t>V-017</t>
  </si>
  <si>
    <t>31393781</t>
  </si>
  <si>
    <t>dm drogerie markt, s.r.o.</t>
  </si>
  <si>
    <t>V-018</t>
  </si>
  <si>
    <t>Z2025/0035</t>
  </si>
  <si>
    <t>369679</t>
  </si>
  <si>
    <t>World Open Equipped Powerlifting Championships
10. - 16. 11. 2025, Cluj Napoca, Rumunsko
ubytovanie</t>
  </si>
  <si>
    <t>S.C. GRAND HOTEL S.R.L</t>
  </si>
  <si>
    <t>EUROPEAN CHILDREN FITNESS CHAMPIONSHIPS
7. - 10. 11. 2025, Varšava, Poľsko</t>
  </si>
  <si>
    <t>IDXš2025080</t>
  </si>
  <si>
    <t>225004694872</t>
  </si>
  <si>
    <t>EUROPEAN CHILDREN FITNESS CHAMPIONSHIPS
7. - 10. 11. 2025, Varšava, Poľsko
letenky, 1 osoba, uhradené sumou 526,24€</t>
  </si>
  <si>
    <t>Austrian Airlines</t>
  </si>
  <si>
    <t>225004694871</t>
  </si>
  <si>
    <t>EUROPEAN CHILDREN FITNESS CHAMPIONSHIPS
7. - 10. 11. 2025, Varšava, Poľsko
letenky, 1 osoba</t>
  </si>
  <si>
    <t>Austrian</t>
  </si>
  <si>
    <t>Z2025/0037</t>
  </si>
  <si>
    <t>EUROPEAN CHILDREN FITNESS CHAMPIONSHIPS
7. - 10. 11. 2025, Varšava, Poľsko
účastnícky poplatok, ubytovanie</t>
  </si>
  <si>
    <t>Polish Bodybuilding, Fitness and Powelifting Federation, Varšava</t>
  </si>
  <si>
    <t>IDXš2025073</t>
  </si>
  <si>
    <t>6804708276</t>
  </si>
  <si>
    <t>EUROPEAN CHILDREN FITNESS CHAMPIONSHIPS
7. - 10. 11. 2025, Varšava, Poľsko
poistenie</t>
  </si>
  <si>
    <t>IDXš2025074</t>
  </si>
  <si>
    <t>6804707915</t>
  </si>
  <si>
    <t>IDXš2025078</t>
  </si>
  <si>
    <t>6804707666</t>
  </si>
  <si>
    <t>IDXš2025077</t>
  </si>
  <si>
    <t>6804707682</t>
  </si>
  <si>
    <t>V-029</t>
  </si>
  <si>
    <t>EUROPEAN CHILDREN FITNESS CHAMPIONSHIPS
7. - 10. 11. 2025, Varšava, Poľsko
preprava</t>
  </si>
  <si>
    <t>V-030</t>
  </si>
  <si>
    <t>EUROPEAN CHILDREN FITNESS CHAMPIONSHIPS
7. - 10. 11. 2025, Varšava, Poľsko
poplatky rozhodcovia</t>
  </si>
  <si>
    <t>V-031</t>
  </si>
  <si>
    <t>Z2025/0034</t>
  </si>
  <si>
    <t>149318/2025</t>
  </si>
  <si>
    <t>EUROPEAN CHILDREN FITNESS CHAMPIONSHIPS
7. - 10. 11. 2025, Varšava, Poľsko
ubytovanie, 3.248,00 PLN, kurz: 4,1577</t>
  </si>
  <si>
    <t>PERKINS MANAGEMENT Sp. Z o.o.</t>
  </si>
  <si>
    <t>EUROPEAN CHILDREN FITNESS CHAMPIONSHIPS
7. - 10. 11. 2025, Varšava, Poľsko
ubytovanie, 150,00 PLN, kurz: 4,149</t>
  </si>
  <si>
    <t>2025/0270</t>
  </si>
  <si>
    <t>2501285</t>
  </si>
  <si>
    <t>EUROPEAN CHILDREN FITNESS CHAMPIONSHIPS
7. - 10. 11. 2025, Varšava, Poľsko
preprava Dolný Kubín - Varšava</t>
  </si>
  <si>
    <t>43792138</t>
  </si>
  <si>
    <t>CK AZAD s.r.o.</t>
  </si>
  <si>
    <t>2025/0244</t>
  </si>
  <si>
    <t>20251001</t>
  </si>
  <si>
    <t>Administratívne služby september 2025</t>
  </si>
  <si>
    <t>Hrubé mzdy vyplatené osobám (zamestnancom) vrátane odvodov zamestnávateľa
počet fyzických osôb: 3
obdobie: september 2025</t>
  </si>
  <si>
    <t>Hrubé mzdy vyplatené osobám (zamestnancom) vrátane odvodov zamestnávateľa
počet fyzických osôb: 4
obdobie: september 2025</t>
  </si>
  <si>
    <t>Hrubé mzdy vyplatené osobám (zamestnancom) vrátane odvodov zamestnávateľa
počet fyzických osôb: 2
obdobie: september 2025</t>
  </si>
  <si>
    <t>V-021</t>
  </si>
  <si>
    <t>2025/0212</t>
  </si>
  <si>
    <t>1471869050</t>
  </si>
  <si>
    <t>telefónne služby 8/2025</t>
  </si>
  <si>
    <t>47259116</t>
  </si>
  <si>
    <t>O2 Slovakia, s.r.o.</t>
  </si>
  <si>
    <t>V-022</t>
  </si>
  <si>
    <t>Stretnutie repre</t>
  </si>
  <si>
    <t>32273975</t>
  </si>
  <si>
    <t>Peter Paluga</t>
  </si>
  <si>
    <t>DYNAMIC CUP
25. 10. 2025, Dolný Kubín</t>
  </si>
  <si>
    <t>IDXš2025067</t>
  </si>
  <si>
    <t>DYNAMIC CUP
25. 10. 2025, Dolný Kubín
ubytovanie</t>
  </si>
  <si>
    <t>35789638</t>
  </si>
  <si>
    <t>SLOVAKIA REAL-IN, a.s.</t>
  </si>
  <si>
    <t>2025/0252</t>
  </si>
  <si>
    <t>2025/016</t>
  </si>
  <si>
    <t>DYNAMIC CUP
25. 10. 2025, Dolný Kubín
technické zabezpečenie</t>
  </si>
  <si>
    <t>51825236</t>
  </si>
  <si>
    <t>dB Trade Slovakia s.r.o.</t>
  </si>
  <si>
    <t>2025/0198</t>
  </si>
  <si>
    <t>2025043</t>
  </si>
  <si>
    <t>Predsúťažný zraz športovcov
občerstvenie</t>
  </si>
  <si>
    <t>56178603</t>
  </si>
  <si>
    <t>SOARÉ, s.r.o.</t>
  </si>
  <si>
    <t>V-023</t>
  </si>
  <si>
    <t>43991599</t>
  </si>
  <si>
    <t>KiK textil a Non-Food spol. s r.o.</t>
  </si>
  <si>
    <t>V-024</t>
  </si>
  <si>
    <t>2025/0240</t>
  </si>
  <si>
    <t>1591909172</t>
  </si>
  <si>
    <t>telefónne služby 9/2025</t>
  </si>
  <si>
    <t>WORLD FITNESS CHAMPIONSHIPS
WORLDMEN’S SERIES
FITNESS CHALLENGE GOLDEN SERIES
13. - 17. 11. 2025, Santa Susanna, Španielsko</t>
  </si>
  <si>
    <t>Z2025/0027</t>
  </si>
  <si>
    <t>175511497Z</t>
  </si>
  <si>
    <t>WORLD FITNESS CHAMPIONSHIPS
WORLDMEN’S SERIES
FITNESS CHALLENGE GOLDEN SERIES
13. - 17. 11. 2025, Santa Susanna, Španielsko
letenky</t>
  </si>
  <si>
    <t>Wizz Air Hungary</t>
  </si>
  <si>
    <t>2025/0256</t>
  </si>
  <si>
    <t>4925042</t>
  </si>
  <si>
    <t>35772620</t>
  </si>
  <si>
    <t>V.V.I.P. travel, s.r.o.</t>
  </si>
  <si>
    <t>WORLD FITNESS CHAMPIONSHIPS
WORLDMEN’S SERIES
FITNESS CHALLENGE GOLDEN SERIES
13. - 17. 11. 2025, Santa Susanna, Španielsko
účastnícky poplatok, ubytovanie</t>
  </si>
  <si>
    <t>Z2025/0031</t>
  </si>
  <si>
    <t>75</t>
  </si>
  <si>
    <t>WORLD FITNESS CHAMPIONSHIPS
WORLDMEN’S SERIES
FITNESS CHALLENGE GOLDEN SERIES
13. - 17. 11. 2025, Santa Susanna, Španielsko
preprava</t>
  </si>
  <si>
    <t>Z2025/0036</t>
  </si>
  <si>
    <t>EUROPCAR IB S.A.</t>
  </si>
  <si>
    <t>225005174624</t>
  </si>
  <si>
    <t>WORLD FITNESS CHAMPIONSHIPS
WORLDMEN’S SERIES
FITNESS CHALLENGE GOLDEN SERIES
13. - 17. 11. 2025, Santa Susanna, Španielsko
letiskové poplatky</t>
  </si>
  <si>
    <t>225005174622</t>
  </si>
  <si>
    <t>V-033</t>
  </si>
  <si>
    <t>V-032</t>
  </si>
  <si>
    <t>WORLD FITNESS CHAMPIONSHIPS
WORLDMEN’S SERIES
FITNESS CHALLENGE GOLDEN SERIES
13. - 17. 11. 2025, Santa Susanna, Španielsko
občerstvenie</t>
  </si>
  <si>
    <t>Heinemann Austria GmbH</t>
  </si>
  <si>
    <t>V-034</t>
  </si>
  <si>
    <t>2025/0273</t>
  </si>
  <si>
    <t>2025213</t>
  </si>
  <si>
    <t>WORLD FITNESS CHAMPIONSHIPS
WORLDMEN’S SERIES
FITNESS CHALLENGE GOLDEN SERIES
13. - 17. 11. 2025, Santa Susanna, Španielsko
doprava</t>
  </si>
  <si>
    <t>52894975</t>
  </si>
  <si>
    <t>POLA lines s.r.o.</t>
  </si>
  <si>
    <t>100628923381</t>
  </si>
  <si>
    <t>WORLD FITNESS CHAMPIONSHIPS
WORLDMEN’S SERIES
FITNESS CHALLENGE GOLDEN SERIES
13. - 17. 11. 2025, Santa Susanna, Španielsko
prenájom automobilu</t>
  </si>
  <si>
    <t>2025/0277</t>
  </si>
  <si>
    <t>10250389</t>
  </si>
  <si>
    <t>WORLD FITNESS CHAMPIONSHIPS
WORLDMEN’S SERIES
FITNESS CHALLENGE GOLDEN SERIES
13. - 17. 11. 2025, Santa Susanna, Španielsko
Parkovanie Dom športu</t>
  </si>
  <si>
    <t>35862289</t>
  </si>
  <si>
    <t>DOM ŠPORTU, s.r.o.</t>
  </si>
  <si>
    <t>2025/0276</t>
  </si>
  <si>
    <t>18112501</t>
  </si>
  <si>
    <t>48145084</t>
  </si>
  <si>
    <t>SYPHON GROUP s.r.o.</t>
  </si>
  <si>
    <t>2025/0200</t>
  </si>
  <si>
    <t>2025315VYF</t>
  </si>
  <si>
    <t>Právne služby august 2025</t>
  </si>
  <si>
    <t>36856380</t>
  </si>
  <si>
    <t>GARANT PARTNER legal s.r.o.</t>
  </si>
  <si>
    <t>2025/0226</t>
  </si>
  <si>
    <t>2025358VYF</t>
  </si>
  <si>
    <t>Právne služby september 2025</t>
  </si>
  <si>
    <t>2025/0214</t>
  </si>
  <si>
    <t>250100061</t>
  </si>
  <si>
    <t>2025/0222</t>
  </si>
  <si>
    <t>1022515486</t>
  </si>
  <si>
    <t>2025/0247</t>
  </si>
  <si>
    <t>2025058</t>
  </si>
  <si>
    <t>Vzdelávanie 19.10.2025</t>
  </si>
  <si>
    <t>50119231</t>
  </si>
  <si>
    <t>ANTIDOPINGOVÁ AGENTÚRA SLOVENSKEJ REPUBLIKY</t>
  </si>
  <si>
    <t>2025/0248</t>
  </si>
  <si>
    <t>0001FV001324/25</t>
  </si>
  <si>
    <t>2025/0230</t>
  </si>
  <si>
    <t>0001FV001242/25</t>
  </si>
  <si>
    <t>2025/0229</t>
  </si>
  <si>
    <t>0001FV001240/25</t>
  </si>
  <si>
    <t>2025/0224</t>
  </si>
  <si>
    <t>0001FV001229/25</t>
  </si>
  <si>
    <t>2025/0223</t>
  </si>
  <si>
    <t>0001FV001228/25</t>
  </si>
  <si>
    <t>2025/0221</t>
  </si>
  <si>
    <t>25010041</t>
  </si>
  <si>
    <t>Zraz športovcov, 14.9.2025, občerstvenie</t>
  </si>
  <si>
    <t>35689064</t>
  </si>
  <si>
    <t>Sport &amp; Art spol. s r.o.</t>
  </si>
  <si>
    <t>2025/0228</t>
  </si>
  <si>
    <t>FV22501693</t>
  </si>
  <si>
    <t>44539029</t>
  </si>
  <si>
    <t>GDP s.r.o.</t>
  </si>
  <si>
    <t>2025/0255</t>
  </si>
  <si>
    <t>2025033</t>
  </si>
  <si>
    <t>54777976</t>
  </si>
  <si>
    <t>BEÁTA LIPOVSKÁ</t>
  </si>
  <si>
    <t>2025/0239</t>
  </si>
  <si>
    <t>25010044</t>
  </si>
  <si>
    <t>Zraz športovcov, 4.10.2025, občerstvenie</t>
  </si>
  <si>
    <t>2025/0249</t>
  </si>
  <si>
    <t>70250259</t>
  </si>
  <si>
    <t xml:space="preserve">Mandátna zmluva 2023 na doručovateľský servis
manipulačný poplatok, poštovné za 9/2025
</t>
  </si>
  <si>
    <t>2025/0233</t>
  </si>
  <si>
    <t>1012561592</t>
  </si>
  <si>
    <t>internetové pripojenie 10/2025</t>
  </si>
  <si>
    <t>2025/0243</t>
  </si>
  <si>
    <t>25058</t>
  </si>
  <si>
    <t>Pracovné stretnutie VV 15.10.2025</t>
  </si>
  <si>
    <t>GymGol Cup 2025
28. 9. 2025, Močenok</t>
  </si>
  <si>
    <t>2025/0231</t>
  </si>
  <si>
    <t>112500129</t>
  </si>
  <si>
    <t>GymGol Cup 2025
28. 9. 2025, Močenok
prenájom športovej haly</t>
  </si>
  <si>
    <t>00309439</t>
  </si>
  <si>
    <t>Obec Močenok</t>
  </si>
  <si>
    <t>2025/0201</t>
  </si>
  <si>
    <t>70250227</t>
  </si>
  <si>
    <t xml:space="preserve">Mandátna zmluva 2023 na doručovateľský servis
manipulačný poplatok, poštovné za 8/2025
</t>
  </si>
  <si>
    <t>2025/0235</t>
  </si>
  <si>
    <t>50250553</t>
  </si>
  <si>
    <t>Zmluva o nájme nebytových priestorov č. 36-2023
administratívne priestory 11/2025</t>
  </si>
  <si>
    <t>2025/0232</t>
  </si>
  <si>
    <t>50250554</t>
  </si>
  <si>
    <t>Zmluva o nájme nebytových priestorov č. 36-2023
energie 11/2025</t>
  </si>
  <si>
    <t>2025/0238</t>
  </si>
  <si>
    <t>50250555</t>
  </si>
  <si>
    <t>Zmluva o nájme nebytových priestorov č. 37/2023
administratívne priestory 11/2025</t>
  </si>
  <si>
    <t>2025/0237</t>
  </si>
  <si>
    <t>50250556</t>
  </si>
  <si>
    <t>Zmluva o nájme nebytových priestorov č. 37/2023
energie 11/2025</t>
  </si>
  <si>
    <t>2025/0234</t>
  </si>
  <si>
    <t>50250557</t>
  </si>
  <si>
    <t>Zmluva o nájme nebytových priestorov č. 38/2023
skladové priestory, parkovace miesta 11/2025</t>
  </si>
  <si>
    <t>2025/0207</t>
  </si>
  <si>
    <t>50250501</t>
  </si>
  <si>
    <t>Zmluva o nájme nebytových priestorov č. 38/2023
skladové priestory, parkovace miesta 10/2025</t>
  </si>
  <si>
    <t>2025/0205</t>
  </si>
  <si>
    <t>50250500</t>
  </si>
  <si>
    <t>Zmluva o nájme nebytových priestorov č. 37/2023
energie 10/2025</t>
  </si>
  <si>
    <t>2025/0204</t>
  </si>
  <si>
    <t>50250499</t>
  </si>
  <si>
    <t>Zmluva o nájme nebytových priestorov č. 37/2023
administratívne priestory 10/2025</t>
  </si>
  <si>
    <t>2025/0203</t>
  </si>
  <si>
    <t>50250498</t>
  </si>
  <si>
    <t>Zmluva o nájme nebytových priestorov č. 36-2023
energie 10/2025</t>
  </si>
  <si>
    <t>50250497</t>
  </si>
  <si>
    <t>Zmluva o nájme nebytových priestorov č. 36-2023
administratívne priestory 10/2025</t>
  </si>
  <si>
    <t>2025/0210</t>
  </si>
  <si>
    <t>FV22501577</t>
  </si>
  <si>
    <t>2025/0199</t>
  </si>
  <si>
    <t>2020250020</t>
  </si>
  <si>
    <t>Spracovanie účtovníctva august 2025</t>
  </si>
  <si>
    <t>51922371</t>
  </si>
  <si>
    <t>Investyl s.r.o.</t>
  </si>
  <si>
    <t>2025/0227</t>
  </si>
  <si>
    <t>2020250022</t>
  </si>
  <si>
    <t>Spracovanie účtovníctva september 2025</t>
  </si>
  <si>
    <t>2025/0241</t>
  </si>
  <si>
    <t>2025065</t>
  </si>
  <si>
    <t>36721824</t>
  </si>
  <si>
    <t>A L I S, s.r.o.</t>
  </si>
  <si>
    <t>2025/0236</t>
  </si>
  <si>
    <t>2025322</t>
  </si>
  <si>
    <t>45513966</t>
  </si>
  <si>
    <t>BEST SORTIMENTS, s.r.o.</t>
  </si>
  <si>
    <t>2025/0250</t>
  </si>
  <si>
    <t>2025323</t>
  </si>
  <si>
    <t>2025/0197</t>
  </si>
  <si>
    <t>1020250020</t>
  </si>
  <si>
    <t>Tvorba databázy členov, technická podpora august 2025</t>
  </si>
  <si>
    <t>47445181</t>
  </si>
  <si>
    <t xml:space="preserve">SoBe - servis s. r. o. </t>
  </si>
  <si>
    <t>2025/0225</t>
  </si>
  <si>
    <t>1020250022</t>
  </si>
  <si>
    <t>Tvorba databázy členov, technická podpora september 2025</t>
  </si>
  <si>
    <t>2025/0246</t>
  </si>
  <si>
    <t>1020250027</t>
  </si>
  <si>
    <t>2025/0242</t>
  </si>
  <si>
    <t>10250004</t>
  </si>
  <si>
    <t xml:space="preserve">Trénerské služby </t>
  </si>
  <si>
    <t>32280866</t>
  </si>
  <si>
    <t>Peter Kokoška</t>
  </si>
  <si>
    <t>2025/0260</t>
  </si>
  <si>
    <t>50250609</t>
  </si>
  <si>
    <t>Zmluva o nájme nebytových priestorov č. 36-2023
nájom priestorov 12/2025</t>
  </si>
  <si>
    <t xml:space="preserve">DOM ŠPORTU, s. r. o. </t>
  </si>
  <si>
    <t>2025/0259</t>
  </si>
  <si>
    <t>50250610</t>
  </si>
  <si>
    <t>Zmluva o nájme nebytových priestorov č. 36-2023
energie 12/2025</t>
  </si>
  <si>
    <t>2025/0258</t>
  </si>
  <si>
    <t>50250611</t>
  </si>
  <si>
    <t>Zmluva o nájme nebytových priestorov č. 37-2023
nájom priestorov 12/2025</t>
  </si>
  <si>
    <t>2025/0261</t>
  </si>
  <si>
    <t>50250612</t>
  </si>
  <si>
    <t>Zmluva o nájme nebytových priestorov č. 37-2023
energie 12/2025</t>
  </si>
  <si>
    <t>2025/0262</t>
  </si>
  <si>
    <t>50250621</t>
  </si>
  <si>
    <t>Zmluva o nájme nebytových priestorov č. 38-2023
skladové priestory, parkovacie miesta 12/2025</t>
  </si>
  <si>
    <t>V-025</t>
  </si>
  <si>
    <t>Z2025/0029</t>
  </si>
  <si>
    <t>674</t>
  </si>
  <si>
    <t>World Open Equipped Powerlifting Championships - Special Olympics Event
10. - 16.11.2025, Cluj Napoca, Rumunsko
Účastnícky poplatok, antidoping</t>
  </si>
  <si>
    <t>IPF Luxembursko</t>
  </si>
  <si>
    <t>2025/0263</t>
  </si>
  <si>
    <t>1012567785</t>
  </si>
  <si>
    <t>internetové pripojenie 11/2025</t>
  </si>
  <si>
    <t>V-026</t>
  </si>
  <si>
    <t>V-027</t>
  </si>
  <si>
    <t>IDXš2025064</t>
  </si>
  <si>
    <t>Pohárová súťaž ZŠ ČERBA
6.11.2025
Príkazná zmluva</t>
  </si>
  <si>
    <t>osoba 26c</t>
  </si>
  <si>
    <t>IDXš2025065</t>
  </si>
  <si>
    <t>osoba 25c</t>
  </si>
  <si>
    <t>IFBB WORLD BODYBUILDING &amp; FITNESS CHALLENGE CHAMPIONSHIPS
27.11.-1.12.2025, Khobar, Saudská Arábia</t>
  </si>
  <si>
    <t>2025/0265</t>
  </si>
  <si>
    <t>4925044</t>
  </si>
  <si>
    <t>IFBB WORLD BODYBUILDING &amp; FITNESS CHALLENGE CHAMPIONSHIPS
27.11.-1.12.2025, Khobar, Saudská Arábia
letenky</t>
  </si>
  <si>
    <t>IDXš2025075</t>
  </si>
  <si>
    <t>607 2412751676</t>
  </si>
  <si>
    <t>Etihad Airways, Spojené arabské emiráty</t>
  </si>
  <si>
    <t>IDXš2025076</t>
  </si>
  <si>
    <t>607 2412751675</t>
  </si>
  <si>
    <t>IDXš2025083</t>
  </si>
  <si>
    <t>6804723523</t>
  </si>
  <si>
    <t>IFBB WORLD BODYBUILDING &amp; FITNESS CHALLENGE CHAMPIONSHIPS
27.11.-1.12.2025, Khobar, Saudská Arábia
poistenie</t>
  </si>
  <si>
    <t>IDXš2025086</t>
  </si>
  <si>
    <t>IFBB WORLD BODYBUILDING &amp; FITNESS CHALLENGE CHAMPIONSHIPS
27.11.-1.12.2025, Khobar, Saudská Arábia
účastnícky poplatok, antidoping, ubytovanie, doprava</t>
  </si>
  <si>
    <t>2025/0272</t>
  </si>
  <si>
    <t>4925045</t>
  </si>
  <si>
    <t>IDXš2025087</t>
  </si>
  <si>
    <t>IFBB WORLD BODYBUILDING &amp; FITNESS CHALLENGE CHAMPIONSHIPS
27.11.-1.12.2025, Khobar, Saudská Arábia
víza, 402,21682, kurz: 4,2221</t>
  </si>
  <si>
    <t>T-RIYADH</t>
  </si>
  <si>
    <t>IFBB WORLD BODYBUILDING &amp; FITNESS CHALLENGE CHAMPIONSHIPS
27.11.-1.12.2025, Khobar, Saudská Arábia
preprava, Grand Hyatt Hotel
pôv. Čiastka 1.615,76, kurz banka: 4.2461</t>
  </si>
  <si>
    <t>GRAND HYATT HOTEL</t>
  </si>
  <si>
    <t>IFBB WORLD BODYBUILDING &amp; FITNESS CHALLENGE CHAMPIONSHIPS
27.11.-1.12.2025, Khobar, Saudská Arábia
preprava z letiska</t>
  </si>
  <si>
    <t>5526118</t>
  </si>
  <si>
    <t>Beta Transport Service</t>
  </si>
  <si>
    <t>2025/0294</t>
  </si>
  <si>
    <t>10250438</t>
  </si>
  <si>
    <t>IFBB WORLD BODYBUILDING &amp; FITNESS CHALLENGE CHAMPIONSHIPS
27.11.-1.12.2025, Khobar, Saudská Arábia
parkovanie</t>
  </si>
  <si>
    <t>2025/0280</t>
  </si>
  <si>
    <t>2025218</t>
  </si>
  <si>
    <t>IFBB WORLD BODYBUILDING &amp; FITNESS CHALLENGE CHAMPIONSHIPS
27.11.-1.12.2025, Khobar, Saudská Arábia
preprava letisko</t>
  </si>
  <si>
    <t>2025/0271</t>
  </si>
  <si>
    <t>WP2501018</t>
  </si>
  <si>
    <t>Súťažné farby Santa Susanna + Khobar</t>
  </si>
  <si>
    <t>46006818</t>
  </si>
  <si>
    <t>WP comp s.r.o.</t>
  </si>
  <si>
    <t>Z2025/0032</t>
  </si>
  <si>
    <t>725005453</t>
  </si>
  <si>
    <t>ročný poplatok domény</t>
  </si>
  <si>
    <t>25115804</t>
  </si>
  <si>
    <t>ACTIVE 24, s.r.o.</t>
  </si>
  <si>
    <t>IDXš2025025</t>
  </si>
  <si>
    <t>Prenájom nebytových priestorov
konferencia 17.5.2025</t>
  </si>
  <si>
    <t>31754929</t>
  </si>
  <si>
    <t>Základná škola, Černyševského, Bratislava</t>
  </si>
  <si>
    <t>V-028</t>
  </si>
  <si>
    <t>Výživové doplnky, čiastočná refundácia (19,80€)</t>
  </si>
  <si>
    <t>IDXš2025081</t>
  </si>
  <si>
    <t>Pracovná cesta
Názov: IFBB WORLD FIT MODEL CHAMPIONSHIPS
Termín: 17.10.-19.10.2025
Miesto - mesto a štát: Dubaj, Spojené arabské emiráty
Spôsob dopravy: letecky
Počet všetkých osôb na pracovnej ceste 1
z toho:
- športovci: 1</t>
  </si>
  <si>
    <t>osoba 20c</t>
  </si>
  <si>
    <t>2025/0266</t>
  </si>
  <si>
    <t>1331882481</t>
  </si>
  <si>
    <t>Telefonické služby 10/2025</t>
  </si>
  <si>
    <t>2025/0253</t>
  </si>
  <si>
    <t>20250215</t>
  </si>
  <si>
    <t>Výroba športového oblečenia</t>
  </si>
  <si>
    <t>51159911</t>
  </si>
  <si>
    <t>DRAZIL s.r.o.</t>
  </si>
  <si>
    <t>Z2025/0033</t>
  </si>
  <si>
    <t>272/2025</t>
  </si>
  <si>
    <t>European Sub-Junior &amp; Junior Classic Powerlifting Championships
30.11.-7.12.2025, Druskininkai, Litva
účastnícky poplatok</t>
  </si>
  <si>
    <t>EPF</t>
  </si>
  <si>
    <t>Z2025/0030</t>
  </si>
  <si>
    <t>ECLJT25 006</t>
  </si>
  <si>
    <t>European Sub-Junior &amp; Junior Classic Powerlifting Championships
30.11.-7.12.2025, Druskininkai, Litva
ubytovanie</t>
  </si>
  <si>
    <t>Lietuvos Jegos Trikoves Federacija</t>
  </si>
  <si>
    <t>2025/0282</t>
  </si>
  <si>
    <t>0652025</t>
  </si>
  <si>
    <t>European Sub-Junior &amp; Junior Classic Powerlifting Championships
30.11.-7.12.2025, Druskininkai, Litva
prenájom automobilu</t>
  </si>
  <si>
    <t>42149380</t>
  </si>
  <si>
    <t>Ing. Peter Farkaš - FARKY</t>
  </si>
  <si>
    <t>2025/0115</t>
  </si>
  <si>
    <t>2025/001</t>
  </si>
  <si>
    <t>53049098</t>
  </si>
  <si>
    <t>Lapox, s.r.o.</t>
  </si>
  <si>
    <t>2025/0251</t>
  </si>
  <si>
    <t>2025/004</t>
  </si>
  <si>
    <t>Hrubé mzdy vyplatené osobám (zamestnancom) vrátane odvodov zamestnávateľa
počet fyzických osôb: 3
obdobie: október 2025</t>
  </si>
  <si>
    <t>osoba 7, 9, 30</t>
  </si>
  <si>
    <t>Hrubé mzdy vyplatené osobám (zamestnancom) vrátane odvodov zamestnávateľa
počet fyzických osôb: 2
obdobie: október 2025</t>
  </si>
  <si>
    <t>2025/0181</t>
  </si>
  <si>
    <t>2025/002</t>
  </si>
  <si>
    <t>2025/0196</t>
  </si>
  <si>
    <t>2025/003</t>
  </si>
  <si>
    <t>3277781225</t>
  </si>
  <si>
    <t>Ročná licencia Acrobat Pro</t>
  </si>
  <si>
    <t>Adobe Systems Software Ireland Ltd</t>
  </si>
  <si>
    <t>2025/0275</t>
  </si>
  <si>
    <t>PT/FA/251110775</t>
  </si>
  <si>
    <t>Kancelárske potreby</t>
  </si>
  <si>
    <t>Pretože TRIPSY s.r.o.</t>
  </si>
  <si>
    <t>IDXš2025071</t>
  </si>
  <si>
    <t>Pracovná cesta
Názov: účtovná firma, súťaž, VV
Termín: 1.8. - 31.10.2025
Miesto - mesto a štát: Trenčín, Šurany, Slovenský Grob
Spôsob dopravy: AUV
Počet všetkých osôb na pracovnej ceste: 1 
z toho:
- administratívni pracovníci: 1</t>
  </si>
  <si>
    <t>IDXš2025069</t>
  </si>
  <si>
    <t>Pracovná cesta
Názov: účtovná firma, súťaž, VV
Termín: 1.8. - 31.10.2025
Miesto - mesto a štát: Bratislava, Trenčín, Šurany, Slovenský Grob
Spôsob dopravy: AUV
Počet všetkých osôb na pracovnej ceste: 1 
z toho:
- administratívni pracovníci: 1</t>
  </si>
  <si>
    <t>IDXš2025085</t>
  </si>
  <si>
    <t>Poistenie zodpovednosti
24.12. - 23.3.2025</t>
  </si>
  <si>
    <t>2025/0264</t>
  </si>
  <si>
    <t>2025017</t>
  </si>
  <si>
    <t>21.11.25
29.01.25</t>
  </si>
  <si>
    <t>Fotografické a video služby 9-11/2025</t>
  </si>
  <si>
    <t>47641673</t>
  </si>
  <si>
    <t>SM Partner s.r.o.</t>
  </si>
  <si>
    <t>2025/0103</t>
  </si>
  <si>
    <t>20250401</t>
  </si>
  <si>
    <t>Organizovanie podujatí</t>
  </si>
  <si>
    <t>53307585</t>
  </si>
  <si>
    <t>NAMIT, s.r.o.</t>
  </si>
  <si>
    <t>2025/0202</t>
  </si>
  <si>
    <t>20250801</t>
  </si>
  <si>
    <t>V-036</t>
  </si>
  <si>
    <t>V-038</t>
  </si>
  <si>
    <t>35739487</t>
  </si>
  <si>
    <t>NAY a.s.</t>
  </si>
  <si>
    <t>UnderArmour</t>
  </si>
  <si>
    <t>2025/0291</t>
  </si>
  <si>
    <t>20251201</t>
  </si>
  <si>
    <t>V-039</t>
  </si>
  <si>
    <t>Notárske služby - overovanie podpisu</t>
  </si>
  <si>
    <t>31783686</t>
  </si>
  <si>
    <t>JUDr. Eva Imrišová</t>
  </si>
  <si>
    <t>V-040</t>
  </si>
  <si>
    <t>Občerstvenie - pracovné stretnutie VV</t>
  </si>
  <si>
    <t>44831854</t>
  </si>
  <si>
    <t>M - GASRO s.r.o.</t>
  </si>
  <si>
    <t>2020250025</t>
  </si>
  <si>
    <t xml:space="preserve">Prenájom motorového vozidla </t>
  </si>
  <si>
    <t>12501108</t>
  </si>
  <si>
    <t>Doména web 12 mesiacov</t>
  </si>
  <si>
    <t>2025/0245</t>
  </si>
  <si>
    <t>25055</t>
  </si>
  <si>
    <t>Prenájom priestorov</t>
  </si>
  <si>
    <t>V-041</t>
  </si>
  <si>
    <t>V-042</t>
  </si>
  <si>
    <t>2025/0293</t>
  </si>
  <si>
    <t>2025101</t>
  </si>
  <si>
    <t>Administratívne služby 11/2025</t>
  </si>
  <si>
    <t>Hrubé mzdy vyplatené osobám (zamestnancom) vrátane odvodov zamestnávateľa
počet fyzických osôb: 3
obdobie: november 2025</t>
  </si>
  <si>
    <t>Hrubé mzdy vyplatené osobám (zamestnancom) vrátane odvodov zamestnávateľa
počet fyzických osôb: 2
obdobie: november 2025</t>
  </si>
  <si>
    <t>V-043</t>
  </si>
  <si>
    <t>2025/0295</t>
  </si>
  <si>
    <t>5416684067</t>
  </si>
  <si>
    <t>36562939</t>
  </si>
  <si>
    <t>Alza.sk s.r.o.</t>
  </si>
  <si>
    <t>CEU120267</t>
  </si>
  <si>
    <t>Ubytovanie 15-192.26</t>
  </si>
  <si>
    <t>Ligue de Force nouvelle Aquitaine</t>
  </si>
  <si>
    <t>2025/0292</t>
  </si>
  <si>
    <t>1341935764</t>
  </si>
  <si>
    <t>Telefónne služby 11/2025</t>
  </si>
  <si>
    <t>2025/0289</t>
  </si>
  <si>
    <t>1012574497</t>
  </si>
  <si>
    <t>Internetové služby 12/2025</t>
  </si>
  <si>
    <t>IDXš2025068</t>
  </si>
  <si>
    <t>6606052048</t>
  </si>
  <si>
    <t>Ročné poistenie majetku a zodpovednosti</t>
  </si>
  <si>
    <t>Kooperatíva poisťovňa, a.s.</t>
  </si>
  <si>
    <t>IDXš2025070</t>
  </si>
  <si>
    <t>Pracovná cesta
Názov: VV, účtovná firma, súťaže
Termín: 8-10/2025
Miesto - mesto a štát: Slovenský Grob, Bratislava, Trenčín, Šurany
Spôsob dopravy: AUV
Počet všetkých osôb na pracovnej ceste 1
z toho:
- ostatné osoby - štatutár: 1</t>
  </si>
  <si>
    <t>3250002882</t>
  </si>
  <si>
    <t>Školenie trénerov a inštruktorov</t>
  </si>
  <si>
    <t>30232295</t>
  </si>
  <si>
    <t>Univerzita Mateja Bela v Banskej Bystrici</t>
  </si>
  <si>
    <t>1000177725</t>
  </si>
  <si>
    <t>2025/0298</t>
  </si>
  <si>
    <t>2025069</t>
  </si>
  <si>
    <t>29.1.2026
30.1.2026</t>
  </si>
  <si>
    <t>Dopingová kontrola Vianočná cena v klasickom tlaku na lavičke
13. 12. 2025, Bratislava</t>
  </si>
  <si>
    <t>2025/0194</t>
  </si>
  <si>
    <t>20250302</t>
  </si>
  <si>
    <t>Notárske úkony</t>
  </si>
  <si>
    <t>51927080</t>
  </si>
  <si>
    <t>JUDr. Lucia Haspel Dobrovodská</t>
  </si>
  <si>
    <t>2025/0299</t>
  </si>
  <si>
    <t>1481958071</t>
  </si>
  <si>
    <t>Telefónne služby 12/2025</t>
  </si>
  <si>
    <t>2025/0301</t>
  </si>
  <si>
    <t>2025045</t>
  </si>
  <si>
    <t xml:space="preserve">Administratívne služby </t>
  </si>
  <si>
    <t>Hrubé mzdy vyplatené osobám (zamestnancom) vrátane odvodov zamestnávateľa
počet fyzických osôb: 3
obdobie: december 2025</t>
  </si>
  <si>
    <t>Hrubé mzdy vyplatené osobám (zamestnancom) vrátane odvodov zamestnávateľa
počet fyzických osôb: 2
obdobie: december 2025</t>
  </si>
  <si>
    <t>2025/0281</t>
  </si>
  <si>
    <t>20250449VYF</t>
  </si>
  <si>
    <t>Právne služby 11/2025</t>
  </si>
  <si>
    <t>2025/0302</t>
  </si>
  <si>
    <t>20250492VYF</t>
  </si>
  <si>
    <t>Právne služby 12/2025</t>
  </si>
  <si>
    <t>2025/0300</t>
  </si>
  <si>
    <t>312501647</t>
  </si>
  <si>
    <t>Zmluva o mediálnej spolupráci - propagácia športu 10-12/2025</t>
  </si>
  <si>
    <t>35745274</t>
  </si>
  <si>
    <t>SITA Sloveská tlačová agentúra a.s.</t>
  </si>
  <si>
    <t>2025/0303</t>
  </si>
  <si>
    <t>70250352</t>
  </si>
  <si>
    <t>Mandátna zmluva 2023 na doručovateľský servis
Doručovateľský servis 12/2025</t>
  </si>
  <si>
    <t>2025/0284</t>
  </si>
  <si>
    <t>70250321</t>
  </si>
  <si>
    <t>Mandátna zmluva 2023 na doručovateľský servis
Doručovateľský servis 11/2025</t>
  </si>
  <si>
    <t>70250290</t>
  </si>
  <si>
    <t>Mandátna zmluva 2023 na doručovateľský servis
Doručovateľský servis 10/2025</t>
  </si>
  <si>
    <t>2025/0254</t>
  </si>
  <si>
    <t>2020250023</t>
  </si>
  <si>
    <t>Spracovanie účtovníctva 10/2025</t>
  </si>
  <si>
    <t>2025/0268</t>
  </si>
  <si>
    <t>2025037</t>
  </si>
  <si>
    <t>Moderovanie súťaží fitnes a kulturistika</t>
  </si>
  <si>
    <t>46847073</t>
  </si>
  <si>
    <t>Twix media s.r.o.</t>
  </si>
  <si>
    <t>IDXš2025041</t>
  </si>
  <si>
    <t>Pracovná cesta
Názov: VV, Office
Termín: 1/2025
Miesto - mesto a štát: Bratislava 
Spôsob dopravy: AUV
Počet všetkých osôb na pracovnej ceste 1
z toho:
- štatutár:1</t>
  </si>
  <si>
    <t>IDXš2025096</t>
  </si>
  <si>
    <t>BENCh Team Bratislava</t>
  </si>
  <si>
    <t>53241207</t>
  </si>
  <si>
    <t>Biggie´s GYM Bánovce nad Bebravou</t>
  </si>
  <si>
    <t>52535436</t>
  </si>
  <si>
    <t>CLUB FENIX 2019</t>
  </si>
  <si>
    <t>IDXš2025095</t>
  </si>
  <si>
    <t>25011</t>
  </si>
  <si>
    <t>42279976</t>
  </si>
  <si>
    <t>Fit Club Olymp</t>
  </si>
  <si>
    <t>50801520</t>
  </si>
  <si>
    <t>Klub silového trojboja Zvolen</t>
  </si>
  <si>
    <t>IDXš2025098</t>
  </si>
  <si>
    <t>Refundácia kluby
Výživové doplnky
MOZOLANI TRAININGS, IČO: 43843263
čiastočná úhrada</t>
  </si>
  <si>
    <t>37912712</t>
  </si>
  <si>
    <t>Power Sport Zlatníky</t>
  </si>
  <si>
    <t>Refundácia kluby
MS Drammen, IPF
štartovné, doping
čiastočná refundácia</t>
  </si>
  <si>
    <t>31870619</t>
  </si>
  <si>
    <t>PWL - club - Svätoplukovo</t>
  </si>
  <si>
    <t>IDXš2025097</t>
  </si>
  <si>
    <t>Refundácia kluby
Energie
ZSE Energia, a.s., IČO: 36677281, 
čiastočná refundácia</t>
  </si>
  <si>
    <t>Telovýchovná Jednota DRUŽBA PIEŠŤANY</t>
  </si>
  <si>
    <t>IDXš2025092</t>
  </si>
  <si>
    <t>Refundácia kluby
členský poplatok</t>
  </si>
  <si>
    <t>54544831</t>
  </si>
  <si>
    <t>Trinity Training</t>
  </si>
  <si>
    <t>IDXš2025072</t>
  </si>
  <si>
    <t>1020260001</t>
  </si>
  <si>
    <t>Tvorba databázy členov, technická podpora december 2025</t>
  </si>
  <si>
    <t>2025/0279</t>
  </si>
  <si>
    <t>1020250029</t>
  </si>
  <si>
    <t>Tvorba databázy členov, technická podpora november 2025</t>
  </si>
  <si>
    <t>20250013</t>
  </si>
  <si>
    <t>Príprava a výroba informačných materiálov 7-12/2025</t>
  </si>
  <si>
    <t>35791853</t>
  </si>
  <si>
    <t>SOPKA spol. s r.o.</t>
  </si>
  <si>
    <t>2025/0297</t>
  </si>
  <si>
    <t>2020250027</t>
  </si>
  <si>
    <t>Spracovanie účtovníctva 12/2025</t>
  </si>
  <si>
    <t>IDXš2025062</t>
  </si>
  <si>
    <t>Pracovná cesta
Názov: Predsúťažný zraz športovcov
Termín: 30. 8. 2025
Miesto - mesto a štát: Šurany
Spôsob dopravy: AUV
Počet všetkých osôb na pracovnej ceste 1
z toho:
- rozhodca: 1</t>
  </si>
  <si>
    <t>osoba 8c</t>
  </si>
  <si>
    <t>Pracovná cesta
Názov: Predsúťažný zraz športovcov
Termín: 30. 8. 2025
Miesto - mesto a štát: Šurany
Spôsob dopravy: AUV
Počet všetkých osôb na pracovnej ceste 1
z toho:
- tréner: 1</t>
  </si>
  <si>
    <t>osoba 5c</t>
  </si>
  <si>
    <t>IDXš2025093</t>
  </si>
  <si>
    <t>Pracovná cesta
Názov: Výkonný výbor
Termín: 4. 11. 2025
Miesto - mesto a štát: Bratislava
Spôsob dopravy: AUV
Počet všetkých osôb na pracovnej ceste 1
z toho:
- člen VV: 1</t>
  </si>
  <si>
    <t>IDXš2025094</t>
  </si>
  <si>
    <t>Pracovná cesta
Názov: Výkonný výbor
Termín: 8. 10. 2025
Miesto - mesto a štát: Bratislava
Spôsob dopravy: AUV
Počet všetkých osôb na pracovnej ceste 1
z toho:
- člen VV: 1</t>
  </si>
  <si>
    <t>IDXš2025101</t>
  </si>
  <si>
    <t>Pracovná cesta
Názov: VV, stretnutie účtovná firma, súťaž
Termín: 11-12/2025
Miesto - mesto a štát: Bratislava, Trenčín
Spôsob dopravy: AUV
Počet všetkých osôb na pracovnej ceste 1
z toho:
- funkcionár: 1</t>
  </si>
  <si>
    <t>IDXš2025099</t>
  </si>
  <si>
    <t>GRAND PRIX SLOVAKIA
Pohárová súťaž mužov a žien vo fitnes a kulturistike
Nominačná súťaž mužov na MS
8.11.2025, Piešťany</t>
  </si>
  <si>
    <t>2025/0267</t>
  </si>
  <si>
    <t>70517385</t>
  </si>
  <si>
    <t>GRAND PRIX SLOVAKIA Pohárová súťaž mužov a žien vo fitnes a kulturistike
Nominačná súťaž mužov na MS
8.11.2025, Piešťany
Prenájom priestorov</t>
  </si>
  <si>
    <t>34144790</t>
  </si>
  <si>
    <t>SLOVENSKÉ LIEČEBNÉ KÚPELE PIEŠŤANY, a.s.</t>
  </si>
  <si>
    <t>IDXš2025091</t>
  </si>
  <si>
    <t>Refundácia
GRAND PRIX SLOVAKIA
Pohárová súťaž mužov a žien vo fitnes a kulturistike
Nominačná súťaž mužov na MS
8.11.2025, Piešťany
Príkazná zmluva, hlavný rozhodca</t>
  </si>
  <si>
    <t>52961001</t>
  </si>
  <si>
    <t>SPARTAN ACADEMY PIEŠŤANY</t>
  </si>
  <si>
    <t>Refundácia
GRAND PRIX SLOVAKIA
Pohárová súťaž mužov a žien vo fitnes a kulturistike
Nominačná súťaž mužov na MS
8.11.2025, Piešťany
Príkazná zmluva, pódiový rozhodca</t>
  </si>
  <si>
    <t>Refundácia
GRAND PRIX SLOVAKIA
Pohárová súťaž mužov a žien vo fitnes a kulturistike
Nominačná súťaž mužov na MS
8.11.2025, Piešťany
Príkazná zmluva, sekretár hlavného rozhodcu</t>
  </si>
  <si>
    <t>Refundácia
GRAND PRIX SLOVAKIA
Pohárová súťaž mužov a žien vo fitnes a kulturistike
Nominačná súťaž mužov na MS
8.11.2025, Piešťany
Príkazná zmluva, asistent sekretára hlavného rozhodcu</t>
  </si>
  <si>
    <t>Refundácia
GRAND PRIX SLOVAKIA
Pohárová súťaž mužov a žien vo fitnes a kulturistike
Nominačná súťaž mužov na MS
8.11.2025, Piešťany
Príkazná zmluva, rozhodca</t>
  </si>
  <si>
    <t>Refundácia
GRAND PRIX SLOVAKIA
Pohárová súťaž mužov a žien vo fitnes a kulturistike
Nominačná súťaž mužov na MS
8.11.2025, Piešťany
Príkazná zmluva, delegát</t>
  </si>
  <si>
    <t>Refundácia
GRAND PRIX SLOVAKIA
Pohárová súťaž mužov a žien vo fitnes a kulturistike
Nominačná súťaž mužov na MS
8.11.2025, Piešťany
Občerstvenie, FooDies, IČO: 54908523
čiastočná refundácia</t>
  </si>
  <si>
    <t>Pracovná cesta
Názov: GP Piešťany, MS Khobar
Termín: november, december 2025
Miesto - mesto a štát: Piešťany, Bratislava
Spôsob dopravy: AUV
Počet všetkých osôb na pracovnej ceste: 1 
z toho:
- tréner: 1</t>
  </si>
  <si>
    <t>BEST CUP
30. 3. 2025, Stará Ľubovňa</t>
  </si>
  <si>
    <t>IDXš2025089</t>
  </si>
  <si>
    <t>Refundácia
BEST CUP
30. 3. 2025, Stará Ľubovňa
Prenájom priestorov, V K M STARÁ ĽUBOVŇA, IČO: 37884760, čiastočná refundácia</t>
  </si>
  <si>
    <t>17149096</t>
  </si>
  <si>
    <t>Klub športovej kulturistiky mesta Stará Ľubovňa</t>
  </si>
  <si>
    <t>Refundácia
BEST CUP
30. 3. 2025, Stará Ľubovňa
Príkazná zmluva, hlavný rozhodca</t>
  </si>
  <si>
    <t>Refundácia
BEST CUP
30. 3. 2025, Stará Ľubovňa
Príkazná zmluva, pódiový rozhodca</t>
  </si>
  <si>
    <t>Refundácia
BEST CUP
30. 3. 2025, Stará Ľubovňa
Príkazná zmluva, sekretár hlavného rozhodcu</t>
  </si>
  <si>
    <t>Refundácia
BEST CUP
30. 3. 2025, Stará Ľubovňa
Príkazná zmluva, asistent sekretára hlavného rozhodcu</t>
  </si>
  <si>
    <t>Refundácia
BEST CUP
30. 3. 2025, Stará Ľubovňa
Príkazná zmluva, rozhodca</t>
  </si>
  <si>
    <t>Refundácia
BEST CUP
30. 3. 2025, Stará Ľubovňa
Príkazná zmluva, náhradný rozhodca</t>
  </si>
  <si>
    <t>Refundácia
BEST CUP
30. 3. 2025, Stará Ľubovňa
Príkazná zmluva, delegát</t>
  </si>
  <si>
    <t>Refundácia
BEST CUP
30. 3. 2025, Stará Ľubovňa
preprava materiálu a osôb, SPOMAT SR, s.r.o., IČO: 45469679</t>
  </si>
  <si>
    <t>Refundácia
BEST CUP
30. 3. 2025, Stará Ľubovňa
Občerstvenie a strava, Norbert Frank -  EUROINF TATRY, IČO: 31002463, čiastočná refundácia</t>
  </si>
  <si>
    <t>Majstrovstvá Slovenska dorastu a fitnes
29. 2. 2025, Stará Ľubovňa</t>
  </si>
  <si>
    <t>IDXš2025090</t>
  </si>
  <si>
    <t>Refundácia
Majstrovstvá Slovenska dorastu a fitnes
29. 2. 2025, Stará Ľubovňa
Prenájom priestorov, V K M STARÁ ĽUBOVŇA, IČO: 37884760, čiastočná refundácia</t>
  </si>
  <si>
    <t>Refundácia
Majstrovstvá Slovenska dorastu a fitnes
29. 2. 2025, Stará Ľubovňa
Príkazná zmluva, hlavný rozhodca</t>
  </si>
  <si>
    <t>Refundácia
Majstrovstvá Slovenska dorastu a fitnes
29. 2. 2025, Stará Ľubovňa
Príkazná zmluva, pódiový rozhodca</t>
  </si>
  <si>
    <t>Refundácia
Majstrovstvá Slovenska dorastu a fitnes
29. 2. 2025, Stará Ľubovňa
Príkazná zmluva, sekretár hlavného rozhodcu</t>
  </si>
  <si>
    <t>Refundácia
Majstrovstvá Slovenska dorastu a fitnes
29. 2. 2025, Stará Ľubovňa
Príkazná zmluva, asistent sekretára hlavného rozhodcu</t>
  </si>
  <si>
    <t>Refundácia
Majstrovstvá Slovenska dorastu a fitnes
29. 2. 2025, Stará Ľubovňa
Príkazná zmluva, rozhodca</t>
  </si>
  <si>
    <t>Refundácia
Majstrovstvá Slovenska dorastu a fitnes
29. 2. 2025, Stará Ľubovňa
Príkazná zmluva, náhradný rozhodca</t>
  </si>
  <si>
    <t>Refundácia
Majstrovstvá Slovenska dorastu a fitnes
29. 2. 2025, Stará Ľubovňa
Príkazná zmluva, delegát</t>
  </si>
  <si>
    <t>Refundácia
Majstrovstvá Slovenska dorastu a fitnes
29. 2. 2025, Stará Ľubovňa
Ubytovanie, GURMEN s.r.o., IČO: 44025718</t>
  </si>
  <si>
    <t>Refundácia
Majstrovstvá Slovenska dorastu a fitnes
29. 2. 2025, Stará Ľubovňa
Norbert Frank - EUROINF TATRY, IČO: 31002463</t>
  </si>
  <si>
    <t>Refundácia
Majstrovstvá Slovenska dorastu a fitnes
29. 2. 2025, Stará Ľubovňa
3b, s.r.o., IČO: 36513148</t>
  </si>
  <si>
    <t>2020250028</t>
  </si>
  <si>
    <t>Spracovanie účtovníctva - rekonštrukcia účtovníctva v súvislosti so zmenou zákona o športe</t>
  </si>
  <si>
    <t>20251202</t>
  </si>
  <si>
    <t>Prenájom skladových priestorov za rok 2025</t>
  </si>
  <si>
    <t>2025/0296</t>
  </si>
  <si>
    <t>022026111</t>
  </si>
  <si>
    <t>Trénerské služby 7-12/2025</t>
  </si>
  <si>
    <t>48010855</t>
  </si>
  <si>
    <t>Mgr. Juliána Zaukolec</t>
  </si>
  <si>
    <t>1.7.2025
28.8.2025</t>
  </si>
  <si>
    <t>Refundácia
Majstrovstvá dorasteniek a junioriek v silovom trojboji
1.9.2025 Kostarika</t>
  </si>
  <si>
    <t>osoba 29c</t>
  </si>
  <si>
    <t>2025/0283</t>
  </si>
  <si>
    <t>2020250024</t>
  </si>
  <si>
    <t>Spracovanie účtovníctva 11/2025</t>
  </si>
  <si>
    <t>Odmena UZN VV</t>
  </si>
  <si>
    <t>IDXš2025066</t>
  </si>
  <si>
    <t>osoba 30c</t>
  </si>
  <si>
    <t>IDXš2025063</t>
  </si>
  <si>
    <t>osoba 31c</t>
  </si>
  <si>
    <t>IDXš2025088</t>
  </si>
  <si>
    <t>Pracovná cesta
Názov: Reprezentačné tréningy
Termín: apríl 2025
Miesto - mesto a štát: Martin, Sabinov, Prievidza
Spôsob dopravy: AUV
Počet všetkých osôb na pracovnej ceste: 1 
z toho:
- tréner: 1</t>
  </si>
  <si>
    <t>Pracovná cesta
Názov: Reprezentačné tréningy
Termín: október 2025
Miesto - mesto a štát: Martin, Sabinov, Malacky
Spôsob dopravy: AUV
Počet všetkých osôb na pracovnej ceste: 1 
z toho:
- tréner: 1</t>
  </si>
  <si>
    <t>Pracovná cesta
Názov: Reprezentačné tréningy
Termín: november 2025
Miesto - mesto a štát: Martin, Sabinov, Prievidza
Spôsob dopravy: AUV
Počet všetkých osôb na pracovnej ceste: 1 
z toho:
- tréner: 1</t>
  </si>
  <si>
    <t>DYNAMIC CUP
25. 10. 2025 Dolný Kubín</t>
  </si>
  <si>
    <t>422025</t>
  </si>
  <si>
    <t xml:space="preserve">Refundácia
DYNAMIC CUP
25. 10. 2025 Dolný Kubín
Gymnázium P.O.Hviezdoslava, IČO: 00160571, prenájom telocvične, </t>
  </si>
  <si>
    <t>37911911</t>
  </si>
  <si>
    <t>I.M.P-A Fitness centrum Dynamic</t>
  </si>
  <si>
    <t>2025054</t>
  </si>
  <si>
    <t>Refundácia
DYNAMIC CUP
25. 10. 2025 Dolný Kubín
STAGE ONE s.r.o., IČO: 36661872, prenájom led obrazovky</t>
  </si>
  <si>
    <t>Veľká cena Trenčína vo fitnes detí
11. 10. 2025, Trenčín</t>
  </si>
  <si>
    <t>Refundácia
Veľká cena Trenčína vo fitnes detí
11. 10. 2025, Trenčín
Príkazná zmluva - rozhodca</t>
  </si>
  <si>
    <t>42373832</t>
  </si>
  <si>
    <t>UNITY Academy</t>
  </si>
  <si>
    <t>Refundácia
Veľká cena Trenčína vo fitnes detí
11. 10. 2025, Trenčín
Príkazná zmluva - sekretár HR</t>
  </si>
  <si>
    <t>Refundácia
Veľká cena Trenčína vo fitnes detí
11. 10. 2025, Trenčín
Príkazná zmluva - hlavný rozhodca</t>
  </si>
  <si>
    <t>Refundácia
Veľká cena Trenčína vo fitnes detí
11. 10. 2025, Trenčín
Príkazná zmluva - delegát</t>
  </si>
  <si>
    <t>Refundácia
Veľká cena Trenčína vo fitnes detí
11. 10. 2025, Trenčín
Príkazná zmluva - asistent sekretára HR</t>
  </si>
  <si>
    <t>Refundácia
Veľká cena Trenčína vo fitnes detí
11. 10. 2025, Trenčín
ŠPORTOVÝ KLUB 1. FBC TRENČÍN, IČO: 37922114, prenájom priestorov</t>
  </si>
  <si>
    <t>IDXš2025044</t>
  </si>
  <si>
    <t>110067096</t>
  </si>
  <si>
    <t>43904769</t>
  </si>
  <si>
    <t>STILL MASS, s.r.o.</t>
  </si>
  <si>
    <t>EU2131848</t>
  </si>
  <si>
    <t>Športové oblečenie</t>
  </si>
  <si>
    <t>Gymshark</t>
  </si>
  <si>
    <t>164400775Z</t>
  </si>
  <si>
    <t>European Open Classic Powerlifting Championship
18.-23.3 25, Malaga, Španielsko
Letenka, 119.088,00 HUF</t>
  </si>
  <si>
    <t>1006-6315</t>
  </si>
  <si>
    <t>European Open Classic Powerlifting Championship
18.-23.3 25, Malaga, Španielsko
Preprava na letisko</t>
  </si>
  <si>
    <t>Airports Taxi Transfers</t>
  </si>
  <si>
    <t>290825007626</t>
  </si>
  <si>
    <t>European Open Classic Powerlifting Championship
18.-23.3 25, Malaga, Španielsko
Ubytovanie</t>
  </si>
  <si>
    <t>STARMEL HOTELS OP, Palma de Mallorca</t>
  </si>
  <si>
    <t>European Open Classic Powerlifting Championship
18.-23.3 25, Malaga, Španielsko
Stravovanie</t>
  </si>
  <si>
    <t>Uber</t>
  </si>
  <si>
    <t>1073ps</t>
  </si>
  <si>
    <t>Športová obuv</t>
  </si>
  <si>
    <t>Powerliftingshop.com</t>
  </si>
  <si>
    <t>2025974495</t>
  </si>
  <si>
    <t>Forward Fitness</t>
  </si>
  <si>
    <t>20250687</t>
  </si>
  <si>
    <t>44212844</t>
  </si>
  <si>
    <t>V.J.K. GUMKÁČI s.r.o.</t>
  </si>
  <si>
    <t>22405732</t>
  </si>
  <si>
    <t>04124472</t>
  </si>
  <si>
    <t>Friendly Stores s.r.o.</t>
  </si>
  <si>
    <t>046270</t>
  </si>
  <si>
    <t>Sport-outdoor.sk</t>
  </si>
  <si>
    <t>Z2025/0020</t>
  </si>
  <si>
    <t>140598</t>
  </si>
  <si>
    <t>TOP TEAM Bellák - trénerské služby
49.240,00 CZK</t>
  </si>
  <si>
    <t>19205309</t>
  </si>
  <si>
    <t>Matouš-Bohuslav Cipro</t>
  </si>
  <si>
    <t>IDXš20250100</t>
  </si>
  <si>
    <t>RC9QCQTBB</t>
  </si>
  <si>
    <t>World Classic Open Powerlifting Championships
8. - 15. 6. 2025, Chemnitz, Nemecko
ubytovanie</t>
  </si>
  <si>
    <t>Airbnb Ireland UC</t>
  </si>
  <si>
    <t>World Classic Open Powerlifting Championships
8. - 15. 6. 2025, Chemnitz, Nemecko
cestovné</t>
  </si>
  <si>
    <t>Congress Hotel Chemnitz</t>
  </si>
  <si>
    <t>World Classic Open Powerlifting Championships
8. - 15. 6. 2025, Chemnitz, Nemecko
strava</t>
  </si>
  <si>
    <t>Dominos Chemnitz Sonnenberg</t>
  </si>
  <si>
    <t>9125455291</t>
  </si>
  <si>
    <t>World Classic &amp; Equipped Sub-Junior &amp; Junior Powerlifting Championships
29.8 - 7. 9. 2025, San Jose, Costa Rica
letenka</t>
  </si>
  <si>
    <t>35897821</t>
  </si>
  <si>
    <t>pelicantravel.com s.r.o.</t>
  </si>
  <si>
    <t>I_9125455291_1</t>
  </si>
  <si>
    <t>World Classic &amp; Equipped Sub-Junior &amp; Junior Powerlifting Championships
29.8 - 7. 9. 2025, San Jose, Costa Rica
poistenie</t>
  </si>
  <si>
    <t>AVANCUS</t>
  </si>
  <si>
    <t>166540510</t>
  </si>
  <si>
    <t>Clo - športová obuv</t>
  </si>
  <si>
    <t>DHL Express</t>
  </si>
  <si>
    <t>INV059802137</t>
  </si>
  <si>
    <t>Gymshark Ltd</t>
  </si>
  <si>
    <t>Amazon Logistics UK</t>
  </si>
  <si>
    <t>GF-293-0000504</t>
  </si>
  <si>
    <t>Mesačná permanentka</t>
  </si>
  <si>
    <t>56653336</t>
  </si>
  <si>
    <t>PPG X s.r.o.</t>
  </si>
  <si>
    <t>83956169</t>
  </si>
  <si>
    <t>World Classic &amp; Equipped Sub-Junior &amp; Junior Powerlifting Championships
29.8 - 7. 9. 2025, San Jose, Costa Rica
ubytovanie, pôv. čiastka 356.803,55 CRC</t>
  </si>
  <si>
    <t>DOUBLETREE BY HILTON CARIARI SAN JOSE</t>
  </si>
  <si>
    <t>GF-293-0000565</t>
  </si>
  <si>
    <t>GF-293-0000633</t>
  </si>
  <si>
    <t>European Sub-Junior &amp; Junior Classic Powerlifting Championships
30. 11. 7. 12. 2025, Druskininkai, Litva
cestovné</t>
  </si>
  <si>
    <t>SK2025_SK47387</t>
  </si>
  <si>
    <t>FIC Shareco Limited</t>
  </si>
  <si>
    <t>INV-SK-17</t>
  </si>
  <si>
    <t>INV067087944</t>
  </si>
  <si>
    <t>Gymshark EU B.V.</t>
  </si>
  <si>
    <t>Z2025/0028</t>
  </si>
  <si>
    <t>26-01-47</t>
  </si>
  <si>
    <t>Príprava sústredenia</t>
  </si>
  <si>
    <t>36007820</t>
  </si>
  <si>
    <t>MLO Slovakia</t>
  </si>
  <si>
    <t>Vstup wellness centrum</t>
  </si>
  <si>
    <t>54874220</t>
  </si>
  <si>
    <t>J+Z Bystrinaresort, s.r.o.</t>
  </si>
  <si>
    <t>30052501</t>
  </si>
  <si>
    <t>Asistent hlavného trénera/sparing partner</t>
  </si>
  <si>
    <t>56422717</t>
  </si>
  <si>
    <t>Martin Tomčík</t>
  </si>
  <si>
    <t>20250001</t>
  </si>
  <si>
    <t>Masérske služby</t>
  </si>
  <si>
    <t>56543905</t>
  </si>
  <si>
    <t>Ján Kollár</t>
  </si>
  <si>
    <t>Športové vybavenie + výživové doplnky</t>
  </si>
  <si>
    <t>47658827</t>
  </si>
  <si>
    <t>Decathlon SK s. r. o.</t>
  </si>
  <si>
    <t>28/2025</t>
  </si>
  <si>
    <t>Ročný prenájom na workout zónu</t>
  </si>
  <si>
    <t>51880806</t>
  </si>
  <si>
    <t>DMH Fitness, s.r.o.</t>
  </si>
  <si>
    <t>26/2025</t>
  </si>
  <si>
    <t>Ročný prenájom priestorov na posilňovnňu</t>
  </si>
  <si>
    <t>27/2025</t>
  </si>
  <si>
    <t>Ročný prenájom priestorov na gymnastiku</t>
  </si>
  <si>
    <t>IDXš2025060</t>
  </si>
  <si>
    <t>29/2025</t>
  </si>
  <si>
    <t>Osobný tréner 01-06/2025</t>
  </si>
  <si>
    <t>37/2025</t>
  </si>
  <si>
    <t>Nutričné poradenstvo</t>
  </si>
  <si>
    <t>55798471</t>
  </si>
  <si>
    <t>AM Health, s.r.o.</t>
  </si>
  <si>
    <t>20250393</t>
  </si>
  <si>
    <t>56083408</t>
  </si>
  <si>
    <t>MIMI Slovakia s.r.o.</t>
  </si>
  <si>
    <t>20250392</t>
  </si>
  <si>
    <t>1020250039</t>
  </si>
  <si>
    <t>Mentálny koučing</t>
  </si>
  <si>
    <t>47510846</t>
  </si>
  <si>
    <t>Mišo Duchoň s.r.o.</t>
  </si>
  <si>
    <t>20250006</t>
  </si>
  <si>
    <t>55970168</t>
  </si>
  <si>
    <t>B suplements s.r.o.</t>
  </si>
  <si>
    <t>20250007</t>
  </si>
  <si>
    <t>20250487</t>
  </si>
  <si>
    <t>0202025</t>
  </si>
  <si>
    <t>Permanentka kryokomora + masáž</t>
  </si>
  <si>
    <t>Osobný tréner 07-12/2025</t>
  </si>
  <si>
    <t>46882579</t>
  </si>
  <si>
    <t>BODY FIT s. r. o.</t>
  </si>
  <si>
    <t>2025/0037</t>
  </si>
  <si>
    <t>FV22500400</t>
  </si>
  <si>
    <t>V-002</t>
  </si>
  <si>
    <t>2025/0009</t>
  </si>
  <si>
    <t>20250018</t>
  </si>
  <si>
    <t>7020250016</t>
  </si>
  <si>
    <t>7020250015</t>
  </si>
  <si>
    <t>European open Malta
22. - 28. 9 2025
účastnícky poplatok</t>
  </si>
  <si>
    <t>European open Malta
22. - 28. 9 2025
antidoping</t>
  </si>
  <si>
    <t>Interné predpisy deti a mládež</t>
  </si>
  <si>
    <t>Občerstvenie</t>
  </si>
  <si>
    <t>42311462</t>
  </si>
  <si>
    <t>B-Star</t>
  </si>
  <si>
    <t>42050146</t>
  </si>
  <si>
    <t>GymGol Klub</t>
  </si>
  <si>
    <t>54185157</t>
  </si>
  <si>
    <t>Športový klub TopRunDS</t>
  </si>
  <si>
    <t>55091024</t>
  </si>
  <si>
    <t>BEST of BEST</t>
  </si>
  <si>
    <t>Limitless Academy o.z.</t>
  </si>
  <si>
    <t>42207495</t>
  </si>
  <si>
    <t>Klub Power Body Topoľčany</t>
  </si>
  <si>
    <t>42304172</t>
  </si>
  <si>
    <t>KO Magnezit Revúca</t>
  </si>
  <si>
    <t>52152278</t>
  </si>
  <si>
    <t>POWER GEMER ACADEMY</t>
  </si>
  <si>
    <t>45489866</t>
  </si>
  <si>
    <t>Roland Fitness</t>
  </si>
  <si>
    <t>50746308</t>
  </si>
  <si>
    <t>RSFIT</t>
  </si>
  <si>
    <t>53115104</t>
  </si>
  <si>
    <t>ProFit Academy</t>
  </si>
  <si>
    <t>37864793</t>
  </si>
  <si>
    <t>Športový klub ALL STARS Slovakia</t>
  </si>
  <si>
    <t>50528742</t>
  </si>
  <si>
    <t>VTJ Technika a FBC Liptovský Mikuláš</t>
  </si>
  <si>
    <t>42323894</t>
  </si>
  <si>
    <t>EXTRIFITSLOVAKIA CLUB</t>
  </si>
  <si>
    <t>50372700</t>
  </si>
  <si>
    <t>Gymnastika a Fitness Žilina</t>
  </si>
  <si>
    <t>50361716</t>
  </si>
  <si>
    <t>KŠK Levoča poď makať</t>
  </si>
  <si>
    <t>53466942</t>
  </si>
  <si>
    <t>NEW BLOOD TEAM</t>
  </si>
  <si>
    <t>36161691</t>
  </si>
  <si>
    <t>Power Club Prešov</t>
  </si>
  <si>
    <t>53635191</t>
  </si>
  <si>
    <t>ŠK 6YM4U</t>
  </si>
  <si>
    <t>55700233</t>
  </si>
  <si>
    <t>GM Star</t>
  </si>
  <si>
    <t>KŠK mesta Stará Ľubovňa</t>
  </si>
  <si>
    <t>53635779</t>
  </si>
  <si>
    <t>Pengym Wolkrova</t>
  </si>
  <si>
    <t>53460227</t>
  </si>
  <si>
    <t>GymFit Sokol Skalica</t>
  </si>
  <si>
    <t>53018109</t>
  </si>
  <si>
    <t>STARS for STARS Bratislava</t>
  </si>
  <si>
    <t>53635205</t>
  </si>
  <si>
    <t>ŠK SZKŠ</t>
  </si>
  <si>
    <t>35555408</t>
  </si>
  <si>
    <t>Veterinary BB club Košice</t>
  </si>
  <si>
    <t>55518583</t>
  </si>
  <si>
    <t>Iron Brothers Klub košice</t>
  </si>
  <si>
    <t>Silogym Bratislava</t>
  </si>
  <si>
    <t>WP Comp Bodybuilding</t>
  </si>
  <si>
    <t>51949334</t>
  </si>
  <si>
    <t>FC Dynamic</t>
  </si>
  <si>
    <t>37843711</t>
  </si>
  <si>
    <t>Fortuna Trnava</t>
  </si>
  <si>
    <t>IDV20250007</t>
  </si>
  <si>
    <t>IDV20250008</t>
  </si>
  <si>
    <t>V-094</t>
  </si>
  <si>
    <t>Z2025/0038</t>
  </si>
  <si>
    <t>IDXš20250105</t>
  </si>
  <si>
    <t>IDV20250009</t>
  </si>
  <si>
    <t>Z2025/0039</t>
  </si>
  <si>
    <t>IDXš2025079</t>
  </si>
  <si>
    <t>IDXS2025087</t>
  </si>
  <si>
    <t>IDV20250010</t>
  </si>
  <si>
    <t>2025/0308</t>
  </si>
  <si>
    <t>IDV20250011</t>
  </si>
  <si>
    <t>IDV20250012</t>
  </si>
  <si>
    <t>IDXš2025107</t>
  </si>
  <si>
    <t>IDXš2025108</t>
  </si>
  <si>
    <t>IDXš2025106</t>
  </si>
  <si>
    <t>IDXš2025110</t>
  </si>
  <si>
    <t>2025/0309</t>
  </si>
  <si>
    <t>IDXš2025109</t>
  </si>
  <si>
    <t>Príspevok aktívni športovci</t>
  </si>
  <si>
    <t>Príspevok aktívni športovci
Športové oblečenie
Decathlon, IČO: 47658827
čiastočná refundácia</t>
  </si>
  <si>
    <t>Príspevok aktívni športovci
Športové náradie, RASTY s.r.o., IČO: 53499751</t>
  </si>
  <si>
    <t>Príspevok aktívni športovci
PRO GYM, s.r.o., IČO: 36681776
FITNESS CENTRUM VITAL, s.r.o., IČO: 45556472</t>
  </si>
  <si>
    <t>Príspevok aktívni športovci
Potlač tričká
Polepy-potlače s.r.o., IČO: 48139017, čiastočná refundácia</t>
  </si>
  <si>
    <t>Príspevok aktívni športovci
Športové náradie, Forward Fitness s.r.o., IČO: 54862850</t>
  </si>
  <si>
    <t>SK77 0900 0000 0051 7589 2912</t>
  </si>
  <si>
    <t>Mgr. Boris Mlsna</t>
  </si>
  <si>
    <t>d - príspevok športovcom top tímu</t>
  </si>
  <si>
    <t>Kontaktná osoba zodpovedná za vyplnený formulár
meno a priezvisko: Jiří Jeřábek
e-mail: kontrolor@safkst.sk
tel. kontakt (mobil): 0907 377 434</t>
  </si>
  <si>
    <t>Dátum: 15. 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</si>
</sst>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8"/>
      <name val="Arial"/>
      <family val="2"/>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00B0F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7">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9" fontId="91" fillId="3" borderId="0" xfId="0" applyNumberFormat="1" applyFont="1" applyFill="1" applyAlignment="1" applyProtection="1">
      <alignment vertical="top" wrapText="1"/>
      <protection locked="0"/>
    </xf>
    <xf numFmtId="164" fontId="91" fillId="3" borderId="0" xfId="0" applyNumberFormat="1" applyFont="1" applyFill="1" applyAlignment="1" applyProtection="1">
      <alignment vertical="top"/>
      <protection locked="0"/>
    </xf>
    <xf numFmtId="49" fontId="10" fillId="3" borderId="0" xfId="0" applyNumberFormat="1" applyFont="1" applyFill="1" applyAlignment="1" applyProtection="1">
      <alignment vertical="top" wrapText="1"/>
      <protection locked="0"/>
    </xf>
    <xf numFmtId="4" fontId="91" fillId="3" borderId="0" xfId="0" applyNumberFormat="1" applyFont="1" applyFill="1" applyAlignment="1" applyProtection="1">
      <alignment vertical="top"/>
      <protection locked="0"/>
    </xf>
    <xf numFmtId="3" fontId="91" fillId="3" borderId="0" xfId="0" applyNumberFormat="1" applyFont="1" applyFill="1" applyAlignment="1" applyProtection="1">
      <alignment horizontal="center" vertical="top"/>
      <protection locked="0"/>
    </xf>
    <xf numFmtId="4" fontId="91" fillId="17" borderId="0" xfId="0" applyNumberFormat="1" applyFont="1" applyFill="1" applyAlignment="1" applyProtection="1">
      <alignment vertical="top"/>
      <protection locked="0"/>
    </xf>
    <xf numFmtId="164" fontId="91" fillId="3" borderId="0" xfId="0" applyNumberFormat="1" applyFont="1" applyFill="1" applyAlignment="1" applyProtection="1">
      <alignmen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7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87" val="8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4" sqref="A44"/>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9" customHeight="1" x14ac:dyDescent="0.2">
      <c r="A1" s="306" t="s">
        <v>0</v>
      </c>
      <c r="C1" s="335"/>
      <c r="D1" s="335"/>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1674</v>
      </c>
      <c r="C6" s="205"/>
      <c r="D6" s="205"/>
    </row>
    <row r="7" spans="1:4" s="18" customFormat="1" ht="15" customHeight="1" x14ac:dyDescent="0.2">
      <c r="A7" s="294" t="s">
        <v>4</v>
      </c>
      <c r="C7" s="205"/>
      <c r="D7" s="205"/>
    </row>
    <row r="8" spans="1:4" s="18" customFormat="1" ht="15" customHeight="1" x14ac:dyDescent="0.2">
      <c r="A8" s="269" t="s">
        <v>1329</v>
      </c>
      <c r="C8" s="205"/>
      <c r="D8" s="205"/>
    </row>
    <row r="9" spans="1:4" s="18" customFormat="1" ht="15" customHeight="1" x14ac:dyDescent="0.2">
      <c r="A9" s="269" t="s">
        <v>1330</v>
      </c>
      <c r="C9" s="205"/>
      <c r="D9" s="205"/>
    </row>
    <row r="10" spans="1:4" s="18" customFormat="1" ht="15.75" customHeight="1" x14ac:dyDescent="0.2">
      <c r="A10" s="294" t="s">
        <v>1331</v>
      </c>
      <c r="C10" s="205"/>
      <c r="D10" s="205"/>
    </row>
    <row r="11" spans="1:4" s="18" customFormat="1" ht="42.75" customHeight="1" x14ac:dyDescent="0.2">
      <c r="A11" s="294" t="s">
        <v>1332</v>
      </c>
      <c r="C11" s="205"/>
      <c r="D11" s="205"/>
    </row>
    <row r="12" spans="1:4" s="18" customFormat="1" ht="20.45" customHeight="1" x14ac:dyDescent="0.2">
      <c r="A12" s="302" t="s">
        <v>1351</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5.15" customHeight="1" x14ac:dyDescent="0.2">
      <c r="A18" s="296" t="s">
        <v>7</v>
      </c>
      <c r="B18" s="257"/>
      <c r="C18" s="21"/>
    </row>
    <row r="19" spans="1:4" ht="30.75" customHeight="1" x14ac:dyDescent="0.2">
      <c r="A19" s="21"/>
      <c r="B19" s="257"/>
      <c r="C19" s="21"/>
    </row>
    <row r="20" spans="1:4" ht="26.25" customHeight="1" x14ac:dyDescent="0.2">
      <c r="A20" s="297" t="s">
        <v>8</v>
      </c>
      <c r="C20" s="21"/>
    </row>
    <row r="21" spans="1:4" ht="38.25" x14ac:dyDescent="0.2">
      <c r="A21" s="19" t="s">
        <v>9</v>
      </c>
      <c r="C21" s="336"/>
      <c r="D21" s="336"/>
    </row>
    <row r="22" spans="1:4" x14ac:dyDescent="0.2">
      <c r="C22" s="337"/>
      <c r="D22" s="336"/>
    </row>
    <row r="23" spans="1:4" ht="63.75" x14ac:dyDescent="0.2">
      <c r="A23" s="23" t="s">
        <v>1352</v>
      </c>
      <c r="C23" s="255"/>
      <c r="D23" s="256"/>
    </row>
    <row r="24" spans="1:4" ht="12.75" customHeight="1" x14ac:dyDescent="0.2">
      <c r="C24" s="333"/>
      <c r="D24" s="334"/>
    </row>
    <row r="25" spans="1:4" ht="29.45" customHeight="1" x14ac:dyDescent="0.2">
      <c r="A25" s="23" t="s">
        <v>10</v>
      </c>
    </row>
    <row r="26" spans="1:4" ht="13.9"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1333</v>
      </c>
    </row>
    <row r="32" spans="1:4" ht="12.75" customHeight="1" x14ac:dyDescent="0.2"/>
    <row r="33" spans="1:3" ht="15.75" customHeight="1" x14ac:dyDescent="0.2">
      <c r="A33" s="19" t="s">
        <v>1334</v>
      </c>
    </row>
    <row r="34" spans="1:3" ht="12.75" customHeight="1" x14ac:dyDescent="0.2"/>
    <row r="35" spans="1:3" ht="51" x14ac:dyDescent="0.2">
      <c r="A35" s="19" t="s">
        <v>1336</v>
      </c>
    </row>
    <row r="36" spans="1:3" ht="12" customHeight="1" x14ac:dyDescent="0.2"/>
    <row r="37" spans="1:3" ht="25.5" x14ac:dyDescent="0.2">
      <c r="A37" s="271" t="s">
        <v>1335</v>
      </c>
    </row>
    <row r="39" spans="1:3" ht="76.5" x14ac:dyDescent="0.2">
      <c r="A39" s="23" t="s">
        <v>1337</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1338</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1339</v>
      </c>
    </row>
    <row r="49" spans="1:1" ht="12" customHeight="1" x14ac:dyDescent="0.2"/>
    <row r="50" spans="1:1" ht="38.25" x14ac:dyDescent="0.2">
      <c r="A50" s="19" t="s">
        <v>1340</v>
      </c>
    </row>
    <row r="51" spans="1:1" ht="12.75" customHeight="1" x14ac:dyDescent="0.2"/>
    <row r="52" spans="1:1" ht="76.5" x14ac:dyDescent="0.2">
      <c r="A52" s="19" t="s">
        <v>1341</v>
      </c>
    </row>
    <row r="53" spans="1:1" ht="12.75" customHeight="1" x14ac:dyDescent="0.2"/>
    <row r="54" spans="1:1" ht="38.25" x14ac:dyDescent="0.2">
      <c r="A54" s="19" t="s">
        <v>1342</v>
      </c>
    </row>
    <row r="56" spans="1:1" x14ac:dyDescent="0.2">
      <c r="A56" s="19" t="s">
        <v>16</v>
      </c>
    </row>
    <row r="58" spans="1:1" x14ac:dyDescent="0.2">
      <c r="A58" s="19" t="s">
        <v>17</v>
      </c>
    </row>
    <row r="60" spans="1:1" ht="121.9" customHeight="1" x14ac:dyDescent="0.2">
      <c r="A60" s="23" t="s">
        <v>1343</v>
      </c>
    </row>
    <row r="61" spans="1:1" ht="12.75" customHeight="1" x14ac:dyDescent="0.2">
      <c r="A61" s="23"/>
    </row>
    <row r="62" spans="1:1" ht="14.25" customHeight="1" x14ac:dyDescent="0.2">
      <c r="A62" s="19" t="s">
        <v>18</v>
      </c>
    </row>
    <row r="63" spans="1:1" ht="25.5" x14ac:dyDescent="0.2">
      <c r="A63" s="19" t="s">
        <v>19</v>
      </c>
    </row>
    <row r="64" spans="1:1" ht="27.95" customHeight="1" x14ac:dyDescent="0.2">
      <c r="A64" s="19" t="s">
        <v>1344</v>
      </c>
    </row>
    <row r="66" spans="1:1" ht="93.75" customHeight="1" x14ac:dyDescent="0.2">
      <c r="A66" s="23" t="s">
        <v>20</v>
      </c>
    </row>
    <row r="68" spans="1:1" ht="18" x14ac:dyDescent="0.2">
      <c r="A68" s="258" t="s">
        <v>21</v>
      </c>
    </row>
    <row r="70" spans="1:1" ht="174.75" customHeight="1" x14ac:dyDescent="0.2">
      <c r="A70" s="259" t="s">
        <v>22</v>
      </c>
    </row>
    <row r="71" spans="1:1" ht="13.35" customHeight="1" x14ac:dyDescent="0.2">
      <c r="A71" s="259"/>
    </row>
    <row r="72" spans="1:1" ht="173.45" customHeight="1" x14ac:dyDescent="0.2">
      <c r="A72" s="309" t="s">
        <v>1362</v>
      </c>
    </row>
    <row r="73" spans="1:1" ht="38.25" x14ac:dyDescent="0.2">
      <c r="A73" s="23" t="s">
        <v>1363</v>
      </c>
    </row>
    <row r="74" spans="1:1" x14ac:dyDescent="0.2">
      <c r="A74" s="25" t="s">
        <v>23</v>
      </c>
    </row>
    <row r="75" spans="1:1" ht="61.9"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1353</v>
      </c>
    </row>
    <row r="96" spans="1:2" x14ac:dyDescent="0.2">
      <c r="A96" s="23"/>
    </row>
    <row r="97" spans="1:4" x14ac:dyDescent="0.2">
      <c r="A97" s="260" t="s">
        <v>40</v>
      </c>
    </row>
    <row r="98" spans="1:4" ht="68.45" customHeight="1" x14ac:dyDescent="0.2">
      <c r="A98" s="23" t="s">
        <v>1354</v>
      </c>
    </row>
    <row r="99" spans="1:4" x14ac:dyDescent="0.2">
      <c r="A99" s="23"/>
    </row>
    <row r="100" spans="1:4" x14ac:dyDescent="0.2">
      <c r="A100" s="260" t="s">
        <v>41</v>
      </c>
    </row>
    <row r="101" spans="1:4" ht="89.25" x14ac:dyDescent="0.2">
      <c r="A101" s="23" t="s">
        <v>1355</v>
      </c>
    </row>
    <row r="102" spans="1:4" x14ac:dyDescent="0.2">
      <c r="A102" s="23"/>
    </row>
    <row r="103" spans="1:4" x14ac:dyDescent="0.2">
      <c r="A103" s="295" t="s">
        <v>42</v>
      </c>
    </row>
    <row r="104" spans="1:4" ht="51" x14ac:dyDescent="0.2">
      <c r="A104" s="23" t="s">
        <v>1356</v>
      </c>
    </row>
    <row r="105" spans="1:4" x14ac:dyDescent="0.2">
      <c r="A105" s="23"/>
      <c r="B105" s="20" t="s">
        <v>43</v>
      </c>
    </row>
    <row r="106" spans="1:4" x14ac:dyDescent="0.2">
      <c r="A106" s="260" t="s">
        <v>44</v>
      </c>
    </row>
    <row r="107" spans="1:4" ht="71.25" customHeight="1" x14ac:dyDescent="0.2">
      <c r="A107" s="19" t="s">
        <v>1357</v>
      </c>
    </row>
    <row r="108" spans="1:4" ht="38.25" x14ac:dyDescent="0.2">
      <c r="A108" s="19" t="s">
        <v>1347</v>
      </c>
    </row>
    <row r="109" spans="1:4" ht="25.5" x14ac:dyDescent="0.2">
      <c r="A109" s="19" t="s">
        <v>45</v>
      </c>
    </row>
    <row r="110" spans="1:4" ht="10.5" customHeight="1" x14ac:dyDescent="0.2">
      <c r="D110" s="20" t="s">
        <v>43</v>
      </c>
    </row>
    <row r="111" spans="1:4" ht="99.75" customHeight="1" x14ac:dyDescent="0.2">
      <c r="A111" s="23" t="s">
        <v>1346</v>
      </c>
    </row>
    <row r="112" spans="1:4" ht="25.5" x14ac:dyDescent="0.2">
      <c r="A112" s="19" t="s">
        <v>1345</v>
      </c>
    </row>
    <row r="114" spans="1:2" ht="178.5" x14ac:dyDescent="0.2">
      <c r="A114" s="23" t="s">
        <v>1358</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1359</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9" customHeight="1" x14ac:dyDescent="0.2">
      <c r="A132" s="23" t="s">
        <v>1348</v>
      </c>
    </row>
    <row r="133" spans="1:1" ht="61.5" customHeight="1" x14ac:dyDescent="0.2">
      <c r="A133" s="301" t="s">
        <v>1360</v>
      </c>
    </row>
    <row r="134" spans="1:1" x14ac:dyDescent="0.2">
      <c r="A134" s="260" t="s">
        <v>1361</v>
      </c>
    </row>
    <row r="135" spans="1:1" ht="102" x14ac:dyDescent="0.2">
      <c r="A135" s="301" t="s">
        <v>1349</v>
      </c>
    </row>
    <row r="136" spans="1:1" x14ac:dyDescent="0.2">
      <c r="A136"/>
    </row>
    <row r="137" spans="1:1" ht="71.650000000000006" customHeight="1" x14ac:dyDescent="0.2">
      <c r="A137" s="300" t="s">
        <v>1350</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4" zoomScaleNormal="100" workbookViewId="0">
      <selection activeCell="B15" sqref="B15:C15"/>
    </sheetView>
  </sheetViews>
  <sheetFormatPr defaultColWidth="9"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 style="137" bestFit="1" customWidth="1"/>
    <col min="8" max="8" width="3" style="137" customWidth="1"/>
    <col min="9" max="13" width="9" style="137"/>
    <col min="14" max="14" width="38.5703125" style="137" hidden="1" customWidth="1"/>
    <col min="15" max="16" width="9" style="137" hidden="1" customWidth="1"/>
    <col min="17" max="17" width="9" style="137" customWidth="1"/>
    <col min="18" max="16384" width="9" style="137"/>
  </cols>
  <sheetData>
    <row r="1" spans="1:16" ht="37.5" customHeight="1" x14ac:dyDescent="0.2">
      <c r="A1" s="387" t="str">
        <f>Spolu!C3&amp;", "&amp;Spolu!C6</f>
        <v>Slovenská asociácia fitnes, kulturistiky a silového trojboja, Olympijské námestie 14290/1, Bratislava, 832 80</v>
      </c>
      <c r="B1" s="387"/>
      <c r="C1" s="387"/>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8" t="s">
        <v>1251</v>
      </c>
      <c r="F3" s="389"/>
      <c r="N3" s="137" t="str">
        <f t="shared" si="0"/>
        <v>c - príspevok Slovenskému paralympijskému výboru</v>
      </c>
      <c r="O3" s="137" t="s">
        <v>343</v>
      </c>
      <c r="P3" s="137" t="str">
        <f>Spolu!B19</f>
        <v>príspevok Slovenskému paralympijskému výboru</v>
      </c>
    </row>
    <row r="4" spans="1:16" ht="45.75" customHeight="1" x14ac:dyDescent="0.2">
      <c r="E4" s="389"/>
      <c r="F4" s="389"/>
      <c r="N4" s="137" t="str">
        <f t="shared" si="0"/>
        <v>d - príspevok športovcom top tímu</v>
      </c>
      <c r="O4" s="137" t="s">
        <v>345</v>
      </c>
      <c r="P4" s="137" t="str">
        <f>Spolu!B20</f>
        <v>príspevok športovcom top tímu</v>
      </c>
    </row>
    <row r="5" spans="1:16" ht="30.75" customHeight="1" x14ac:dyDescent="0.2">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1253</v>
      </c>
      <c r="E6" s="140" t="s">
        <v>1254</v>
      </c>
      <c r="F6" s="149">
        <v>46127</v>
      </c>
      <c r="N6" s="137" t="str">
        <f t="shared" si="0"/>
        <v>f - plnenie úloh verejného záujmu v športe</v>
      </c>
      <c r="O6" s="137" t="s">
        <v>349</v>
      </c>
      <c r="P6" s="137" t="str">
        <f>Spolu!B22</f>
        <v>plnenie úloh verejného záujmu v športe</v>
      </c>
    </row>
    <row r="7" spans="1:16" x14ac:dyDescent="0.2">
      <c r="C7" s="138" t="s">
        <v>1256</v>
      </c>
      <c r="E7" s="140" t="s">
        <v>1257</v>
      </c>
      <c r="F7" s="150">
        <v>2.5099999999999998</v>
      </c>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1669</v>
      </c>
      <c r="E8" s="140" t="s">
        <v>1259</v>
      </c>
      <c r="F8" s="151" t="s">
        <v>4031</v>
      </c>
      <c r="N8" s="137" t="str">
        <f t="shared" si="0"/>
        <v>h - podpora a rozvoj turistických a cykloturistických trás</v>
      </c>
      <c r="O8" s="137" t="s">
        <v>353</v>
      </c>
      <c r="P8" s="137" t="str">
        <f>Spolu!B24</f>
        <v>podpora a rozvoj turistických a cykloturistických trás</v>
      </c>
    </row>
    <row r="9" spans="1:16" x14ac:dyDescent="0.2">
      <c r="C9" s="273"/>
      <c r="E9" s="140" t="s">
        <v>1281</v>
      </c>
      <c r="F9" s="151" t="s">
        <v>1288</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1260</v>
      </c>
      <c r="F10" s="149">
        <v>46127</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90" t="s">
        <v>1282</v>
      </c>
      <c r="B12" s="390"/>
      <c r="C12" s="390"/>
      <c r="D12" s="138"/>
      <c r="E12" s="138"/>
      <c r="F12" s="195" t="s">
        <v>1283</v>
      </c>
      <c r="G12" s="138"/>
      <c r="N12" s="137" t="str">
        <f t="shared" si="0"/>
        <v>l - športové pohybové tábory pre mládež</v>
      </c>
      <c r="O12" s="137" t="s">
        <v>360</v>
      </c>
      <c r="P12" s="137" t="str">
        <f>Spolu!B28</f>
        <v>športové pohybové tábory pre mládež</v>
      </c>
    </row>
    <row r="13" spans="1:16" ht="55.5" customHeight="1" x14ac:dyDescent="0.2">
      <c r="A13" s="391"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15.04.2026 sme poukázali Ministerstvu cestovného ruchu a športu Slovenskej republiky nevyčerpané finančné prostriedky v sume 2,51 eur z príspevku/dotácie poskytnutého/poskytnutej na úlohy v oblasti športu v roku 2025. Finančné prostriedky vraciame z programu 026 Národný program rozvoja športu v SR.</v>
      </c>
      <c r="B13" s="391"/>
      <c r="C13" s="391"/>
      <c r="F13" s="195" t="s">
        <v>1372</v>
      </c>
      <c r="N13" s="137" t="str">
        <f t="shared" si="0"/>
        <v>m - organizácia tradičných športových podujatí</v>
      </c>
      <c r="O13" s="137" t="s">
        <v>362</v>
      </c>
      <c r="P13" s="137" t="str">
        <f>Spolu!B29</f>
        <v>organizácia tradičných športových podujatí</v>
      </c>
    </row>
    <row r="14" spans="1:16" ht="34.5" customHeight="1" x14ac:dyDescent="0.2">
      <c r="A14" s="139" t="s">
        <v>1266</v>
      </c>
      <c r="B14" s="392" t="s">
        <v>1284</v>
      </c>
      <c r="C14" s="393"/>
      <c r="F14" s="311"/>
      <c r="N14" s="137" t="str">
        <f t="shared" si="0"/>
        <v xml:space="preserve">n - </v>
      </c>
      <c r="O14" s="137" t="s">
        <v>364</v>
      </c>
    </row>
    <row r="15" spans="1:16" ht="34.5" customHeight="1" x14ac:dyDescent="0.2">
      <c r="A15" s="139" t="s">
        <v>1285</v>
      </c>
      <c r="B15" s="392" t="s">
        <v>4033</v>
      </c>
      <c r="C15" s="393"/>
      <c r="F15" s="395"/>
      <c r="N15" s="137" t="str">
        <f t="shared" si="0"/>
        <v xml:space="preserve">o - </v>
      </c>
      <c r="O15" s="137" t="s">
        <v>365</v>
      </c>
    </row>
    <row r="16" spans="1:16" x14ac:dyDescent="0.2">
      <c r="A16" s="139" t="s">
        <v>1269</v>
      </c>
      <c r="B16" s="142" t="str">
        <f>F8</f>
        <v>SK77 0900 0000 0051 7589 2912</v>
      </c>
      <c r="C16" s="137"/>
      <c r="F16" s="395"/>
      <c r="N16" s="137" t="str">
        <f t="shared" si="0"/>
        <v xml:space="preserve">p - </v>
      </c>
      <c r="O16" s="137" t="s">
        <v>366</v>
      </c>
    </row>
    <row r="17" spans="1:16" ht="32.25" customHeight="1" x14ac:dyDescent="0.2">
      <c r="A17" s="139" t="s">
        <v>1272</v>
      </c>
      <c r="B17" s="142" t="str">
        <f>F9</f>
        <v>SK62 8180 0000 0070 0069 4120</v>
      </c>
      <c r="C17" s="137"/>
      <c r="F17" s="395"/>
      <c r="N17" s="137" t="str">
        <f t="shared" si="0"/>
        <v xml:space="preserve">q - </v>
      </c>
      <c r="O17" s="137" t="s">
        <v>367</v>
      </c>
    </row>
    <row r="18" spans="1:16" ht="15.75" thickBot="1" x14ac:dyDescent="0.25">
      <c r="B18" s="193" t="s">
        <v>1286</v>
      </c>
      <c r="C18" s="194">
        <v>31</v>
      </c>
      <c r="N18" s="137" t="str">
        <f t="shared" si="0"/>
        <v xml:space="preserve">r - </v>
      </c>
      <c r="O18" s="137" t="s">
        <v>368</v>
      </c>
    </row>
    <row r="19" spans="1:16" x14ac:dyDescent="0.2">
      <c r="B19" s="193" t="s">
        <v>1274</v>
      </c>
      <c r="C19" s="142" t="str">
        <f>Spolu!C4</f>
        <v>30842069</v>
      </c>
      <c r="F19" s="145" t="s">
        <v>1270</v>
      </c>
      <c r="G19" s="207"/>
      <c r="H19" s="146"/>
      <c r="N19" s="137" t="str">
        <f t="shared" si="0"/>
        <v xml:space="preserve"> - </v>
      </c>
    </row>
    <row r="20" spans="1:16" x14ac:dyDescent="0.2">
      <c r="A20" s="139" t="s">
        <v>392</v>
      </c>
      <c r="B20" s="143">
        <f>F6</f>
        <v>46127</v>
      </c>
      <c r="C20" s="137"/>
      <c r="F20" s="147"/>
      <c r="G20" s="284"/>
      <c r="H20" s="148"/>
    </row>
    <row r="21" spans="1:16" x14ac:dyDescent="0.2">
      <c r="B21" s="137"/>
      <c r="C21" s="137"/>
      <c r="F21" s="147" t="s">
        <v>1275</v>
      </c>
      <c r="G21" s="284">
        <v>421947749446</v>
      </c>
      <c r="H21" s="148"/>
      <c r="N21" s="137" t="str">
        <f>O21&amp;" - "&amp;P21</f>
        <v>026 01 - Šport pre všetkých, školský a univerzitný šport</v>
      </c>
      <c r="O21" s="137" t="s">
        <v>317</v>
      </c>
      <c r="P21" s="137" t="s">
        <v>318</v>
      </c>
    </row>
    <row r="22" spans="1:16" x14ac:dyDescent="0.2">
      <c r="A22" s="137"/>
      <c r="B22" s="137"/>
      <c r="F22" s="147" t="s">
        <v>1276</v>
      </c>
      <c r="G22" s="284">
        <v>421947749756</v>
      </c>
      <c r="H22" s="148"/>
      <c r="N22" s="137" t="str">
        <f>O22&amp;" - "&amp;P22</f>
        <v>026 02 - Uznané športy</v>
      </c>
      <c r="O22" s="137" t="s">
        <v>319</v>
      </c>
      <c r="P22" s="137" t="s">
        <v>320</v>
      </c>
    </row>
    <row r="23" spans="1:16" ht="80.45" customHeight="1" thickBot="1" x14ac:dyDescent="0.25">
      <c r="B23" s="211" t="s">
        <v>4032</v>
      </c>
      <c r="C23" s="206"/>
      <c r="E23" s="138"/>
      <c r="F23" s="208"/>
      <c r="G23" s="209"/>
      <c r="H23" s="210"/>
      <c r="N23" s="137" t="str">
        <f>O23&amp;" - "&amp;P23</f>
        <v>026 03 - Národné športové projekty</v>
      </c>
      <c r="O23" s="137" t="s">
        <v>321</v>
      </c>
      <c r="P23" s="137" t="s">
        <v>322</v>
      </c>
    </row>
    <row r="24" spans="1:16" ht="39.75" customHeight="1" x14ac:dyDescent="0.2">
      <c r="A24" s="264"/>
      <c r="B24" s="394" t="s">
        <v>1277</v>
      </c>
      <c r="C24" s="394"/>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1287</v>
      </c>
    </row>
    <row r="28" spans="1:16" x14ac:dyDescent="0.2">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1289</v>
      </c>
    </row>
    <row r="2" spans="1:2" ht="30" customHeight="1" x14ac:dyDescent="0.2">
      <c r="A2" s="396" t="s">
        <v>1290</v>
      </c>
      <c r="B2" s="396"/>
    </row>
    <row r="3" spans="1:2" x14ac:dyDescent="0.2">
      <c r="A3" s="61" t="s">
        <v>1291</v>
      </c>
      <c r="B3" s="61" t="s">
        <v>1292</v>
      </c>
    </row>
    <row r="4" spans="1:2" x14ac:dyDescent="0.2">
      <c r="A4" s="62" t="s">
        <v>1293</v>
      </c>
      <c r="B4" s="62" t="s">
        <v>1294</v>
      </c>
    </row>
    <row r="5" spans="1:2" x14ac:dyDescent="0.2">
      <c r="A5" s="62" t="s">
        <v>1295</v>
      </c>
      <c r="B5" s="62" t="s">
        <v>1296</v>
      </c>
    </row>
    <row r="6" spans="1:2" x14ac:dyDescent="0.2">
      <c r="A6" s="62" t="s">
        <v>1297</v>
      </c>
      <c r="B6" s="62" t="s">
        <v>1298</v>
      </c>
    </row>
    <row r="7" spans="1:2" x14ac:dyDescent="0.2">
      <c r="A7" s="62" t="s">
        <v>1299</v>
      </c>
      <c r="B7" s="62" t="s">
        <v>1300</v>
      </c>
    </row>
    <row r="8" spans="1:2" x14ac:dyDescent="0.2">
      <c r="A8" s="62" t="s">
        <v>1301</v>
      </c>
      <c r="B8" s="62" t="s">
        <v>1302</v>
      </c>
    </row>
    <row r="9" spans="1:2" x14ac:dyDescent="0.2">
      <c r="A9" s="62" t="s">
        <v>1303</v>
      </c>
      <c r="B9" s="62" t="s">
        <v>1304</v>
      </c>
    </row>
    <row r="10" spans="1:2" x14ac:dyDescent="0.2">
      <c r="A10" s="62" t="s">
        <v>1305</v>
      </c>
      <c r="B10" s="62" t="s">
        <v>1306</v>
      </c>
    </row>
    <row r="11" spans="1:2" x14ac:dyDescent="0.2">
      <c r="A11" s="62" t="s">
        <v>1307</v>
      </c>
      <c r="B11" s="62" t="s">
        <v>1308</v>
      </c>
    </row>
    <row r="12" spans="1:2" x14ac:dyDescent="0.2">
      <c r="A12" s="62" t="s">
        <v>1309</v>
      </c>
      <c r="B12" s="62" t="s">
        <v>1310</v>
      </c>
    </row>
    <row r="13" spans="1:2" x14ac:dyDescent="0.2">
      <c r="A13" s="62" t="s">
        <v>1311</v>
      </c>
      <c r="B13" s="62" t="s">
        <v>1312</v>
      </c>
    </row>
    <row r="14" spans="1:2" x14ac:dyDescent="0.2">
      <c r="A14" s="62" t="s">
        <v>1313</v>
      </c>
      <c r="B14" s="62" t="s">
        <v>1314</v>
      </c>
    </row>
    <row r="15" spans="1:2" x14ac:dyDescent="0.2">
      <c r="A15" s="62" t="s">
        <v>1315</v>
      </c>
      <c r="B15" s="62" t="s">
        <v>1316</v>
      </c>
    </row>
    <row r="16" spans="1:2" x14ac:dyDescent="0.2">
      <c r="A16" s="62" t="s">
        <v>1317</v>
      </c>
      <c r="B16" s="62" t="s">
        <v>1318</v>
      </c>
    </row>
    <row r="17" spans="1:2" x14ac:dyDescent="0.2">
      <c r="A17" s="62" t="s">
        <v>1319</v>
      </c>
      <c r="B17" s="62" t="s">
        <v>1320</v>
      </c>
    </row>
    <row r="18" spans="1:2" x14ac:dyDescent="0.2">
      <c r="A18" s="62" t="s">
        <v>1321</v>
      </c>
      <c r="B18" s="62" t="s">
        <v>1322</v>
      </c>
    </row>
    <row r="19" spans="1:2" x14ac:dyDescent="0.2">
      <c r="A19" s="62" t="s">
        <v>1323</v>
      </c>
      <c r="B19" s="62" t="s">
        <v>1324</v>
      </c>
    </row>
    <row r="20" spans="1:2" x14ac:dyDescent="0.2">
      <c r="A20" s="62" t="s">
        <v>1325</v>
      </c>
      <c r="B20" s="62" t="s">
        <v>1326</v>
      </c>
    </row>
    <row r="21" spans="1:2" x14ac:dyDescent="0.2">
      <c r="A21" s="62" t="s">
        <v>1327</v>
      </c>
      <c r="B21" s="62" t="s">
        <v>1328</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1" style="35" bestFit="1" customWidth="1"/>
    <col min="3" max="3" width="12" style="35" bestFit="1" customWidth="1"/>
    <col min="4" max="4" width="9.5703125" style="35" customWidth="1"/>
    <col min="5" max="5" width="33" style="35" customWidth="1"/>
    <col min="6" max="6" width="9.5703125" style="35" bestFit="1" customWidth="1"/>
    <col min="7" max="7" width="24" style="35" customWidth="1"/>
    <col min="8" max="8" width="11.5703125" style="36" customWidth="1"/>
    <col min="9" max="9" width="8" style="54" bestFit="1" customWidth="1"/>
    <col min="10" max="10" width="5.42578125" style="39" bestFit="1" customWidth="1"/>
    <col min="11" max="11" width="5" style="38" bestFit="1" customWidth="1"/>
    <col min="12" max="12" width="11.42578125" style="38" customWidth="1"/>
    <col min="13" max="13" width="42" style="38" bestFit="1" customWidth="1"/>
    <col min="14" max="16384" width="11.42578125" style="38"/>
  </cols>
  <sheetData>
    <row r="1" spans="1:11" ht="15.75" x14ac:dyDescent="0.25">
      <c r="A1" s="338" t="s">
        <v>57</v>
      </c>
      <c r="B1" s="338"/>
      <c r="C1" s="338"/>
      <c r="D1" s="338"/>
      <c r="E1" s="338"/>
      <c r="F1" s="338"/>
      <c r="G1" s="338"/>
      <c r="H1" s="338"/>
      <c r="I1" s="52"/>
      <c r="J1" s="37"/>
    </row>
    <row r="2" spans="1:11" ht="15.75" x14ac:dyDescent="0.25">
      <c r="A2" s="344" t="s">
        <v>58</v>
      </c>
      <c r="B2" s="344"/>
      <c r="C2" s="344"/>
      <c r="D2" s="344"/>
      <c r="E2" s="344"/>
      <c r="F2" s="344"/>
      <c r="G2" s="344"/>
      <c r="H2" s="342" t="str">
        <f>+Doklady!I100</f>
        <v>V4</v>
      </c>
      <c r="I2" s="342"/>
    </row>
    <row r="3" spans="1:11" ht="15" x14ac:dyDescent="0.25">
      <c r="A3" s="40"/>
      <c r="B3" s="40"/>
      <c r="C3" s="40"/>
      <c r="D3" s="40"/>
      <c r="E3" s="40"/>
      <c r="F3" s="40"/>
      <c r="G3" s="40"/>
      <c r="H3" s="343">
        <f>+Doklady!I101</f>
        <v>45961</v>
      </c>
      <c r="I3" s="343"/>
    </row>
    <row r="4" spans="1:11" ht="15.75" customHeight="1" x14ac:dyDescent="0.2">
      <c r="A4" s="41" t="s">
        <v>59</v>
      </c>
      <c r="B4" s="339" t="s">
        <v>60</v>
      </c>
      <c r="C4" s="340"/>
      <c r="D4" s="340"/>
      <c r="E4" s="341"/>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12.7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74" priority="2" stopIfTrue="1">
      <formula>$A78&lt;&gt;""</formula>
    </cfRule>
  </conditionalFormatting>
  <conditionalFormatting sqref="A8:I76 I78">
    <cfRule type="expression" dxfId="73" priority="7" stopIfTrue="1">
      <formula>$A8&lt;&gt;""</formula>
    </cfRule>
  </conditionalFormatting>
  <conditionalFormatting sqref="B78:H2888">
    <cfRule type="expression" dxfId="72" priority="3" stopIfTrue="1">
      <formula>$A78&lt;&gt;""</formula>
    </cfRule>
  </conditionalFormatting>
  <conditionalFormatting sqref="D2886:D2913">
    <cfRule type="expression" dxfId="71"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3" style="29" customWidth="1"/>
    <col min="3" max="4" width="11.5703125" style="29" customWidth="1"/>
    <col min="5" max="6" width="11.42578125" style="29" customWidth="1"/>
    <col min="7" max="7" width="9" style="253" hidden="1" customWidth="1"/>
    <col min="8" max="16384" width="11.42578125" style="29"/>
  </cols>
  <sheetData>
    <row r="1" spans="1:7" s="27" customFormat="1" ht="35.25" customHeight="1" x14ac:dyDescent="0.2">
      <c r="A1" s="347" t="s">
        <v>311</v>
      </c>
      <c r="B1" s="348"/>
      <c r="C1" s="174">
        <v>45688</v>
      </c>
      <c r="D1" s="26"/>
      <c r="G1" s="252">
        <v>45688</v>
      </c>
    </row>
    <row r="2" spans="1:7" ht="15" x14ac:dyDescent="0.25">
      <c r="A2" s="28"/>
      <c r="B2" s="28"/>
      <c r="G2" s="252">
        <v>45716</v>
      </c>
    </row>
    <row r="3" spans="1:7" ht="14.25" x14ac:dyDescent="0.2">
      <c r="A3" s="30" t="s">
        <v>312</v>
      </c>
      <c r="B3" s="345" t="str">
        <f>INDEX(Adr!B:B,Doklady!B102+1)</f>
        <v>Slovenská asociácia fitnes, kulturistiky a silového trojboja</v>
      </c>
      <c r="C3" s="345"/>
      <c r="D3" s="345"/>
      <c r="G3" s="252">
        <v>45747</v>
      </c>
    </row>
    <row r="4" spans="1:7" ht="14.25" x14ac:dyDescent="0.2">
      <c r="A4" s="30" t="s">
        <v>313</v>
      </c>
      <c r="B4" s="29" t="str">
        <f>RIGHT("0000"&amp;INDEX(Adr!A:A,Doklady!B102+1),8)</f>
        <v>30842069</v>
      </c>
      <c r="G4" s="252">
        <v>45777</v>
      </c>
    </row>
    <row r="5" spans="1:7" ht="14.25" x14ac:dyDescent="0.2">
      <c r="A5" s="30" t="s">
        <v>314</v>
      </c>
      <c r="B5" s="29" t="str">
        <f>INDEX(Adr!D:D,Doklady!B102+1)&amp;", "&amp;INDEX(Adr!E:E,Doklady!B102+1)</f>
        <v>Olympijské námestie 14290/1,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525179</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525179</v>
      </c>
      <c r="G15" s="252"/>
    </row>
    <row r="16" spans="1:7" ht="14.25" x14ac:dyDescent="0.2">
      <c r="G16" s="252"/>
    </row>
    <row r="17" spans="1:5" ht="72" customHeight="1" x14ac:dyDescent="0.2">
      <c r="A17" s="346" t="s">
        <v>328</v>
      </c>
      <c r="B17" s="346"/>
      <c r="C17" s="346"/>
      <c r="D17" s="346"/>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A140" sqref="A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 style="84" customWidth="1"/>
    <col min="12" max="12" width="30" style="84" customWidth="1"/>
    <col min="13" max="13" width="6.5703125" style="84" customWidth="1"/>
    <col min="14" max="14" width="23" style="84" customWidth="1"/>
    <col min="15" max="15" width="4" style="84" customWidth="1"/>
    <col min="16" max="16" width="23" style="84" customWidth="1"/>
    <col min="17" max="17" width="4" style="84" customWidth="1"/>
    <col min="18" max="18" width="23" style="84" customWidth="1"/>
    <col min="19" max="19" width="4" style="84" customWidth="1"/>
    <col min="20" max="20" width="23" style="84" customWidth="1"/>
    <col min="21" max="21" width="4" style="84" customWidth="1"/>
    <col min="22" max="25" width="11.42578125" style="84" customWidth="1"/>
    <col min="26" max="26" width="11.42578125" style="84"/>
    <col min="27" max="16384" width="11.42578125" style="8"/>
  </cols>
  <sheetData>
    <row r="1" spans="1:26" ht="15.75" x14ac:dyDescent="0.25">
      <c r="A1" s="368" t="s">
        <v>329</v>
      </c>
      <c r="B1" s="368"/>
      <c r="C1" s="368"/>
      <c r="D1" s="368"/>
      <c r="E1" s="368"/>
      <c r="F1" s="368"/>
      <c r="G1" s="368"/>
      <c r="H1" s="368"/>
      <c r="I1" s="368"/>
    </row>
    <row r="2" spans="1:26" ht="7.5" customHeight="1" x14ac:dyDescent="0.2">
      <c r="C2" s="8"/>
      <c r="D2" s="8"/>
      <c r="E2" s="8"/>
      <c r="F2" s="8"/>
      <c r="G2" s="8"/>
      <c r="H2" s="8"/>
      <c r="I2" s="8"/>
    </row>
    <row r="3" spans="1:26" s="9" customFormat="1" ht="26.25" customHeight="1" x14ac:dyDescent="0.2">
      <c r="B3" s="160" t="s">
        <v>59</v>
      </c>
      <c r="C3" s="369" t="str">
        <f>INDEX(Adr!B2:B244,Doklady!B102)</f>
        <v>Slovenská asociácia fitnes, kulturistiky a silového trojboja</v>
      </c>
      <c r="D3" s="369"/>
      <c r="E3" s="369"/>
      <c r="F3" s="369"/>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30842069</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Olympijské námestie 14290/1, Bratislava, 832 80</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70" t="s">
        <v>334</v>
      </c>
      <c r="F9" s="371"/>
      <c r="J9" s="8"/>
      <c r="L9" s="118"/>
      <c r="M9" s="118"/>
      <c r="N9" s="118"/>
      <c r="O9" s="118"/>
      <c r="P9" s="118"/>
      <c r="Q9" s="118"/>
      <c r="R9" s="118"/>
      <c r="S9" s="118"/>
    </row>
    <row r="10" spans="1:26" ht="18" x14ac:dyDescent="0.25">
      <c r="A10" s="69" t="s">
        <v>317</v>
      </c>
      <c r="B10" s="70" t="s">
        <v>318</v>
      </c>
      <c r="C10" s="126">
        <f>SUMIF(FP!J:J,Doklady!$B$1&amp;A10,FP!D:D)</f>
        <v>0</v>
      </c>
      <c r="D10" s="126">
        <f>C10-E10</f>
        <v>0</v>
      </c>
      <c r="E10" s="364">
        <f>SUMIF(K:K,A10,I:I)</f>
        <v>0</v>
      </c>
      <c r="F10" s="365"/>
      <c r="L10" s="120" t="s">
        <v>335</v>
      </c>
      <c r="M10" s="118"/>
      <c r="N10" s="118"/>
      <c r="O10" s="118"/>
      <c r="P10" s="118"/>
      <c r="Q10" s="118"/>
      <c r="R10" s="118"/>
      <c r="S10" s="118"/>
    </row>
    <row r="11" spans="1:26" ht="18" x14ac:dyDescent="0.25">
      <c r="A11" s="69" t="s">
        <v>319</v>
      </c>
      <c r="B11" s="70" t="s">
        <v>320</v>
      </c>
      <c r="C11" s="126">
        <f>SUMIF(FP!J:J,Doklady!$B$1&amp;A11,FP!D:D)</f>
        <v>525179</v>
      </c>
      <c r="D11" s="126">
        <f>+C11-E11</f>
        <v>516338.12</v>
      </c>
      <c r="E11" s="372">
        <f>+I39-I42+I44-I47</f>
        <v>8840.8800000000047</v>
      </c>
      <c r="F11" s="373"/>
      <c r="J11" s="176"/>
      <c r="L11" s="161" t="str">
        <f>L41</f>
        <v>a - fitnes a kulturistika - bežné transfery</v>
      </c>
      <c r="M11" s="118"/>
      <c r="N11" s="118"/>
      <c r="O11" s="118"/>
      <c r="P11" s="118"/>
      <c r="Q11" s="118"/>
      <c r="R11" s="118"/>
      <c r="S11" s="118"/>
    </row>
    <row r="12" spans="1:26" ht="18" x14ac:dyDescent="0.25">
      <c r="A12" s="69" t="s">
        <v>321</v>
      </c>
      <c r="B12" s="70" t="s">
        <v>322</v>
      </c>
      <c r="C12" s="126">
        <f>SUMIF(FP!J:J,Doklady!$B$1&amp;A12,FP!D:D)</f>
        <v>35000</v>
      </c>
      <c r="D12" s="126">
        <f>C12-E12</f>
        <v>34997.489000000009</v>
      </c>
      <c r="E12" s="364">
        <f>SUMIF(K:K,A12,I:I)</f>
        <v>2.5109999999913271</v>
      </c>
      <c r="F12" s="365"/>
      <c r="J12" s="177"/>
      <c r="L12" s="161" t="str">
        <f>L42</f>
        <v>a - fitnes a kulturistika - kapitálové transfery</v>
      </c>
      <c r="N12" s="118"/>
      <c r="O12" s="118"/>
      <c r="P12" s="118"/>
      <c r="Q12" s="118"/>
      <c r="R12" s="118"/>
      <c r="S12" s="118"/>
    </row>
    <row r="13" spans="1:26" ht="18" x14ac:dyDescent="0.25">
      <c r="A13" s="69" t="s">
        <v>323</v>
      </c>
      <c r="B13" s="70" t="s">
        <v>324</v>
      </c>
      <c r="C13" s="126">
        <f>SUMIF(FP!J:J,Doklady!$B$1&amp;A13,FP!D:D)</f>
        <v>0</v>
      </c>
      <c r="D13" s="126">
        <f>C13-E13</f>
        <v>0</v>
      </c>
      <c r="E13" s="364">
        <f>SUMIF(K:K,A13,I:I)</f>
        <v>0</v>
      </c>
      <c r="F13" s="365"/>
      <c r="J13" s="8"/>
      <c r="L13" s="161" t="str">
        <f>L46</f>
        <v>a - silové športy - bežné transfery</v>
      </c>
      <c r="N13" s="118"/>
      <c r="O13" s="118"/>
      <c r="P13" s="118"/>
      <c r="Q13" s="118"/>
      <c r="R13" s="118"/>
      <c r="S13" s="118"/>
    </row>
    <row r="14" spans="1:26" ht="18.75" thickBot="1" x14ac:dyDescent="0.3">
      <c r="A14" s="69" t="s">
        <v>325</v>
      </c>
      <c r="B14" s="70" t="s">
        <v>326</v>
      </c>
      <c r="C14" s="126">
        <f>SUMIF(FP!J:J,Doklady!$B$1&amp;A14,FP!D:D)</f>
        <v>0</v>
      </c>
      <c r="D14" s="126">
        <f>C14-E14</f>
        <v>0</v>
      </c>
      <c r="E14" s="374">
        <f>SUMIF(K:K,A14,I:I)</f>
        <v>0</v>
      </c>
      <c r="F14" s="375"/>
      <c r="J14" s="8"/>
      <c r="L14" s="161" t="str">
        <f>L47</f>
        <v>a - silové športy - kapitálové transfery</v>
      </c>
      <c r="N14" s="118"/>
      <c r="O14" s="118"/>
      <c r="P14" s="118"/>
      <c r="Q14" s="118"/>
      <c r="R14" s="118"/>
      <c r="S14" s="118"/>
    </row>
    <row r="15" spans="1:26" ht="5.25" customHeight="1" thickTop="1" x14ac:dyDescent="0.2">
      <c r="I15" s="9"/>
    </row>
    <row r="16" spans="1:26" s="9" customFormat="1" ht="12.75" x14ac:dyDescent="0.2">
      <c r="A16" s="117" t="s">
        <v>336</v>
      </c>
      <c r="B16" s="356" t="s">
        <v>337</v>
      </c>
      <c r="C16" s="357"/>
      <c r="D16" s="357"/>
      <c r="E16" s="357"/>
      <c r="F16" s="357"/>
      <c r="G16" s="357"/>
      <c r="H16" s="358"/>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9" t="s">
        <v>340</v>
      </c>
      <c r="C17" s="359"/>
      <c r="D17" s="359"/>
      <c r="E17" s="359"/>
      <c r="F17" s="359"/>
      <c r="G17" s="359"/>
      <c r="H17" s="359"/>
      <c r="I17" s="73">
        <f>SUMIF(FP!I:I,Doklady!$B$1&amp;A17,FP!D:D)</f>
        <v>525179</v>
      </c>
      <c r="T17" s="86"/>
    </row>
    <row r="18" spans="1:20" x14ac:dyDescent="0.2">
      <c r="A18" s="135" t="s">
        <v>341</v>
      </c>
      <c r="B18" s="359" t="s">
        <v>342</v>
      </c>
      <c r="C18" s="359"/>
      <c r="D18" s="359"/>
      <c r="E18" s="359"/>
      <c r="F18" s="359"/>
      <c r="G18" s="359"/>
      <c r="H18" s="359"/>
      <c r="I18" s="73">
        <f>SUMIF(FP!I:I,Doklady!$B$1&amp;A18,FP!D:D)</f>
        <v>0</v>
      </c>
    </row>
    <row r="19" spans="1:20" x14ac:dyDescent="0.2">
      <c r="A19" s="115" t="s">
        <v>343</v>
      </c>
      <c r="B19" s="359" t="s">
        <v>344</v>
      </c>
      <c r="C19" s="359"/>
      <c r="D19" s="359"/>
      <c r="E19" s="359"/>
      <c r="F19" s="359"/>
      <c r="G19" s="359"/>
      <c r="H19" s="359"/>
      <c r="I19" s="73">
        <f>SUMIF(FP!I:I,Doklady!$B$1&amp;A19,FP!D:D)</f>
        <v>0</v>
      </c>
    </row>
    <row r="20" spans="1:20" x14ac:dyDescent="0.2">
      <c r="A20" s="135" t="s">
        <v>345</v>
      </c>
      <c r="B20" s="353" t="s">
        <v>346</v>
      </c>
      <c r="C20" s="354"/>
      <c r="D20" s="354"/>
      <c r="E20" s="354"/>
      <c r="F20" s="354"/>
      <c r="G20" s="354"/>
      <c r="H20" s="355"/>
      <c r="I20" s="73">
        <f>SUMIF(FP!I:I,Doklady!$B$1&amp;A20,FP!D:D)</f>
        <v>35000</v>
      </c>
      <c r="T20" s="86"/>
    </row>
    <row r="21" spans="1:20" x14ac:dyDescent="0.2">
      <c r="A21" s="115" t="s">
        <v>347</v>
      </c>
      <c r="B21" s="353" t="s">
        <v>348</v>
      </c>
      <c r="C21" s="354"/>
      <c r="D21" s="354"/>
      <c r="E21" s="354"/>
      <c r="F21" s="354"/>
      <c r="G21" s="354"/>
      <c r="H21" s="355"/>
      <c r="I21" s="73">
        <f>SUMIF(FP!I:I,Doklady!$B$1&amp;A21,FP!D:D)</f>
        <v>0</v>
      </c>
      <c r="T21" s="86"/>
    </row>
    <row r="22" spans="1:20" x14ac:dyDescent="0.2">
      <c r="A22" s="135" t="s">
        <v>349</v>
      </c>
      <c r="B22" s="360" t="s">
        <v>350</v>
      </c>
      <c r="C22" s="361"/>
      <c r="D22" s="361"/>
      <c r="E22" s="361"/>
      <c r="F22" s="361"/>
      <c r="G22" s="361"/>
      <c r="H22" s="362"/>
      <c r="I22" s="73">
        <f>SUMIF(FP!I:I,Doklady!$B$1&amp;A22,FP!D:D)</f>
        <v>0</v>
      </c>
      <c r="T22" s="86"/>
    </row>
    <row r="23" spans="1:20" x14ac:dyDescent="0.2">
      <c r="A23" s="115" t="s">
        <v>351</v>
      </c>
      <c r="B23" s="353" t="s">
        <v>352</v>
      </c>
      <c r="C23" s="354"/>
      <c r="D23" s="354"/>
      <c r="E23" s="354"/>
      <c r="F23" s="354"/>
      <c r="G23" s="354"/>
      <c r="H23" s="355"/>
      <c r="I23" s="73">
        <f>SUMIF(FP!I:I,Doklady!$B$1&amp;A23,FP!D:D)</f>
        <v>0</v>
      </c>
      <c r="T23" s="86"/>
    </row>
    <row r="24" spans="1:20" x14ac:dyDescent="0.2">
      <c r="A24" s="135" t="s">
        <v>353</v>
      </c>
      <c r="B24" s="353" t="s">
        <v>354</v>
      </c>
      <c r="C24" s="354"/>
      <c r="D24" s="354"/>
      <c r="E24" s="354"/>
      <c r="F24" s="354"/>
      <c r="G24" s="354"/>
      <c r="H24" s="355"/>
      <c r="I24" s="73">
        <f>SUMIF(FP!I:I,Doklady!$B$1&amp;A24,FP!D:D)</f>
        <v>0</v>
      </c>
      <c r="T24" s="86"/>
    </row>
    <row r="25" spans="1:20" x14ac:dyDescent="0.2">
      <c r="A25" s="115" t="s">
        <v>355</v>
      </c>
      <c r="B25" s="376" t="s">
        <v>2235</v>
      </c>
      <c r="C25" s="377"/>
      <c r="D25" s="377"/>
      <c r="E25" s="377"/>
      <c r="F25" s="377"/>
      <c r="G25" s="377"/>
      <c r="H25" s="378"/>
      <c r="I25" s="73">
        <f>SUMIF(FP!I:I,Doklady!$B$1&amp;A25,FP!D:D)</f>
        <v>0</v>
      </c>
      <c r="T25" s="86"/>
    </row>
    <row r="26" spans="1:20" x14ac:dyDescent="0.2">
      <c r="A26" s="135" t="s">
        <v>356</v>
      </c>
      <c r="B26" s="353" t="s">
        <v>357</v>
      </c>
      <c r="C26" s="354"/>
      <c r="D26" s="354"/>
      <c r="E26" s="354"/>
      <c r="F26" s="354"/>
      <c r="G26" s="354"/>
      <c r="H26" s="355"/>
      <c r="I26" s="73">
        <f>SUMIF(FP!I:I,Doklady!$B$1&amp;A26,FP!D:D)</f>
        <v>0</v>
      </c>
      <c r="T26" s="86"/>
    </row>
    <row r="27" spans="1:20" x14ac:dyDescent="0.2">
      <c r="A27" s="115" t="s">
        <v>358</v>
      </c>
      <c r="B27" s="353" t="s">
        <v>359</v>
      </c>
      <c r="C27" s="354"/>
      <c r="D27" s="354"/>
      <c r="E27" s="354"/>
      <c r="F27" s="354"/>
      <c r="G27" s="354"/>
      <c r="H27" s="355"/>
      <c r="I27" s="73">
        <f>SUMIF(FP!I:I,Doklady!$B$1&amp;A27,FP!D:D)</f>
        <v>0</v>
      </c>
      <c r="T27" s="86"/>
    </row>
    <row r="28" spans="1:20" x14ac:dyDescent="0.2">
      <c r="A28" s="135" t="s">
        <v>360</v>
      </c>
      <c r="B28" s="353" t="s">
        <v>2989</v>
      </c>
      <c r="C28" s="354"/>
      <c r="D28" s="354"/>
      <c r="E28" s="354"/>
      <c r="F28" s="354"/>
      <c r="G28" s="354"/>
      <c r="H28" s="355"/>
      <c r="I28" s="73">
        <f>SUMIF(FP!I:I,Doklady!$B$1&amp;A28,FP!D:D)</f>
        <v>0</v>
      </c>
      <c r="T28" s="86"/>
    </row>
    <row r="29" spans="1:20" x14ac:dyDescent="0.2">
      <c r="A29" s="115" t="s">
        <v>362</v>
      </c>
      <c r="B29" s="353" t="s">
        <v>363</v>
      </c>
      <c r="C29" s="354"/>
      <c r="D29" s="354"/>
      <c r="E29" s="354"/>
      <c r="F29" s="354"/>
      <c r="G29" s="354"/>
      <c r="H29" s="355"/>
      <c r="I29" s="73">
        <f>SUMIF(FP!I:I,Doklady!$B$1&amp;A29,FP!D:D)</f>
        <v>0</v>
      </c>
      <c r="T29" s="86"/>
    </row>
    <row r="30" spans="1:20" hidden="1" x14ac:dyDescent="0.2">
      <c r="A30" s="135" t="s">
        <v>364</v>
      </c>
      <c r="B30" s="353"/>
      <c r="C30" s="354"/>
      <c r="D30" s="354"/>
      <c r="E30" s="354"/>
      <c r="F30" s="354"/>
      <c r="G30" s="354"/>
      <c r="H30" s="355"/>
      <c r="I30" s="73">
        <f>SUMIF(FP!I:I,Doklady!$B$1&amp;A30,FP!D:D)</f>
        <v>0</v>
      </c>
      <c r="T30" s="86"/>
    </row>
    <row r="31" spans="1:20" hidden="1" x14ac:dyDescent="0.2">
      <c r="A31" s="115" t="s">
        <v>365</v>
      </c>
      <c r="B31" s="353"/>
      <c r="C31" s="354"/>
      <c r="D31" s="354"/>
      <c r="E31" s="354"/>
      <c r="F31" s="354"/>
      <c r="G31" s="354"/>
      <c r="H31" s="355"/>
      <c r="I31" s="73">
        <f>SUMIF(FP!I:I,Doklady!$B$1&amp;A31,FP!D:D)</f>
        <v>0</v>
      </c>
      <c r="T31" s="86"/>
    </row>
    <row r="32" spans="1:20" hidden="1" x14ac:dyDescent="0.2">
      <c r="A32" s="135" t="s">
        <v>366</v>
      </c>
      <c r="B32" s="349"/>
      <c r="C32" s="350"/>
      <c r="D32" s="350"/>
      <c r="E32" s="350"/>
      <c r="F32" s="350"/>
      <c r="G32" s="350"/>
      <c r="H32" s="351"/>
      <c r="I32" s="73">
        <f>SUMIF(FP!I:I,Doklady!$B$1&amp;A32,FP!D:D)</f>
        <v>0</v>
      </c>
      <c r="T32" s="86"/>
    </row>
    <row r="33" spans="1:21" hidden="1" x14ac:dyDescent="0.2">
      <c r="A33" s="115" t="s">
        <v>367</v>
      </c>
      <c r="B33" s="349"/>
      <c r="C33" s="350"/>
      <c r="D33" s="350"/>
      <c r="E33" s="350"/>
      <c r="F33" s="350"/>
      <c r="G33" s="350"/>
      <c r="H33" s="351"/>
      <c r="I33" s="73">
        <f>SUMIF(FP!I:I,Doklady!$B$1&amp;A33,FP!D:D)</f>
        <v>0</v>
      </c>
      <c r="T33" s="86"/>
    </row>
    <row r="34" spans="1:21" hidden="1" x14ac:dyDescent="0.2">
      <c r="A34" s="135" t="s">
        <v>368</v>
      </c>
      <c r="B34" s="352"/>
      <c r="C34" s="352"/>
      <c r="D34" s="352"/>
      <c r="E34" s="352"/>
      <c r="F34" s="352"/>
      <c r="G34" s="352"/>
      <c r="H34" s="352"/>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fitnes a kulturistika</v>
      </c>
      <c r="C38" s="68" t="s">
        <v>1671</v>
      </c>
      <c r="D38" s="68" t="s">
        <v>1672</v>
      </c>
      <c r="E38" s="68" t="s">
        <v>1673</v>
      </c>
      <c r="F38" s="68" t="s">
        <v>1670</v>
      </c>
      <c r="G38" s="68" t="s">
        <v>370</v>
      </c>
      <c r="H38" s="68" t="s">
        <v>371</v>
      </c>
      <c r="I38" s="67" t="s">
        <v>327</v>
      </c>
      <c r="L38" s="84">
        <f>COUNTIF(FP!N:N,Doklady!B1&amp;"aB")</f>
        <v>2</v>
      </c>
    </row>
    <row r="39" spans="1:21" x14ac:dyDescent="0.2">
      <c r="A39" s="115" t="s">
        <v>339</v>
      </c>
      <c r="B39" s="116" t="s">
        <v>372</v>
      </c>
      <c r="C39" s="78">
        <f>I39*0.2</f>
        <v>100233</v>
      </c>
      <c r="D39" s="78">
        <f>I39*0.2</f>
        <v>100233</v>
      </c>
      <c r="E39" s="78">
        <f>I39*0.25</f>
        <v>125291.25</v>
      </c>
      <c r="F39" s="78">
        <f>+I39*0.15</f>
        <v>75174.75</v>
      </c>
      <c r="G39" s="78">
        <f>+MAX(I39-C39-D39-E39-F39-H39,0)</f>
        <v>100233</v>
      </c>
      <c r="H39" s="78">
        <f>+IFERROR(VLOOKUP(K40&amp;" - kapitálové transfery",B$53:C$90,2,0),0)</f>
        <v>0</v>
      </c>
      <c r="I39" s="73">
        <f>SUMIF(FP!K:K,K40,FP!D:D)</f>
        <v>501165</v>
      </c>
      <c r="L39" s="84">
        <f>COUNTIF(FP!N:N,Doklady!B1&amp;"aK")</f>
        <v>0</v>
      </c>
      <c r="T39" s="86"/>
    </row>
    <row r="40" spans="1:21" x14ac:dyDescent="0.2">
      <c r="A40" s="115" t="s">
        <v>339</v>
      </c>
      <c r="B40" s="116" t="s">
        <v>373</v>
      </c>
      <c r="C40" s="78">
        <f>DSUM(Doklady!A103:J10061,"GGG",Spolu!L40:M42)</f>
        <v>93950.120000000024</v>
      </c>
      <c r="D40" s="78">
        <f>DSUM(Doklady!A103:J10061,"GGG",Spolu!N40:O42)</f>
        <v>101044.8</v>
      </c>
      <c r="E40" s="78">
        <f>DSUM(Doklady!A103:J10061,"GGG",Spolu!P40:Q42)</f>
        <v>125578.97999999998</v>
      </c>
      <c r="F40" s="78">
        <f>DSUM(Doklady!A103:J10061,"GGG",Spolu!R40:S42)</f>
        <v>74695.839999999997</v>
      </c>
      <c r="G40" s="78">
        <f>DSUM(Doklady!A103:J10061,"GGG",Spolu!T40:U42)-H40</f>
        <v>100711.91</v>
      </c>
      <c r="H40" s="78">
        <f>+IFERROR(VLOOKUP(K40&amp;" - kapitálové transfery",B$53:D$90,3,0),0)</f>
        <v>0</v>
      </c>
      <c r="I40" s="73">
        <f>+C40+D40+E40+F40+G40+H40</f>
        <v>495981.65</v>
      </c>
      <c r="J40" s="218" t="str">
        <f>+K45</f>
        <v>silové športy</v>
      </c>
      <c r="K40" s="218" t="str">
        <f>IF(L38&gt;0,INDEX(FP!K:K,Doklady!B2),".")</f>
        <v>fitnes a kulturistika</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6282.8799999999756</v>
      </c>
      <c r="D41" s="78">
        <f>MAX(D39-D40,0)</f>
        <v>0</v>
      </c>
      <c r="E41" s="78">
        <f>MAX(E39-E40,0)</f>
        <v>0</v>
      </c>
      <c r="F41" s="78">
        <f>MIN(I39,MAX(-F39+F40,0))</f>
        <v>0</v>
      </c>
      <c r="G41" s="78">
        <f>MIN(J39,MAX(-G39+G40+MIN(F40-F39,0),0))</f>
        <v>0</v>
      </c>
      <c r="H41" s="78">
        <f>MAX(H39-H40,0)</f>
        <v>0</v>
      </c>
      <c r="I41" s="124">
        <f>+I39-I42</f>
        <v>6282.8800000000047</v>
      </c>
      <c r="J41" s="219">
        <f>+K46</f>
        <v>2558</v>
      </c>
      <c r="K41" s="219">
        <f>+I41-H41</f>
        <v>6282.8800000000047</v>
      </c>
      <c r="L41" s="161" t="str">
        <f>IF(L38&gt;0,"a - "&amp;INDEX(FP!C:C,Doklady!B2),2)</f>
        <v>a - fitnes a kulturistika - bežné transfery</v>
      </c>
      <c r="M41" s="120">
        <v>1</v>
      </c>
      <c r="N41" s="161" t="str">
        <f>+L41</f>
        <v>a - fitnes a kulturistika - bežné transfery</v>
      </c>
      <c r="O41" s="120">
        <v>2</v>
      </c>
      <c r="P41" s="161" t="str">
        <f>+L41</f>
        <v>a - fitnes a kulturistika - bežné transfery</v>
      </c>
      <c r="Q41" s="120">
        <v>3</v>
      </c>
      <c r="R41" s="161" t="str">
        <f>+L41</f>
        <v>a - fitnes a kulturistika - bežné transfery</v>
      </c>
      <c r="S41" s="120">
        <v>4</v>
      </c>
      <c r="T41" s="161" t="str">
        <f>+L41</f>
        <v>a - fitnes a kulturistika - bežné transfery</v>
      </c>
      <c r="U41" s="120">
        <v>5</v>
      </c>
    </row>
    <row r="42" spans="1:21" ht="10.5" customHeight="1" x14ac:dyDescent="0.2">
      <c r="A42" s="115" t="s">
        <v>339</v>
      </c>
      <c r="B42" s="116" t="s">
        <v>376</v>
      </c>
      <c r="C42" s="73">
        <f>+C40</f>
        <v>93950.120000000024</v>
      </c>
      <c r="D42" s="216">
        <f>+D40</f>
        <v>101044.8</v>
      </c>
      <c r="E42" s="216">
        <f>+E40</f>
        <v>125578.97999999998</v>
      </c>
      <c r="F42" s="216">
        <f>+MIN(F39:F40)</f>
        <v>74695.839999999997</v>
      </c>
      <c r="G42" s="216">
        <f>+MIN(G39+MAX(F39-F40,0)-MAX(E40-E39,0)-MAX(D40-D39,0)-MAX(C40-C39,0),G40)</f>
        <v>99612.380000000019</v>
      </c>
      <c r="H42" s="216">
        <f>+MIN(H39:H40)</f>
        <v>0</v>
      </c>
      <c r="I42" s="73">
        <f>+C42+D42+E42+MIN(F39:F40)+G42+H42</f>
        <v>494882.12</v>
      </c>
      <c r="J42" s="219">
        <f>+K47</f>
        <v>21456</v>
      </c>
      <c r="K42" s="219">
        <f>+I42-H42</f>
        <v>494882.12</v>
      </c>
      <c r="L42" s="161" t="str">
        <f>+SUBSTITUTE(L41,"bežné","kapitálové")</f>
        <v>a - fitnes a kulturistika - kapitálové transfery</v>
      </c>
      <c r="M42" s="120">
        <v>1</v>
      </c>
      <c r="N42" s="161" t="str">
        <f>+L42</f>
        <v>a - fitnes a kulturistika - kapitálové transfery</v>
      </c>
      <c r="O42" s="120">
        <v>2</v>
      </c>
      <c r="P42" s="161" t="str">
        <f>+L42</f>
        <v>a - fitnes a kulturistika - kapitálové transfery</v>
      </c>
      <c r="Q42" s="120">
        <v>3</v>
      </c>
      <c r="R42" s="161" t="str">
        <f>+L42</f>
        <v>a - fitnes a kulturistika - kapitálové transfery</v>
      </c>
      <c r="S42" s="120">
        <v>4</v>
      </c>
      <c r="T42" s="161" t="str">
        <f>+L42</f>
        <v>a - fitnes a kulturistika - kapitálové transfery</v>
      </c>
      <c r="U42" s="120">
        <v>5</v>
      </c>
    </row>
    <row r="43" spans="1:21" ht="33.75" x14ac:dyDescent="0.2">
      <c r="A43" s="67" t="s">
        <v>336</v>
      </c>
      <c r="B43" s="67" t="str">
        <f>IF(L38&gt;2,"Šport "&amp;INDEX(FP!K:K,Doklady!B2+2),"Šport "&amp;K45)</f>
        <v>Šport silové športy</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4802.8</v>
      </c>
      <c r="D44" s="78">
        <f>I44*0.2</f>
        <v>4802.8</v>
      </c>
      <c r="E44" s="78">
        <f>I44*0.25</f>
        <v>6003.5</v>
      </c>
      <c r="F44" s="78">
        <f>+I44*0.15</f>
        <v>3602.1</v>
      </c>
      <c r="G44" s="78">
        <f>+MAX(I44-C44-D44-E44-F44-H44,0)</f>
        <v>4802.8000000000011</v>
      </c>
      <c r="H44" s="78">
        <f>+IFERROR(VLOOKUP(K45&amp;" - kapitálové transfery",B$53:C$90,2,0),0)</f>
        <v>0</v>
      </c>
      <c r="I44" s="73">
        <f>SUMIF(FP!K:K,K45,FP!D:D)</f>
        <v>24014</v>
      </c>
      <c r="K44" s="218"/>
    </row>
    <row r="45" spans="1:21" x14ac:dyDescent="0.2">
      <c r="A45" s="115" t="s">
        <v>339</v>
      </c>
      <c r="B45" s="116" t="s">
        <v>373</v>
      </c>
      <c r="C45" s="78">
        <f>DSUM(Doklady!A103:J10061,"GGG",Spolu!L45:M47)</f>
        <v>2244.8000000000002</v>
      </c>
      <c r="D45" s="78">
        <f>DSUM(Doklady!A103:J10061,"GGG",Spolu!N45:O47)</f>
        <v>7406.7199999999993</v>
      </c>
      <c r="E45" s="78">
        <f>DSUM(Doklady!A103:J10061,"GGG",Spolu!P45:Q47)</f>
        <v>11734.669999999998</v>
      </c>
      <c r="F45" s="78">
        <f>DSUM(Doklady!A103:J10061,"GGG",Spolu!R45:S47)</f>
        <v>1276.5100000000002</v>
      </c>
      <c r="G45" s="78">
        <f>DSUM(Doklady!A103:J10061,"GGG",Spolu!T45:U47)-H45</f>
        <v>908.54</v>
      </c>
      <c r="H45" s="78">
        <f>+IFERROR(VLOOKUP(K45&amp;" - kapitálové transfery",B$53:D$90,3,0),0)</f>
        <v>0</v>
      </c>
      <c r="I45" s="73">
        <f>+C45+D45+E45+F45+G45+H45</f>
        <v>23571.239999999998</v>
      </c>
      <c r="K45" s="218" t="str">
        <f>IF(L38&gt;1,INDEX(FP!K:K,Doklady!B2+1),".")</f>
        <v>silové športy</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2558</v>
      </c>
      <c r="D46" s="78">
        <f>MAX(D44-D45,0)</f>
        <v>0</v>
      </c>
      <c r="E46" s="78">
        <f>MAX(E44-E45,0)</f>
        <v>0</v>
      </c>
      <c r="F46" s="78">
        <f>MIN(I44,MAX(-F44+F45,0))</f>
        <v>0</v>
      </c>
      <c r="G46" s="78">
        <f>MIN(J44,MAX(-G44+G45+MIN(F45-F44,0),0))</f>
        <v>0</v>
      </c>
      <c r="H46" s="78">
        <f>MAX(H44-H45,0)</f>
        <v>0</v>
      </c>
      <c r="I46" s="124">
        <f>+I44-I47</f>
        <v>2558</v>
      </c>
      <c r="K46" s="219">
        <f>+I46-H46</f>
        <v>2558</v>
      </c>
      <c r="L46" s="161" t="str">
        <f>IF(L43&gt;0,"a - "&amp;INDEX(FP!C:C,Doklady!B2+1),2)</f>
        <v>a - silové športy - bežné transfery</v>
      </c>
      <c r="M46" s="120">
        <v>1</v>
      </c>
      <c r="N46" s="161" t="str">
        <f>+L46</f>
        <v>a - silové športy - bežné transfery</v>
      </c>
      <c r="O46" s="120">
        <v>2</v>
      </c>
      <c r="P46" s="161" t="str">
        <f>+L46</f>
        <v>a - silové športy - bežné transfery</v>
      </c>
      <c r="Q46" s="120">
        <v>3</v>
      </c>
      <c r="R46" s="161" t="str">
        <f>+L46</f>
        <v>a - silové športy - bežné transfery</v>
      </c>
      <c r="S46" s="120">
        <v>4</v>
      </c>
      <c r="T46" s="161" t="str">
        <f>+L46</f>
        <v>a - silové športy - bežné transfery</v>
      </c>
      <c r="U46" s="120">
        <v>5</v>
      </c>
    </row>
    <row r="47" spans="1:21" x14ac:dyDescent="0.2">
      <c r="A47" s="115" t="s">
        <v>339</v>
      </c>
      <c r="B47" s="116" t="s">
        <v>376</v>
      </c>
      <c r="C47" s="73">
        <f>+C45</f>
        <v>2244.8000000000002</v>
      </c>
      <c r="D47" s="216">
        <f>+D45</f>
        <v>7406.7199999999993</v>
      </c>
      <c r="E47" s="216">
        <f>+E45</f>
        <v>11734.669999999998</v>
      </c>
      <c r="F47" s="216">
        <f>+MIN(F44:F45)</f>
        <v>1276.5100000000002</v>
      </c>
      <c r="G47" s="216">
        <f>+MIN(G44+MAX(F44-F45,0)-MAX(E45-E44,0)-MAX(D45-D44,0)-MAX(C45-C44,0),G45)</f>
        <v>-1206.6999999999962</v>
      </c>
      <c r="H47" s="216">
        <f>+MIN(H44:H45)</f>
        <v>0</v>
      </c>
      <c r="I47" s="73">
        <f>+C47+D47+E47+MIN(F44:F45)+G47+H47</f>
        <v>21456</v>
      </c>
      <c r="K47" s="219">
        <f>+I47-H47</f>
        <v>21456</v>
      </c>
      <c r="L47" s="161" t="str">
        <f>+SUBSTITUTE(L46,"bežné","kapitálové")</f>
        <v>a - silové športy - kapitálové transfery</v>
      </c>
      <c r="M47" s="120">
        <v>1</v>
      </c>
      <c r="N47" s="161" t="str">
        <f>+L47</f>
        <v>a - silové športy - kapitálové transfery</v>
      </c>
      <c r="O47" s="120">
        <v>2</v>
      </c>
      <c r="P47" s="161" t="str">
        <f>+L47</f>
        <v>a - silové športy - kapitálové transfery</v>
      </c>
      <c r="Q47" s="120">
        <v>3</v>
      </c>
      <c r="R47" s="161" t="str">
        <f>+L47</f>
        <v>a - silové športy - kapitálové transfery</v>
      </c>
      <c r="S47" s="120">
        <v>4</v>
      </c>
      <c r="T47" s="161" t="str">
        <f>+L47</f>
        <v>a - silové športy - kapitálové transfery</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66"/>
      <c r="B50" s="367"/>
      <c r="C50" s="367"/>
      <c r="D50" s="367"/>
      <c r="E50" s="367"/>
      <c r="F50" s="367"/>
      <c r="G50" s="367"/>
      <c r="H50" s="367"/>
      <c r="I50" s="367"/>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fitnes a kulturistika - bežné transfery</v>
      </c>
      <c r="C53" s="73">
        <f>IF(A53&lt;&gt;"",INDEX(FP!D:D,Doklady!B$2+(ROW()-53)),"")</f>
        <v>501165</v>
      </c>
      <c r="D53" s="73">
        <f>IF(A53&lt;&gt;"",Doklady!I1-Doklady!J1,"")</f>
        <v>495981.64999999997</v>
      </c>
      <c r="E53" s="73">
        <f>IF(A53&lt;&gt;"",MIN(D53,C53)*Doklady!C1/(1-Doklady!C1),"")</f>
        <v>0</v>
      </c>
      <c r="F53" s="71">
        <f>IF(A53&lt;&gt;"",Doklady!J1,"")</f>
        <v>0</v>
      </c>
      <c r="G53" s="73">
        <f>+IFERROR(HLOOKUP(IF(RIGHT(B53,15)="bežné transfery",LEFT(B53,LEN(B53)-18),0),$J$40:$K$42,3,0),MIN(C53,D53))</f>
        <v>494882.12</v>
      </c>
      <c r="H53" s="71"/>
      <c r="I53" s="73">
        <f>IF(A53&lt;&gt;"",MAX(IF(G53&lt;C53,C53-G53,0)+IF(F53&lt;E53,E53-F53,0),0),0)</f>
        <v>6282.8800000000047</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a</v>
      </c>
      <c r="B54" s="119" t="str">
        <f>Doklady!H2</f>
        <v>silové športy - bežné transfery</v>
      </c>
      <c r="C54" s="73">
        <f>IF(A54&lt;&gt;"",INDEX(FP!D:D,Doklady!B$2+(ROW()-53)),"")</f>
        <v>24014</v>
      </c>
      <c r="D54" s="73">
        <f>IF(A54&lt;&gt;"",Doklady!I2-Doklady!J2,"")</f>
        <v>23571.240000000016</v>
      </c>
      <c r="E54" s="73">
        <f>IF(A54&lt;&gt;"",MIN(D54,C54)*Doklady!C2/(1-Doklady!C2),"")</f>
        <v>0</v>
      </c>
      <c r="F54" s="71">
        <f>IF(A54&lt;&gt;"",Doklady!J2,"")</f>
        <v>0</v>
      </c>
      <c r="G54" s="73">
        <f t="shared" ref="G54:G117" si="0">+IFERROR(HLOOKUP(IF(RIGHT(B54,15)="bežné transfery",LEFT(B54,LEN(B54)-18),0),$J$40:$K$42,3,0),MIN(C54,D54))</f>
        <v>21456</v>
      </c>
      <c r="H54" s="71"/>
      <c r="I54" s="73">
        <f t="shared" ref="I54:I117" si="1">IF(A54&lt;&gt;"",MAX(IF(G54&lt;C54,C54-G54,0)+IF(F54&lt;E54,E54-F54,0),0),0)</f>
        <v>2558</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x14ac:dyDescent="0.2">
      <c r="A55" s="75" t="str">
        <f>Doklady!D3</f>
        <v>d</v>
      </c>
      <c r="B55" s="119" t="str">
        <f>Doklady!H3</f>
        <v>Barbier Michal</v>
      </c>
      <c r="C55" s="73">
        <f>IF(A55&lt;&gt;"",INDEX(FP!D:D,Doklady!B$2+(ROW()-53)),"")</f>
        <v>20000</v>
      </c>
      <c r="D55" s="73">
        <f>IF(A55&lt;&gt;"",Doklady!I3-Doklady!J3,"")</f>
        <v>19997.490000000002</v>
      </c>
      <c r="E55" s="73">
        <f>IF(A55&lt;&gt;"",MIN(D55,C55)*Doklady!C3/(1-Doklady!C3),"")</f>
        <v>0</v>
      </c>
      <c r="F55" s="71">
        <f>IF(A55&lt;&gt;"",Doklady!J3,"")</f>
        <v>0</v>
      </c>
      <c r="G55" s="73">
        <f t="shared" si="0"/>
        <v>19997.490000000002</v>
      </c>
      <c r="H55" s="71"/>
      <c r="I55" s="73">
        <f t="shared" si="1"/>
        <v>2.5099999999983993</v>
      </c>
      <c r="J55" s="84" t="str">
        <f t="shared" si="2"/>
        <v/>
      </c>
      <c r="K55" s="84" t="str">
        <f>Doklady!F3</f>
        <v>026 03</v>
      </c>
      <c r="L55" s="84" t="str">
        <f>IF(A55&lt;&gt;"",INDEX(FP!H:H,Doklady!B$2+(ROW()-52)),"")</f>
        <v>B</v>
      </c>
      <c r="M55" s="84" t="str">
        <f t="shared" si="3"/>
        <v>026 03B</v>
      </c>
    </row>
    <row r="56" spans="1:20" x14ac:dyDescent="0.2">
      <c r="A56" s="75" t="str">
        <f>Doklady!D4</f>
        <v>d</v>
      </c>
      <c r="B56" s="119" t="str">
        <f>Doklady!H4</f>
        <v>Bellák Jakub</v>
      </c>
      <c r="C56" s="73">
        <f>IF(A56&lt;&gt;"",INDEX(FP!D:D,Doklady!B$2+(ROW()-53)),"")</f>
        <v>15000</v>
      </c>
      <c r="D56" s="73">
        <f>IF(A56&lt;&gt;"",Doklady!I4-Doklady!J4,"")</f>
        <v>14999.999000000007</v>
      </c>
      <c r="E56" s="73">
        <f>IF(A56&lt;&gt;"",MIN(D56,C56)*Doklady!C4/(1-Doklady!C4),"")</f>
        <v>0</v>
      </c>
      <c r="F56" s="71">
        <f>IF(A56&lt;&gt;"",Doklady!J4,"")</f>
        <v>0</v>
      </c>
      <c r="G56" s="73">
        <f t="shared" si="0"/>
        <v>14999.999000000007</v>
      </c>
      <c r="H56" s="71"/>
      <c r="I56" s="73">
        <f t="shared" si="1"/>
        <v>9.999999929277692E-4</v>
      </c>
      <c r="J56" s="84" t="str">
        <f t="shared" si="2"/>
        <v/>
      </c>
      <c r="K56" s="84" t="str">
        <f>Doklady!F4</f>
        <v>026 03</v>
      </c>
      <c r="L56" s="84" t="str">
        <f>IF(A56&lt;&gt;"",INDEX(FP!H:H,Doklady!B$2+(ROW()-52)),"")</f>
        <v>B</v>
      </c>
      <c r="M56" s="84" t="str">
        <f t="shared" si="3"/>
        <v>026 03B</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560179</v>
      </c>
      <c r="D130" s="228">
        <f t="shared" ref="D130:I130" si="9">SUM(D53:D129)</f>
        <v>554550.37899999996</v>
      </c>
      <c r="E130" s="228">
        <f t="shared" si="9"/>
        <v>0</v>
      </c>
      <c r="F130" s="228">
        <f t="shared" si="9"/>
        <v>0</v>
      </c>
      <c r="G130" s="228">
        <f t="shared" si="9"/>
        <v>551335.60899999994</v>
      </c>
      <c r="H130" s="228">
        <f t="shared" si="9"/>
        <v>0</v>
      </c>
      <c r="I130" s="228">
        <f t="shared" si="9"/>
        <v>8843.390999999996</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4035</v>
      </c>
      <c r="B139" s="9"/>
      <c r="C139" s="74"/>
      <c r="D139" s="74"/>
      <c r="E139" s="74"/>
      <c r="F139" s="74"/>
      <c r="G139" s="74"/>
      <c r="H139" s="74"/>
      <c r="I139" s="74"/>
      <c r="J139" s="85"/>
    </row>
    <row r="140" spans="1:26" ht="12.75" x14ac:dyDescent="0.2">
      <c r="A140" s="9"/>
      <c r="B140" s="279"/>
      <c r="C140" s="229"/>
      <c r="D140" s="379" t="s">
        <v>4032</v>
      </c>
      <c r="E140" s="379"/>
      <c r="F140" s="379"/>
      <c r="G140" s="379"/>
      <c r="H140" s="379"/>
      <c r="I140" s="379"/>
      <c r="J140" s="85"/>
    </row>
    <row r="141" spans="1:26" ht="68.25" customHeight="1" x14ac:dyDescent="0.2">
      <c r="A141" s="9"/>
      <c r="B141" s="281" t="s">
        <v>4034</v>
      </c>
      <c r="C141" s="214"/>
      <c r="D141" s="363" t="s">
        <v>393</v>
      </c>
      <c r="E141" s="363"/>
      <c r="F141" s="363"/>
      <c r="G141" s="363"/>
      <c r="H141" s="363"/>
      <c r="I141" s="363"/>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70" priority="43" stopIfTrue="1" operator="lessThanOrEqual">
      <formula>0</formula>
    </cfRule>
    <cfRule type="cellIs" dxfId="69" priority="44" stopIfTrue="1" operator="greaterThan">
      <formula>0</formula>
    </cfRule>
  </conditionalFormatting>
  <conditionalFormatting sqref="D53:D129">
    <cfRule type="expression" dxfId="68" priority="31" stopIfTrue="1">
      <formula>$C53=$D53</formula>
    </cfRule>
    <cfRule type="expression" dxfId="67" priority="33" stopIfTrue="1">
      <formula>$C53&lt;&gt;$D53</formula>
    </cfRule>
  </conditionalFormatting>
  <conditionalFormatting sqref="E9:F9">
    <cfRule type="expression" dxfId="66" priority="38" stopIfTrue="1">
      <formula>SUM($E$10:$F$14)&gt;0</formula>
    </cfRule>
  </conditionalFormatting>
  <conditionalFormatting sqref="G53:G129">
    <cfRule type="expression" dxfId="65" priority="13" stopIfTrue="1">
      <formula>$C53=$G53</formula>
    </cfRule>
    <cfRule type="expression" dxfId="64" priority="14" stopIfTrue="1">
      <formula>$C53&lt;&gt;$G53</formula>
    </cfRule>
  </conditionalFormatting>
  <conditionalFormatting sqref="I42">
    <cfRule type="cellIs" dxfId="63" priority="1" stopIfTrue="1" operator="greaterThan">
      <formula>0</formula>
    </cfRule>
  </conditionalFormatting>
  <conditionalFormatting sqref="I47">
    <cfRule type="cellIs" dxfId="62" priority="15" stopIfTrue="1" operator="greaterThan">
      <formula>0</formula>
    </cfRule>
  </conditionalFormatting>
  <conditionalFormatting sqref="I53:I129">
    <cfRule type="cellIs" dxfId="61" priority="40" stopIfTrue="1" operator="equal">
      <formula>0</formula>
    </cfRule>
    <cfRule type="cellIs" dxfId="6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61"/>
  <sheetViews>
    <sheetView topLeftCell="A209" zoomScaleNormal="100" workbookViewId="0">
      <selection activeCell="J215" sqref="J215"/>
    </sheetView>
  </sheetViews>
  <sheetFormatPr defaultColWidth="11.42578125" defaultRowHeight="11.25" x14ac:dyDescent="0.2"/>
  <cols>
    <col min="1" max="1" width="34" style="6" customWidth="1"/>
    <col min="2" max="2" width="11" style="6" bestFit="1" customWidth="1"/>
    <col min="3" max="3" width="12" style="6" bestFit="1" customWidth="1"/>
    <col min="4" max="4" width="10" style="6" bestFit="1" customWidth="1"/>
    <col min="5" max="5" width="10" style="6" customWidth="1"/>
    <col min="6" max="6" width="31.42578125" style="6" customWidth="1"/>
    <col min="7" max="7" width="9.5703125" style="6" bestFit="1" customWidth="1"/>
    <col min="8" max="8" width="24"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fitnes a kulturistika - bežné transfery</v>
      </c>
      <c r="B1" s="232" t="str">
        <f>INDEX(Adr!A:A,B102+1)</f>
        <v>30842069</v>
      </c>
      <c r="C1" s="233">
        <f>IF(ROW()&lt;=B$3,INDEX(FP!E:E,B$2+ROW()-1),"")</f>
        <v>0</v>
      </c>
      <c r="D1" s="234" t="str">
        <f>IF(ROW()&lt;=B$3,INDEX(FP!F:F,B$2+ROW()-1),"")</f>
        <v>a</v>
      </c>
      <c r="E1" s="234"/>
      <c r="F1" s="234" t="str">
        <f>IF(ROW()&lt;=B$3,INDEX(FP!G:G,B$2+ROW()-1),"")</f>
        <v>026 02</v>
      </c>
      <c r="G1" s="234"/>
      <c r="H1" s="235" t="str">
        <f>IF(ROW()&lt;=B$3,INDEX(FP!C:C,B$2+ROW()-1),"")</f>
        <v>fitnes a kulturistika - bežné transfery</v>
      </c>
      <c r="I1" s="236">
        <f t="shared" ref="I1:I32" si="0">IF(ROW()&lt;=B$3,SUMIF(A$107:A$10103,A1,I$107:I$10103),"")</f>
        <v>495981.64999999997</v>
      </c>
      <c r="J1" s="236">
        <f t="shared" ref="J1:J32" si="1">IF(ROW()&lt;=B$3,SUMIFS(I$103:I$50103,A$103:A$50103,K1,J$103:J$50103,L1),"")</f>
        <v>0</v>
      </c>
      <c r="K1" s="110" t="str">
        <f>$A1</f>
        <v>a - fitnes a kulturistika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a - silové športy - bežné transfery</v>
      </c>
      <c r="B2" s="237">
        <f>MATCH(B1,FP!A:A,0)</f>
        <v>105</v>
      </c>
      <c r="C2" s="233">
        <f>IF(ROW()&lt;=B$3,INDEX(FP!E:E,B$2+ROW()-1),"")</f>
        <v>0</v>
      </c>
      <c r="D2" s="234" t="str">
        <f>IF(ROW()&lt;=B$3,INDEX(FP!F:F,B$2+ROW()-1),"")</f>
        <v>a</v>
      </c>
      <c r="E2" s="234"/>
      <c r="F2" s="234" t="str">
        <f>IF(ROW()&lt;=B$3,INDEX(FP!G:G,B$2+ROW()-1),"")</f>
        <v>026 02</v>
      </c>
      <c r="G2" s="234"/>
      <c r="H2" s="235" t="str">
        <f>IF(ROW()&lt;=B$3,INDEX(FP!C:C,B$2+ROW()-1),"")</f>
        <v>silové športy - bežné transfery</v>
      </c>
      <c r="I2" s="236">
        <f t="shared" si="0"/>
        <v>23571.240000000016</v>
      </c>
      <c r="J2" s="236">
        <f t="shared" si="1"/>
        <v>0</v>
      </c>
      <c r="K2" s="110" t="str">
        <f>$A2</f>
        <v>a - silové športy - bežné transfery</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d - Barbier Michal</v>
      </c>
      <c r="B3" s="238">
        <f>COUNTIF(FP!A:A,Doklady!B1)</f>
        <v>4</v>
      </c>
      <c r="C3" s="233">
        <f>IF(ROW()&lt;=B$3,INDEX(FP!E:E,B$2+ROW()-1),"")</f>
        <v>0</v>
      </c>
      <c r="D3" s="234" t="str">
        <f>IF(ROW()&lt;=B$3,INDEX(FP!F:F,B$2+ROW()-1),"")</f>
        <v>d</v>
      </c>
      <c r="E3" s="234"/>
      <c r="F3" s="234" t="str">
        <f>IF(ROW()&lt;=B$3,INDEX(FP!G:G,B$2+ROW()-1),"")</f>
        <v>026 03</v>
      </c>
      <c r="G3" s="234"/>
      <c r="H3" s="235" t="str">
        <f>IF(ROW()&lt;=B$3,INDEX(FP!C:C,B$2+ROW()-1),"")</f>
        <v>Barbier Michal</v>
      </c>
      <c r="I3" s="236">
        <f t="shared" si="0"/>
        <v>19997.490000000002</v>
      </c>
      <c r="J3" s="236">
        <f t="shared" si="1"/>
        <v>0</v>
      </c>
      <c r="K3" s="110" t="str">
        <f t="shared" ref="K3:K66" si="2">$A3</f>
        <v>d - Barbier Michal</v>
      </c>
      <c r="L3" s="101">
        <v>99</v>
      </c>
      <c r="M3" s="99" t="str">
        <f>$A2</f>
        <v>a - silové športy - bežné transfery</v>
      </c>
      <c r="N3" s="100">
        <v>99</v>
      </c>
      <c r="O3" s="88"/>
      <c r="P3" s="88"/>
      <c r="Q3" s="88"/>
      <c r="R3" s="88"/>
      <c r="S3" s="88"/>
      <c r="T3" s="88"/>
      <c r="U3" s="88"/>
      <c r="V3" s="88"/>
      <c r="W3" s="88"/>
      <c r="X3" s="88"/>
      <c r="Y3" s="88"/>
    </row>
    <row r="4" spans="1:25" s="6" customFormat="1" ht="12" hidden="1" thickBot="1" x14ac:dyDescent="0.25">
      <c r="A4" s="235" t="str">
        <f>IF(ROW()&lt;=B$3,INDEX(FP!F:F,B$2+ROW()-1)&amp;" - "&amp;INDEX(FP!C:C,B$2+ROW()-1),"")</f>
        <v>d - Bellák Jakub</v>
      </c>
      <c r="B4" s="239"/>
      <c r="C4" s="240">
        <f>IF(ROW()&lt;=B$3,INDEX(FP!E:E,B$2+ROW()-1),"")</f>
        <v>0</v>
      </c>
      <c r="D4" s="234" t="str">
        <f>IF(ROW()&lt;=B$3,INDEX(FP!F:F,B$2+ROW()-1),"")</f>
        <v>d</v>
      </c>
      <c r="E4" s="234"/>
      <c r="F4" s="234" t="str">
        <f>IF(ROW()&lt;=B$3,INDEX(FP!G:G,B$2+ROW()-1),"")</f>
        <v>026 03</v>
      </c>
      <c r="G4" s="234"/>
      <c r="H4" s="235" t="str">
        <f>IF(ROW()&lt;=B$3,INDEX(FP!C:C,B$2+ROW()-1),"")</f>
        <v>Bellák Jakub</v>
      </c>
      <c r="I4" s="236">
        <f t="shared" si="0"/>
        <v>14999.999000000007</v>
      </c>
      <c r="J4" s="236">
        <f t="shared" si="1"/>
        <v>0</v>
      </c>
      <c r="K4" s="110" t="str">
        <f t="shared" si="2"/>
        <v>d - Bellák Jakub</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d - Bellák Jakub</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IF(ROW()&lt;=B$3,SUMIF(A$107:A$10103,A33,I$107:I$10103),"")</f>
        <v/>
      </c>
      <c r="J33" s="236" t="str">
        <f t="shared" ref="J33:J64" si="4">IF(ROW()&lt;=B$3,SUMIFS(I$103:I$50103,A$103:A$50103,K33,J$103:J$50103,L33),"")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IF(ROW()&lt;=B$3,SUMIF(A$107:A$10103,A65,I$107:I$10103),"")</f>
        <v/>
      </c>
      <c r="J65" s="236" t="str">
        <f t="shared" ref="J65:J94" si="6">IF(ROW()&lt;=B$3,SUMIFS(I$103:I$50103,A$103:A$50103,K65,J$103:J$50103,L65),"")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80" t="s">
        <v>329</v>
      </c>
      <c r="B100" s="380"/>
      <c r="C100" s="380"/>
      <c r="D100" s="380"/>
      <c r="E100" s="380"/>
      <c r="F100" s="380"/>
      <c r="G100" s="380"/>
      <c r="H100" s="380"/>
      <c r="I100" s="382" t="s">
        <v>2991</v>
      </c>
      <c r="J100" s="382"/>
      <c r="K100" s="89"/>
    </row>
    <row r="101" spans="1:25" ht="15.75" x14ac:dyDescent="0.25">
      <c r="A101" s="380"/>
      <c r="B101" s="380"/>
      <c r="C101" s="380"/>
      <c r="D101" s="380"/>
      <c r="E101" s="380"/>
      <c r="F101" s="380"/>
      <c r="G101" s="380"/>
      <c r="H101" s="380"/>
      <c r="I101" s="381">
        <v>45961</v>
      </c>
      <c r="J101" s="381"/>
    </row>
    <row r="102" spans="1:25" ht="14.25" x14ac:dyDescent="0.2">
      <c r="A102" s="249" t="s">
        <v>398</v>
      </c>
      <c r="B102" s="250">
        <v>87</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2">
      <c r="A105" s="383" t="s">
        <v>407</v>
      </c>
      <c r="B105" s="384"/>
      <c r="C105" s="384"/>
      <c r="D105" s="384"/>
      <c r="E105" s="384"/>
      <c r="F105" s="384"/>
      <c r="G105" s="384"/>
      <c r="H105" s="384"/>
      <c r="I105" s="384"/>
      <c r="J105" s="385"/>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56.25" x14ac:dyDescent="0.2">
      <c r="A107" s="326" t="s">
        <v>2996</v>
      </c>
      <c r="B107" s="326"/>
      <c r="C107" s="326"/>
      <c r="D107" s="327"/>
      <c r="E107" s="327"/>
      <c r="F107" s="328" t="s">
        <v>2997</v>
      </c>
      <c r="G107" s="326"/>
      <c r="H107" s="326"/>
      <c r="I107" s="329"/>
      <c r="J107" s="330"/>
      <c r="K107" s="92"/>
    </row>
    <row r="108" spans="1:25" ht="67.5" x14ac:dyDescent="0.2">
      <c r="A108" s="326" t="s">
        <v>2996</v>
      </c>
      <c r="B108" s="326" t="s">
        <v>2998</v>
      </c>
      <c r="C108" s="326" t="s">
        <v>2999</v>
      </c>
      <c r="D108" s="327">
        <v>45876</v>
      </c>
      <c r="E108" s="327"/>
      <c r="F108" s="326" t="s">
        <v>3000</v>
      </c>
      <c r="G108" s="326"/>
      <c r="H108" s="326" t="s">
        <v>3001</v>
      </c>
      <c r="I108" s="329">
        <v>772.48</v>
      </c>
      <c r="J108" s="330">
        <v>3</v>
      </c>
      <c r="K108" s="92"/>
    </row>
    <row r="109" spans="1:25" ht="56.25" x14ac:dyDescent="0.2">
      <c r="A109" s="326" t="s">
        <v>2996</v>
      </c>
      <c r="B109" s="326" t="s">
        <v>3002</v>
      </c>
      <c r="C109" s="326" t="s">
        <v>3003</v>
      </c>
      <c r="D109" s="327">
        <v>45908</v>
      </c>
      <c r="E109" s="327"/>
      <c r="F109" s="326" t="s">
        <v>3004</v>
      </c>
      <c r="G109" s="326"/>
      <c r="H109" s="326" t="s">
        <v>3005</v>
      </c>
      <c r="I109" s="329">
        <v>2690</v>
      </c>
      <c r="J109" s="330">
        <v>3</v>
      </c>
      <c r="K109" s="92"/>
    </row>
    <row r="110" spans="1:25" ht="123.75" x14ac:dyDescent="0.2">
      <c r="A110" s="326" t="s">
        <v>2996</v>
      </c>
      <c r="B110" s="326" t="s">
        <v>3006</v>
      </c>
      <c r="C110" s="326"/>
      <c r="D110" s="327">
        <v>45972</v>
      </c>
      <c r="E110" s="327"/>
      <c r="F110" s="326" t="s">
        <v>3007</v>
      </c>
      <c r="G110" s="326"/>
      <c r="H110" s="326" t="s">
        <v>3008</v>
      </c>
      <c r="I110" s="329">
        <v>955.39</v>
      </c>
      <c r="J110" s="330">
        <v>3</v>
      </c>
      <c r="K110" s="92"/>
    </row>
    <row r="111" spans="1:25" ht="123.75" x14ac:dyDescent="0.2">
      <c r="A111" s="326" t="s">
        <v>2996</v>
      </c>
      <c r="B111" s="326" t="s">
        <v>3009</v>
      </c>
      <c r="C111" s="326"/>
      <c r="D111" s="327">
        <v>45972</v>
      </c>
      <c r="E111" s="327"/>
      <c r="F111" s="326" t="s">
        <v>3007</v>
      </c>
      <c r="G111" s="326"/>
      <c r="H111" s="326" t="s">
        <v>3010</v>
      </c>
      <c r="I111" s="329">
        <v>304.73</v>
      </c>
      <c r="J111" s="330">
        <v>3</v>
      </c>
      <c r="K111" s="92"/>
    </row>
    <row r="112" spans="1:25" ht="135" x14ac:dyDescent="0.2">
      <c r="A112" s="326" t="s">
        <v>2996</v>
      </c>
      <c r="B112" s="326" t="s">
        <v>3011</v>
      </c>
      <c r="C112" s="326"/>
      <c r="D112" s="327">
        <v>45876</v>
      </c>
      <c r="E112" s="327"/>
      <c r="F112" s="326" t="s">
        <v>3012</v>
      </c>
      <c r="G112" s="326"/>
      <c r="H112" s="326" t="s">
        <v>3010</v>
      </c>
      <c r="I112" s="329">
        <v>146.93</v>
      </c>
      <c r="J112" s="330">
        <v>4</v>
      </c>
      <c r="K112" s="92"/>
    </row>
    <row r="113" spans="1:11" ht="67.5" x14ac:dyDescent="0.2">
      <c r="A113" s="326" t="s">
        <v>3013</v>
      </c>
      <c r="B113" s="326" t="s">
        <v>4006</v>
      </c>
      <c r="C113" s="326"/>
      <c r="D113" s="327">
        <v>45881</v>
      </c>
      <c r="E113" s="327"/>
      <c r="F113" s="326" t="s">
        <v>3014</v>
      </c>
      <c r="G113" s="326"/>
      <c r="H113" s="326" t="s">
        <v>3015</v>
      </c>
      <c r="I113" s="329">
        <v>3837.74</v>
      </c>
      <c r="J113" s="330">
        <v>4</v>
      </c>
      <c r="K113" s="92"/>
    </row>
    <row r="114" spans="1:11" ht="56.25" x14ac:dyDescent="0.2">
      <c r="A114" s="326" t="s">
        <v>3013</v>
      </c>
      <c r="B114" s="326" t="s">
        <v>4006</v>
      </c>
      <c r="C114" s="326"/>
      <c r="D114" s="327">
        <v>45881</v>
      </c>
      <c r="E114" s="327"/>
      <c r="F114" s="326" t="s">
        <v>3017</v>
      </c>
      <c r="G114" s="326"/>
      <c r="H114" s="326" t="s">
        <v>3018</v>
      </c>
      <c r="I114" s="329">
        <v>970.75</v>
      </c>
      <c r="J114" s="330">
        <v>2</v>
      </c>
      <c r="K114" s="92"/>
    </row>
    <row r="115" spans="1:11" ht="56.25" x14ac:dyDescent="0.2">
      <c r="A115" s="326" t="s">
        <v>3013</v>
      </c>
      <c r="B115" s="326" t="s">
        <v>4006</v>
      </c>
      <c r="C115" s="326"/>
      <c r="D115" s="327">
        <v>45881</v>
      </c>
      <c r="E115" s="327"/>
      <c r="F115" s="326" t="s">
        <v>3017</v>
      </c>
      <c r="G115" s="326"/>
      <c r="H115" s="326" t="s">
        <v>3019</v>
      </c>
      <c r="I115" s="329">
        <v>1941.51</v>
      </c>
      <c r="J115" s="330">
        <v>5</v>
      </c>
      <c r="K115" s="92"/>
    </row>
    <row r="116" spans="1:11" ht="90" x14ac:dyDescent="0.2">
      <c r="A116" s="326" t="s">
        <v>3013</v>
      </c>
      <c r="B116" s="326" t="s">
        <v>3020</v>
      </c>
      <c r="C116" s="326"/>
      <c r="D116" s="327">
        <v>45881</v>
      </c>
      <c r="E116" s="327"/>
      <c r="F116" s="326" t="s">
        <v>3021</v>
      </c>
      <c r="G116" s="326"/>
      <c r="H116" s="326" t="s">
        <v>3022</v>
      </c>
      <c r="I116" s="329">
        <v>82.5</v>
      </c>
      <c r="J116" s="330">
        <v>5</v>
      </c>
      <c r="K116" s="92"/>
    </row>
    <row r="117" spans="1:11" ht="90" x14ac:dyDescent="0.2">
      <c r="A117" s="326" t="s">
        <v>3013</v>
      </c>
      <c r="B117" s="326" t="s">
        <v>3020</v>
      </c>
      <c r="C117" s="326"/>
      <c r="D117" s="327">
        <v>45881</v>
      </c>
      <c r="E117" s="327"/>
      <c r="F117" s="326" t="s">
        <v>3021</v>
      </c>
      <c r="G117" s="326"/>
      <c r="H117" s="326" t="s">
        <v>3023</v>
      </c>
      <c r="I117" s="329">
        <v>33</v>
      </c>
      <c r="J117" s="330">
        <v>5</v>
      </c>
      <c r="K117" s="92"/>
    </row>
    <row r="118" spans="1:11" ht="90" x14ac:dyDescent="0.2">
      <c r="A118" s="326" t="s">
        <v>2996</v>
      </c>
      <c r="B118" s="326" t="s">
        <v>3020</v>
      </c>
      <c r="C118" s="326"/>
      <c r="D118" s="327">
        <v>45881</v>
      </c>
      <c r="E118" s="327"/>
      <c r="F118" s="326" t="s">
        <v>3021</v>
      </c>
      <c r="G118" s="326"/>
      <c r="H118" s="326" t="s">
        <v>3024</v>
      </c>
      <c r="I118" s="329">
        <v>15.6</v>
      </c>
      <c r="J118" s="330">
        <v>5</v>
      </c>
      <c r="K118" s="92"/>
    </row>
    <row r="119" spans="1:11" ht="90" x14ac:dyDescent="0.2">
      <c r="A119" s="326" t="s">
        <v>2996</v>
      </c>
      <c r="B119" s="326" t="s">
        <v>3020</v>
      </c>
      <c r="C119" s="326"/>
      <c r="D119" s="327">
        <v>45881</v>
      </c>
      <c r="E119" s="327"/>
      <c r="F119" s="326" t="s">
        <v>3025</v>
      </c>
      <c r="G119" s="326"/>
      <c r="H119" s="326" t="s">
        <v>3026</v>
      </c>
      <c r="I119" s="329">
        <v>47.4</v>
      </c>
      <c r="J119" s="330">
        <v>5</v>
      </c>
      <c r="K119" s="92"/>
    </row>
    <row r="120" spans="1:11" ht="90" x14ac:dyDescent="0.2">
      <c r="A120" s="326" t="s">
        <v>3013</v>
      </c>
      <c r="B120" s="326" t="s">
        <v>3027</v>
      </c>
      <c r="C120" s="326"/>
      <c r="D120" s="327">
        <v>45881</v>
      </c>
      <c r="E120" s="327"/>
      <c r="F120" s="326" t="s">
        <v>3028</v>
      </c>
      <c r="G120" s="326"/>
      <c r="H120" s="326" t="s">
        <v>3026</v>
      </c>
      <c r="I120" s="329">
        <v>47.4</v>
      </c>
      <c r="J120" s="330">
        <v>5</v>
      </c>
      <c r="K120" s="92"/>
    </row>
    <row r="121" spans="1:11" ht="90" x14ac:dyDescent="0.2">
      <c r="A121" s="326" t="s">
        <v>3013</v>
      </c>
      <c r="B121" s="326" t="s">
        <v>3027</v>
      </c>
      <c r="C121" s="326"/>
      <c r="D121" s="327">
        <v>45881</v>
      </c>
      <c r="E121" s="327"/>
      <c r="F121" s="326" t="s">
        <v>3028</v>
      </c>
      <c r="G121" s="326"/>
      <c r="H121" s="326" t="s">
        <v>3029</v>
      </c>
      <c r="I121" s="329">
        <v>39.299999999999997</v>
      </c>
      <c r="J121" s="330">
        <v>5</v>
      </c>
      <c r="K121" s="92"/>
    </row>
    <row r="122" spans="1:11" ht="90" x14ac:dyDescent="0.2">
      <c r="A122" s="326" t="s">
        <v>2996</v>
      </c>
      <c r="B122" s="326" t="s">
        <v>3027</v>
      </c>
      <c r="C122" s="326"/>
      <c r="D122" s="327">
        <v>45881</v>
      </c>
      <c r="E122" s="327"/>
      <c r="F122" s="326" t="s">
        <v>3028</v>
      </c>
      <c r="G122" s="326"/>
      <c r="H122" s="326" t="s">
        <v>3024</v>
      </c>
      <c r="I122" s="329">
        <v>15.6</v>
      </c>
      <c r="J122" s="330">
        <v>5</v>
      </c>
      <c r="K122" s="92"/>
    </row>
    <row r="123" spans="1:11" ht="90" x14ac:dyDescent="0.2">
      <c r="A123" s="326" t="s">
        <v>3013</v>
      </c>
      <c r="B123" s="326" t="s">
        <v>3030</v>
      </c>
      <c r="C123" s="326"/>
      <c r="D123" s="327">
        <v>45881</v>
      </c>
      <c r="E123" s="327"/>
      <c r="F123" s="326" t="s">
        <v>3031</v>
      </c>
      <c r="G123" s="326"/>
      <c r="H123" s="326" t="s">
        <v>3029</v>
      </c>
      <c r="I123" s="329">
        <v>46.5</v>
      </c>
      <c r="J123" s="330">
        <v>5</v>
      </c>
      <c r="K123" s="92"/>
    </row>
    <row r="124" spans="1:11" ht="90" x14ac:dyDescent="0.2">
      <c r="A124" s="326" t="s">
        <v>3013</v>
      </c>
      <c r="B124" s="326" t="s">
        <v>3032</v>
      </c>
      <c r="C124" s="326"/>
      <c r="D124" s="327">
        <v>45881</v>
      </c>
      <c r="E124" s="327"/>
      <c r="F124" s="326" t="s">
        <v>3033</v>
      </c>
      <c r="G124" s="326"/>
      <c r="H124" s="326" t="s">
        <v>3034</v>
      </c>
      <c r="I124" s="329">
        <v>86.1</v>
      </c>
      <c r="J124" s="330">
        <v>5</v>
      </c>
      <c r="K124" s="92"/>
    </row>
    <row r="125" spans="1:11" ht="90" x14ac:dyDescent="0.2">
      <c r="A125" s="326" t="s">
        <v>3013</v>
      </c>
      <c r="B125" s="326" t="s">
        <v>3035</v>
      </c>
      <c r="C125" s="326"/>
      <c r="D125" s="327">
        <v>45881</v>
      </c>
      <c r="E125" s="327"/>
      <c r="F125" s="326" t="s">
        <v>3036</v>
      </c>
      <c r="G125" s="326"/>
      <c r="H125" s="326" t="s">
        <v>3037</v>
      </c>
      <c r="I125" s="329">
        <v>63.6</v>
      </c>
      <c r="J125" s="330">
        <v>2</v>
      </c>
      <c r="K125" s="92"/>
    </row>
    <row r="126" spans="1:11" ht="90" x14ac:dyDescent="0.2">
      <c r="A126" s="326" t="s">
        <v>3013</v>
      </c>
      <c r="B126" s="326" t="s">
        <v>3035</v>
      </c>
      <c r="C126" s="326"/>
      <c r="D126" s="327">
        <v>45881</v>
      </c>
      <c r="E126" s="327"/>
      <c r="F126" s="326" t="s">
        <v>3038</v>
      </c>
      <c r="G126" s="326"/>
      <c r="H126" s="326" t="s">
        <v>3037</v>
      </c>
      <c r="I126" s="329">
        <v>65.400000000000006</v>
      </c>
      <c r="J126" s="330">
        <v>2</v>
      </c>
      <c r="K126" s="92"/>
    </row>
    <row r="127" spans="1:11" ht="90" x14ac:dyDescent="0.2">
      <c r="A127" s="326" t="s">
        <v>3013</v>
      </c>
      <c r="B127" s="326" t="s">
        <v>3035</v>
      </c>
      <c r="C127" s="326"/>
      <c r="D127" s="327">
        <v>45881</v>
      </c>
      <c r="E127" s="327"/>
      <c r="F127" s="326" t="s">
        <v>3039</v>
      </c>
      <c r="G127" s="326"/>
      <c r="H127" s="326" t="s">
        <v>3037</v>
      </c>
      <c r="I127" s="329">
        <v>43.5</v>
      </c>
      <c r="J127" s="330">
        <v>2</v>
      </c>
      <c r="K127" s="92"/>
    </row>
    <row r="128" spans="1:11" ht="90" x14ac:dyDescent="0.2">
      <c r="A128" s="326" t="s">
        <v>3013</v>
      </c>
      <c r="B128" s="326" t="s">
        <v>3040</v>
      </c>
      <c r="C128" s="326"/>
      <c r="D128" s="327">
        <v>45881</v>
      </c>
      <c r="E128" s="327"/>
      <c r="F128" s="326" t="s">
        <v>3041</v>
      </c>
      <c r="G128" s="326"/>
      <c r="H128" s="326" t="s">
        <v>3037</v>
      </c>
      <c r="I128" s="329">
        <v>13.5</v>
      </c>
      <c r="J128" s="330">
        <v>2</v>
      </c>
      <c r="K128" s="92"/>
    </row>
    <row r="129" spans="1:11" ht="90" x14ac:dyDescent="0.2">
      <c r="A129" s="326" t="s">
        <v>3013</v>
      </c>
      <c r="B129" s="326" t="s">
        <v>3040</v>
      </c>
      <c r="C129" s="326"/>
      <c r="D129" s="327">
        <v>45881</v>
      </c>
      <c r="E129" s="327"/>
      <c r="F129" s="326" t="s">
        <v>3042</v>
      </c>
      <c r="G129" s="326"/>
      <c r="H129" s="326" t="s">
        <v>3037</v>
      </c>
      <c r="I129" s="329">
        <v>78</v>
      </c>
      <c r="J129" s="330">
        <v>2</v>
      </c>
      <c r="K129" s="92"/>
    </row>
    <row r="130" spans="1:11" ht="90" x14ac:dyDescent="0.2">
      <c r="A130" s="326" t="s">
        <v>3013</v>
      </c>
      <c r="B130" s="326" t="s">
        <v>3040</v>
      </c>
      <c r="C130" s="326"/>
      <c r="D130" s="327">
        <v>45881</v>
      </c>
      <c r="E130" s="327"/>
      <c r="F130" s="326" t="s">
        <v>3043</v>
      </c>
      <c r="G130" s="326"/>
      <c r="H130" s="326" t="s">
        <v>3044</v>
      </c>
      <c r="I130" s="329">
        <v>16.5</v>
      </c>
      <c r="J130" s="330">
        <v>2</v>
      </c>
      <c r="K130" s="92"/>
    </row>
    <row r="131" spans="1:11" ht="90" x14ac:dyDescent="0.2">
      <c r="A131" s="326" t="s">
        <v>3013</v>
      </c>
      <c r="B131" s="326" t="s">
        <v>3040</v>
      </c>
      <c r="C131" s="326"/>
      <c r="D131" s="327">
        <v>45881</v>
      </c>
      <c r="E131" s="327"/>
      <c r="F131" s="326" t="s">
        <v>3043</v>
      </c>
      <c r="G131" s="326"/>
      <c r="H131" s="326" t="s">
        <v>3022</v>
      </c>
      <c r="I131" s="329">
        <v>82.5</v>
      </c>
      <c r="J131" s="330">
        <v>2</v>
      </c>
      <c r="K131" s="92"/>
    </row>
    <row r="132" spans="1:11" ht="90" x14ac:dyDescent="0.2">
      <c r="A132" s="326" t="s">
        <v>3013</v>
      </c>
      <c r="B132" s="326" t="s">
        <v>3040</v>
      </c>
      <c r="C132" s="326"/>
      <c r="D132" s="327">
        <v>45881</v>
      </c>
      <c r="E132" s="327"/>
      <c r="F132" s="326" t="s">
        <v>3043</v>
      </c>
      <c r="G132" s="326"/>
      <c r="H132" s="326" t="s">
        <v>3023</v>
      </c>
      <c r="I132" s="329">
        <v>33</v>
      </c>
      <c r="J132" s="330">
        <v>2</v>
      </c>
      <c r="K132" s="92"/>
    </row>
    <row r="133" spans="1:11" ht="90" x14ac:dyDescent="0.2">
      <c r="A133" s="326" t="s">
        <v>3013</v>
      </c>
      <c r="B133" s="326" t="s">
        <v>3040</v>
      </c>
      <c r="C133" s="326"/>
      <c r="D133" s="327">
        <v>45881</v>
      </c>
      <c r="E133" s="327"/>
      <c r="F133" s="326" t="s">
        <v>3043</v>
      </c>
      <c r="G133" s="326"/>
      <c r="H133" s="326" t="s">
        <v>3045</v>
      </c>
      <c r="I133" s="329">
        <v>88.5</v>
      </c>
      <c r="J133" s="330">
        <v>2</v>
      </c>
      <c r="K133" s="92"/>
    </row>
    <row r="134" spans="1:11" ht="90" x14ac:dyDescent="0.2">
      <c r="A134" s="326" t="s">
        <v>3013</v>
      </c>
      <c r="B134" s="326" t="s">
        <v>3040</v>
      </c>
      <c r="C134" s="326"/>
      <c r="D134" s="327">
        <v>45881</v>
      </c>
      <c r="E134" s="327"/>
      <c r="F134" s="326" t="s">
        <v>3043</v>
      </c>
      <c r="G134" s="326"/>
      <c r="H134" s="326" t="s">
        <v>3046</v>
      </c>
      <c r="I134" s="329">
        <v>6.6</v>
      </c>
      <c r="J134" s="330">
        <v>2</v>
      </c>
      <c r="K134" s="92"/>
    </row>
    <row r="135" spans="1:11" ht="90" x14ac:dyDescent="0.2">
      <c r="A135" s="326" t="s">
        <v>3013</v>
      </c>
      <c r="B135" s="326" t="s">
        <v>3040</v>
      </c>
      <c r="C135" s="326"/>
      <c r="D135" s="327">
        <v>45881</v>
      </c>
      <c r="E135" s="327"/>
      <c r="F135" s="326" t="s">
        <v>3047</v>
      </c>
      <c r="G135" s="326"/>
      <c r="H135" s="326" t="s">
        <v>3048</v>
      </c>
      <c r="I135" s="329">
        <v>51</v>
      </c>
      <c r="J135" s="330">
        <v>2</v>
      </c>
      <c r="K135" s="92"/>
    </row>
    <row r="136" spans="1:11" ht="90" x14ac:dyDescent="0.2">
      <c r="A136" s="326" t="s">
        <v>3013</v>
      </c>
      <c r="B136" s="326" t="s">
        <v>3049</v>
      </c>
      <c r="C136" s="326"/>
      <c r="D136" s="327">
        <v>45881</v>
      </c>
      <c r="E136" s="327"/>
      <c r="F136" s="326" t="s">
        <v>3050</v>
      </c>
      <c r="G136" s="326"/>
      <c r="H136" s="326" t="s">
        <v>3022</v>
      </c>
      <c r="I136" s="329">
        <v>64.5</v>
      </c>
      <c r="J136" s="330">
        <v>2</v>
      </c>
      <c r="K136" s="92"/>
    </row>
    <row r="137" spans="1:11" ht="90" x14ac:dyDescent="0.2">
      <c r="A137" s="326" t="s">
        <v>3013</v>
      </c>
      <c r="B137" s="326" t="s">
        <v>3049</v>
      </c>
      <c r="C137" s="326"/>
      <c r="D137" s="327">
        <v>45881</v>
      </c>
      <c r="E137" s="327"/>
      <c r="F137" s="326" t="s">
        <v>3051</v>
      </c>
      <c r="G137" s="326"/>
      <c r="H137" s="326" t="s">
        <v>3037</v>
      </c>
      <c r="I137" s="329">
        <v>65.400000000000006</v>
      </c>
      <c r="J137" s="330">
        <v>2</v>
      </c>
      <c r="K137" s="92"/>
    </row>
    <row r="138" spans="1:11" ht="90" x14ac:dyDescent="0.2">
      <c r="A138" s="326" t="s">
        <v>3013</v>
      </c>
      <c r="B138" s="326" t="s">
        <v>3049</v>
      </c>
      <c r="C138" s="326"/>
      <c r="D138" s="327">
        <v>45881</v>
      </c>
      <c r="E138" s="327"/>
      <c r="F138" s="326" t="s">
        <v>3051</v>
      </c>
      <c r="G138" s="326"/>
      <c r="H138" s="326" t="s">
        <v>3048</v>
      </c>
      <c r="I138" s="329">
        <v>54.6</v>
      </c>
      <c r="J138" s="330">
        <v>2</v>
      </c>
      <c r="K138" s="92"/>
    </row>
    <row r="139" spans="1:11" ht="90" x14ac:dyDescent="0.2">
      <c r="A139" s="326" t="s">
        <v>3013</v>
      </c>
      <c r="B139" s="326" t="s">
        <v>3049</v>
      </c>
      <c r="C139" s="326"/>
      <c r="D139" s="327">
        <v>45881</v>
      </c>
      <c r="E139" s="327"/>
      <c r="F139" s="326" t="s">
        <v>3050</v>
      </c>
      <c r="G139" s="326"/>
      <c r="H139" s="326" t="s">
        <v>3045</v>
      </c>
      <c r="I139" s="329">
        <v>75</v>
      </c>
      <c r="J139" s="330">
        <v>2</v>
      </c>
      <c r="K139" s="92"/>
    </row>
    <row r="140" spans="1:11" ht="90" x14ac:dyDescent="0.2">
      <c r="A140" s="326" t="s">
        <v>3013</v>
      </c>
      <c r="B140" s="326" t="s">
        <v>3049</v>
      </c>
      <c r="C140" s="326"/>
      <c r="D140" s="327">
        <v>45881</v>
      </c>
      <c r="E140" s="327"/>
      <c r="F140" s="326" t="s">
        <v>3050</v>
      </c>
      <c r="G140" s="326"/>
      <c r="H140" s="326" t="s">
        <v>3046</v>
      </c>
      <c r="I140" s="329">
        <v>55.2</v>
      </c>
      <c r="J140" s="330">
        <v>2</v>
      </c>
      <c r="K140" s="92"/>
    </row>
    <row r="141" spans="1:11" ht="90" x14ac:dyDescent="0.2">
      <c r="A141" s="326" t="s">
        <v>3013</v>
      </c>
      <c r="B141" s="326" t="s">
        <v>3049</v>
      </c>
      <c r="C141" s="326"/>
      <c r="D141" s="327">
        <v>45881</v>
      </c>
      <c r="E141" s="327"/>
      <c r="F141" s="326" t="s">
        <v>3050</v>
      </c>
      <c r="G141" s="326"/>
      <c r="H141" s="326" t="s">
        <v>3052</v>
      </c>
      <c r="I141" s="329">
        <v>100.8</v>
      </c>
      <c r="J141" s="330">
        <v>2</v>
      </c>
      <c r="K141" s="92"/>
    </row>
    <row r="142" spans="1:11" ht="12.75" x14ac:dyDescent="0.2">
      <c r="A142" s="326" t="s">
        <v>3053</v>
      </c>
      <c r="B142" s="326" t="s">
        <v>3054</v>
      </c>
      <c r="C142" s="326"/>
      <c r="D142" s="327">
        <v>45881</v>
      </c>
      <c r="E142" s="327"/>
      <c r="F142" s="326" t="s">
        <v>3055</v>
      </c>
      <c r="G142" s="326" t="s">
        <v>3056</v>
      </c>
      <c r="H142" s="326" t="s">
        <v>3057</v>
      </c>
      <c r="I142" s="329">
        <v>47.35</v>
      </c>
      <c r="J142" s="330">
        <v>10</v>
      </c>
      <c r="K142" s="92"/>
    </row>
    <row r="143" spans="1:11" ht="12.75" x14ac:dyDescent="0.2">
      <c r="A143" s="326" t="s">
        <v>3013</v>
      </c>
      <c r="B143" s="326" t="s">
        <v>3054</v>
      </c>
      <c r="C143" s="326"/>
      <c r="D143" s="327">
        <v>45882</v>
      </c>
      <c r="E143" s="327"/>
      <c r="F143" s="326" t="s">
        <v>3055</v>
      </c>
      <c r="G143" s="326" t="s">
        <v>3056</v>
      </c>
      <c r="H143" s="326" t="s">
        <v>3057</v>
      </c>
      <c r="I143" s="329">
        <v>19.5</v>
      </c>
      <c r="J143" s="330">
        <v>5</v>
      </c>
      <c r="K143" s="92"/>
    </row>
    <row r="144" spans="1:11" ht="12.75" x14ac:dyDescent="0.2">
      <c r="A144" s="326" t="s">
        <v>3013</v>
      </c>
      <c r="B144" s="326" t="s">
        <v>3054</v>
      </c>
      <c r="C144" s="326"/>
      <c r="D144" s="327">
        <v>45882</v>
      </c>
      <c r="E144" s="327"/>
      <c r="F144" s="326" t="s">
        <v>3055</v>
      </c>
      <c r="G144" s="326" t="s">
        <v>3056</v>
      </c>
      <c r="H144" s="326" t="s">
        <v>3057</v>
      </c>
      <c r="I144" s="329">
        <v>24.2</v>
      </c>
      <c r="J144" s="330">
        <v>5</v>
      </c>
      <c r="K144" s="92"/>
    </row>
    <row r="145" spans="1:11" ht="12.75" x14ac:dyDescent="0.2">
      <c r="A145" s="326" t="s">
        <v>3058</v>
      </c>
      <c r="B145" s="326" t="s">
        <v>3054</v>
      </c>
      <c r="C145" s="326"/>
      <c r="D145" s="327">
        <v>45882</v>
      </c>
      <c r="E145" s="327"/>
      <c r="F145" s="326" t="s">
        <v>3055</v>
      </c>
      <c r="G145" s="326" t="s">
        <v>3056</v>
      </c>
      <c r="H145" s="326" t="s">
        <v>3057</v>
      </c>
      <c r="I145" s="329">
        <v>54</v>
      </c>
      <c r="J145" s="330">
        <v>10</v>
      </c>
      <c r="K145" s="92"/>
    </row>
    <row r="146" spans="1:11" ht="90" x14ac:dyDescent="0.2">
      <c r="A146" s="326" t="s">
        <v>3013</v>
      </c>
      <c r="B146" s="326" t="s">
        <v>3059</v>
      </c>
      <c r="C146" s="326"/>
      <c r="D146" s="327">
        <v>45883</v>
      </c>
      <c r="E146" s="327"/>
      <c r="F146" s="326" t="s">
        <v>3060</v>
      </c>
      <c r="G146" s="326"/>
      <c r="H146" s="326" t="s">
        <v>3061</v>
      </c>
      <c r="I146" s="329">
        <v>361.5</v>
      </c>
      <c r="J146" s="330">
        <v>2</v>
      </c>
      <c r="K146" s="92"/>
    </row>
    <row r="147" spans="1:11" ht="12.75" x14ac:dyDescent="0.2">
      <c r="A147" s="326" t="s">
        <v>3013</v>
      </c>
      <c r="B147" s="326" t="s">
        <v>3054</v>
      </c>
      <c r="C147" s="326"/>
      <c r="D147" s="327">
        <v>45884</v>
      </c>
      <c r="E147" s="327"/>
      <c r="F147" s="326" t="s">
        <v>3055</v>
      </c>
      <c r="G147" s="326" t="s">
        <v>3056</v>
      </c>
      <c r="H147" s="326" t="s">
        <v>3057</v>
      </c>
      <c r="I147" s="329">
        <v>19.5</v>
      </c>
      <c r="J147" s="330">
        <v>2</v>
      </c>
      <c r="K147" s="92"/>
    </row>
    <row r="148" spans="1:11" ht="12.75" x14ac:dyDescent="0.2">
      <c r="A148" s="326" t="s">
        <v>3013</v>
      </c>
      <c r="B148" s="326" t="s">
        <v>3054</v>
      </c>
      <c r="C148" s="326"/>
      <c r="D148" s="327">
        <v>45889</v>
      </c>
      <c r="E148" s="327"/>
      <c r="F148" s="326" t="s">
        <v>3055</v>
      </c>
      <c r="G148" s="326" t="s">
        <v>3056</v>
      </c>
      <c r="H148" s="326" t="s">
        <v>3057</v>
      </c>
      <c r="I148" s="329">
        <v>20.7</v>
      </c>
      <c r="J148" s="330">
        <v>5</v>
      </c>
      <c r="K148" s="92"/>
    </row>
    <row r="149" spans="1:11" ht="12.75" x14ac:dyDescent="0.2">
      <c r="A149" s="326" t="s">
        <v>3013</v>
      </c>
      <c r="B149" s="326" t="s">
        <v>3054</v>
      </c>
      <c r="C149" s="326"/>
      <c r="D149" s="327">
        <v>45889</v>
      </c>
      <c r="E149" s="327"/>
      <c r="F149" s="326" t="s">
        <v>3055</v>
      </c>
      <c r="G149" s="326" t="s">
        <v>3056</v>
      </c>
      <c r="H149" s="326" t="s">
        <v>3057</v>
      </c>
      <c r="I149" s="329">
        <v>19.2</v>
      </c>
      <c r="J149" s="330">
        <v>5</v>
      </c>
      <c r="K149" s="92"/>
    </row>
    <row r="150" spans="1:11" ht="12.75" x14ac:dyDescent="0.2">
      <c r="A150" s="326" t="s">
        <v>3013</v>
      </c>
      <c r="B150" s="326" t="s">
        <v>3062</v>
      </c>
      <c r="C150" s="326"/>
      <c r="D150" s="327">
        <v>45890</v>
      </c>
      <c r="E150" s="327"/>
      <c r="F150" s="326" t="s">
        <v>3063</v>
      </c>
      <c r="G150" s="326" t="s">
        <v>3064</v>
      </c>
      <c r="H150" s="326" t="s">
        <v>152</v>
      </c>
      <c r="I150" s="329">
        <v>3.5</v>
      </c>
      <c r="J150" s="330">
        <v>4</v>
      </c>
      <c r="K150" s="92"/>
    </row>
    <row r="151" spans="1:11" ht="12.75" x14ac:dyDescent="0.2">
      <c r="A151" s="326" t="s">
        <v>3013</v>
      </c>
      <c r="B151" s="326"/>
      <c r="C151" s="326"/>
      <c r="D151" s="327">
        <v>45890</v>
      </c>
      <c r="E151" s="327"/>
      <c r="F151" s="326" t="s">
        <v>3063</v>
      </c>
      <c r="G151" s="326" t="s">
        <v>3064</v>
      </c>
      <c r="H151" s="326" t="s">
        <v>152</v>
      </c>
      <c r="I151" s="329">
        <v>3.5</v>
      </c>
      <c r="J151" s="330">
        <v>4</v>
      </c>
      <c r="K151" s="92"/>
    </row>
    <row r="152" spans="1:11" ht="12.75" x14ac:dyDescent="0.2">
      <c r="A152" s="326" t="s">
        <v>3013</v>
      </c>
      <c r="B152" s="326" t="s">
        <v>3054</v>
      </c>
      <c r="C152" s="326"/>
      <c r="D152" s="327">
        <v>45890</v>
      </c>
      <c r="E152" s="327"/>
      <c r="F152" s="326" t="s">
        <v>3055</v>
      </c>
      <c r="G152" s="326" t="s">
        <v>3056</v>
      </c>
      <c r="H152" s="326" t="s">
        <v>3057</v>
      </c>
      <c r="I152" s="329">
        <v>13.9</v>
      </c>
      <c r="J152" s="330">
        <v>5</v>
      </c>
      <c r="K152" s="92"/>
    </row>
    <row r="153" spans="1:11" ht="12.75" x14ac:dyDescent="0.2">
      <c r="A153" s="326" t="s">
        <v>3053</v>
      </c>
      <c r="B153" s="326" t="s">
        <v>3054</v>
      </c>
      <c r="C153" s="326"/>
      <c r="D153" s="327">
        <v>45890</v>
      </c>
      <c r="E153" s="327"/>
      <c r="F153" s="326" t="s">
        <v>3055</v>
      </c>
      <c r="G153" s="326" t="s">
        <v>3056</v>
      </c>
      <c r="H153" s="326" t="s">
        <v>3057</v>
      </c>
      <c r="I153" s="329">
        <v>134.55000000000001</v>
      </c>
      <c r="J153" s="330">
        <v>10</v>
      </c>
      <c r="K153" s="92"/>
    </row>
    <row r="154" spans="1:11" ht="90" x14ac:dyDescent="0.2">
      <c r="A154" s="326" t="s">
        <v>3013</v>
      </c>
      <c r="B154" s="326" t="s">
        <v>3065</v>
      </c>
      <c r="C154" s="326"/>
      <c r="D154" s="327">
        <v>45892</v>
      </c>
      <c r="E154" s="327"/>
      <c r="F154" s="326" t="s">
        <v>3066</v>
      </c>
      <c r="G154" s="326"/>
      <c r="H154" s="326" t="s">
        <v>3061</v>
      </c>
      <c r="I154" s="329">
        <v>516.5</v>
      </c>
      <c r="J154" s="330">
        <v>2</v>
      </c>
      <c r="K154" s="92"/>
    </row>
    <row r="155" spans="1:11" ht="90" x14ac:dyDescent="0.2">
      <c r="A155" s="326" t="s">
        <v>3013</v>
      </c>
      <c r="B155" s="326" t="s">
        <v>3067</v>
      </c>
      <c r="C155" s="326"/>
      <c r="D155" s="327">
        <v>45892</v>
      </c>
      <c r="E155" s="327"/>
      <c r="F155" s="326" t="s">
        <v>3068</v>
      </c>
      <c r="G155" s="326"/>
      <c r="H155" s="326" t="s">
        <v>3069</v>
      </c>
      <c r="I155" s="329">
        <v>187.5</v>
      </c>
      <c r="J155" s="330">
        <v>2</v>
      </c>
      <c r="K155" s="92"/>
    </row>
    <row r="156" spans="1:11" ht="101.25" x14ac:dyDescent="0.2">
      <c r="A156" s="326" t="s">
        <v>3013</v>
      </c>
      <c r="B156" s="326" t="s">
        <v>3070</v>
      </c>
      <c r="C156" s="326"/>
      <c r="D156" s="327">
        <v>45892</v>
      </c>
      <c r="E156" s="327"/>
      <c r="F156" s="326" t="s">
        <v>3071</v>
      </c>
      <c r="G156" s="326"/>
      <c r="H156" s="326" t="s">
        <v>3072</v>
      </c>
      <c r="I156" s="329">
        <v>412.5</v>
      </c>
      <c r="J156" s="330">
        <v>2</v>
      </c>
      <c r="K156" s="92"/>
    </row>
    <row r="157" spans="1:11" ht="45" x14ac:dyDescent="0.2">
      <c r="A157" s="326" t="s">
        <v>3013</v>
      </c>
      <c r="B157" s="326"/>
      <c r="C157" s="326"/>
      <c r="D157" s="327"/>
      <c r="E157" s="327"/>
      <c r="F157" s="328" t="s">
        <v>3073</v>
      </c>
      <c r="G157" s="326"/>
      <c r="H157" s="326"/>
      <c r="I157" s="329"/>
      <c r="J157" s="330"/>
      <c r="K157" s="92"/>
    </row>
    <row r="158" spans="1:11" ht="78.75" x14ac:dyDescent="0.2">
      <c r="A158" s="326" t="s">
        <v>3013</v>
      </c>
      <c r="B158" s="326" t="s">
        <v>3074</v>
      </c>
      <c r="C158" s="326" t="s">
        <v>3075</v>
      </c>
      <c r="D158" s="327">
        <v>45892</v>
      </c>
      <c r="E158" s="327">
        <v>45807</v>
      </c>
      <c r="F158" s="326" t="s">
        <v>3076</v>
      </c>
      <c r="G158" s="326" t="s">
        <v>3077</v>
      </c>
      <c r="H158" s="326" t="s">
        <v>3078</v>
      </c>
      <c r="I158" s="329">
        <v>96</v>
      </c>
      <c r="J158" s="330">
        <v>2</v>
      </c>
      <c r="K158" s="92"/>
    </row>
    <row r="159" spans="1:11" ht="78.75" x14ac:dyDescent="0.2">
      <c r="A159" s="326" t="s">
        <v>3013</v>
      </c>
      <c r="B159" s="326" t="s">
        <v>3074</v>
      </c>
      <c r="C159" s="326" t="s">
        <v>3079</v>
      </c>
      <c r="D159" s="327">
        <v>45892</v>
      </c>
      <c r="E159" s="327">
        <v>45772</v>
      </c>
      <c r="F159" s="326" t="s">
        <v>3080</v>
      </c>
      <c r="G159" s="326" t="s">
        <v>3077</v>
      </c>
      <c r="H159" s="326" t="s">
        <v>3078</v>
      </c>
      <c r="I159" s="329">
        <v>400</v>
      </c>
      <c r="J159" s="330">
        <v>2</v>
      </c>
      <c r="K159" s="92"/>
    </row>
    <row r="160" spans="1:11" ht="78.75" x14ac:dyDescent="0.2">
      <c r="A160" s="326" t="s">
        <v>3013</v>
      </c>
      <c r="B160" s="326" t="s">
        <v>3074</v>
      </c>
      <c r="C160" s="326" t="s">
        <v>3081</v>
      </c>
      <c r="D160" s="327">
        <v>45892</v>
      </c>
      <c r="E160" s="327">
        <v>45752</v>
      </c>
      <c r="F160" s="326" t="s">
        <v>3082</v>
      </c>
      <c r="G160" s="326" t="s">
        <v>3077</v>
      </c>
      <c r="H160" s="326" t="s">
        <v>3078</v>
      </c>
      <c r="I160" s="329">
        <v>62</v>
      </c>
      <c r="J160" s="330">
        <v>2</v>
      </c>
      <c r="K160" s="92"/>
    </row>
    <row r="161" spans="1:11" ht="78.75" x14ac:dyDescent="0.2">
      <c r="A161" s="326" t="s">
        <v>3013</v>
      </c>
      <c r="B161" s="326" t="s">
        <v>3074</v>
      </c>
      <c r="C161" s="326" t="s">
        <v>3083</v>
      </c>
      <c r="D161" s="327">
        <v>45892</v>
      </c>
      <c r="E161" s="327">
        <v>45772</v>
      </c>
      <c r="F161" s="326" t="s">
        <v>3084</v>
      </c>
      <c r="G161" s="326" t="s">
        <v>3077</v>
      </c>
      <c r="H161" s="326" t="s">
        <v>3078</v>
      </c>
      <c r="I161" s="329">
        <v>300</v>
      </c>
      <c r="J161" s="330">
        <v>2</v>
      </c>
      <c r="K161" s="92"/>
    </row>
    <row r="162" spans="1:11" ht="78.75" x14ac:dyDescent="0.2">
      <c r="A162" s="326" t="s">
        <v>3013</v>
      </c>
      <c r="B162" s="326" t="s">
        <v>3074</v>
      </c>
      <c r="C162" s="326" t="s">
        <v>3085</v>
      </c>
      <c r="D162" s="327">
        <v>45892</v>
      </c>
      <c r="E162" s="327">
        <v>45772</v>
      </c>
      <c r="F162" s="326" t="s">
        <v>3086</v>
      </c>
      <c r="G162" s="326" t="s">
        <v>3077</v>
      </c>
      <c r="H162" s="326" t="s">
        <v>3078</v>
      </c>
      <c r="I162" s="329">
        <v>574.07000000000005</v>
      </c>
      <c r="J162" s="330">
        <v>2</v>
      </c>
      <c r="K162" s="92"/>
    </row>
    <row r="163" spans="1:11" ht="67.5" x14ac:dyDescent="0.2">
      <c r="A163" s="326" t="s">
        <v>3013</v>
      </c>
      <c r="B163" s="326" t="s">
        <v>3074</v>
      </c>
      <c r="C163" s="326"/>
      <c r="D163" s="327">
        <v>45892</v>
      </c>
      <c r="E163" s="327"/>
      <c r="F163" s="326" t="s">
        <v>3087</v>
      </c>
      <c r="G163" s="326" t="s">
        <v>3077</v>
      </c>
      <c r="H163" s="326" t="s">
        <v>3078</v>
      </c>
      <c r="I163" s="329">
        <v>55</v>
      </c>
      <c r="J163" s="330">
        <v>2</v>
      </c>
      <c r="K163" s="92"/>
    </row>
    <row r="164" spans="1:11" ht="67.5" x14ac:dyDescent="0.2">
      <c r="A164" s="326" t="s">
        <v>3013</v>
      </c>
      <c r="B164" s="326" t="s">
        <v>3074</v>
      </c>
      <c r="C164" s="326"/>
      <c r="D164" s="327">
        <v>45892</v>
      </c>
      <c r="E164" s="327"/>
      <c r="F164" s="326" t="s">
        <v>3088</v>
      </c>
      <c r="G164" s="326" t="s">
        <v>3077</v>
      </c>
      <c r="H164" s="326" t="s">
        <v>3078</v>
      </c>
      <c r="I164" s="329">
        <v>80</v>
      </c>
      <c r="J164" s="330">
        <v>2</v>
      </c>
      <c r="K164" s="92"/>
    </row>
    <row r="165" spans="1:11" ht="67.5" x14ac:dyDescent="0.2">
      <c r="A165" s="326" t="s">
        <v>3013</v>
      </c>
      <c r="B165" s="326" t="s">
        <v>3074</v>
      </c>
      <c r="C165" s="326"/>
      <c r="D165" s="327">
        <v>45892</v>
      </c>
      <c r="E165" s="327"/>
      <c r="F165" s="326" t="s">
        <v>3087</v>
      </c>
      <c r="G165" s="326" t="s">
        <v>3077</v>
      </c>
      <c r="H165" s="326" t="s">
        <v>3078</v>
      </c>
      <c r="I165" s="329">
        <v>55</v>
      </c>
      <c r="J165" s="330">
        <v>2</v>
      </c>
      <c r="K165" s="92"/>
    </row>
    <row r="166" spans="1:11" ht="12.75" x14ac:dyDescent="0.2">
      <c r="A166" s="326" t="s">
        <v>3013</v>
      </c>
      <c r="B166" s="326" t="s">
        <v>3089</v>
      </c>
      <c r="C166" s="326" t="s">
        <v>3090</v>
      </c>
      <c r="D166" s="327">
        <v>45892</v>
      </c>
      <c r="E166" s="327"/>
      <c r="F166" s="326" t="s">
        <v>3091</v>
      </c>
      <c r="G166" s="326" t="s">
        <v>3092</v>
      </c>
      <c r="H166" s="326" t="s">
        <v>3093</v>
      </c>
      <c r="I166" s="329">
        <v>389.39</v>
      </c>
      <c r="J166" s="330">
        <v>2</v>
      </c>
      <c r="K166" s="92"/>
    </row>
    <row r="167" spans="1:11" ht="12.75" x14ac:dyDescent="0.2">
      <c r="A167" s="326" t="s">
        <v>3013</v>
      </c>
      <c r="B167" s="326" t="s">
        <v>3094</v>
      </c>
      <c r="C167" s="326" t="s">
        <v>3095</v>
      </c>
      <c r="D167" s="327">
        <v>45892</v>
      </c>
      <c r="E167" s="327"/>
      <c r="F167" s="326" t="s">
        <v>3096</v>
      </c>
      <c r="G167" s="326" t="s">
        <v>3097</v>
      </c>
      <c r="H167" s="326" t="s">
        <v>3098</v>
      </c>
      <c r="I167" s="329">
        <v>191.4</v>
      </c>
      <c r="J167" s="330">
        <v>5</v>
      </c>
      <c r="K167" s="92"/>
    </row>
    <row r="168" spans="1:11" ht="90" x14ac:dyDescent="0.2">
      <c r="A168" s="326" t="s">
        <v>3013</v>
      </c>
      <c r="B168" s="326" t="s">
        <v>3099</v>
      </c>
      <c r="C168" s="326"/>
      <c r="D168" s="327">
        <v>45892</v>
      </c>
      <c r="E168" s="327"/>
      <c r="F168" s="326" t="s">
        <v>3100</v>
      </c>
      <c r="G168" s="326"/>
      <c r="H168" s="326" t="s">
        <v>3037</v>
      </c>
      <c r="I168" s="329">
        <v>78</v>
      </c>
      <c r="J168" s="330">
        <v>3</v>
      </c>
      <c r="K168" s="92"/>
    </row>
    <row r="169" spans="1:11" ht="90" x14ac:dyDescent="0.2">
      <c r="A169" s="326" t="s">
        <v>3013</v>
      </c>
      <c r="B169" s="326" t="s">
        <v>3099</v>
      </c>
      <c r="C169" s="326"/>
      <c r="D169" s="327">
        <v>45892</v>
      </c>
      <c r="E169" s="327"/>
      <c r="F169" s="326" t="s">
        <v>3100</v>
      </c>
      <c r="G169" s="326"/>
      <c r="H169" s="326" t="s">
        <v>3045</v>
      </c>
      <c r="I169" s="329">
        <v>88.5</v>
      </c>
      <c r="J169" s="330">
        <v>3</v>
      </c>
      <c r="K169" s="92"/>
    </row>
    <row r="170" spans="1:11" ht="90" x14ac:dyDescent="0.2">
      <c r="A170" s="326" t="s">
        <v>3013</v>
      </c>
      <c r="B170" s="326" t="s">
        <v>3099</v>
      </c>
      <c r="C170" s="326"/>
      <c r="D170" s="327">
        <v>45892</v>
      </c>
      <c r="E170" s="327"/>
      <c r="F170" s="326" t="s">
        <v>3100</v>
      </c>
      <c r="G170" s="326"/>
      <c r="H170" s="326" t="s">
        <v>3046</v>
      </c>
      <c r="I170" s="329">
        <v>6.6</v>
      </c>
      <c r="J170" s="330">
        <v>3</v>
      </c>
      <c r="K170" s="92"/>
    </row>
    <row r="171" spans="1:11" ht="90" x14ac:dyDescent="0.2">
      <c r="A171" s="326" t="s">
        <v>3013</v>
      </c>
      <c r="B171" s="326" t="s">
        <v>3099</v>
      </c>
      <c r="C171" s="326"/>
      <c r="D171" s="327">
        <v>45892</v>
      </c>
      <c r="E171" s="327"/>
      <c r="F171" s="326" t="s">
        <v>3100</v>
      </c>
      <c r="G171" s="326"/>
      <c r="H171" s="326" t="s">
        <v>3052</v>
      </c>
      <c r="I171" s="329">
        <v>123.6</v>
      </c>
      <c r="J171" s="330">
        <v>3</v>
      </c>
      <c r="K171" s="92"/>
    </row>
    <row r="172" spans="1:11" ht="90" x14ac:dyDescent="0.2">
      <c r="A172" s="326" t="s">
        <v>3013</v>
      </c>
      <c r="B172" s="326" t="s">
        <v>3099</v>
      </c>
      <c r="C172" s="326"/>
      <c r="D172" s="327">
        <v>45892</v>
      </c>
      <c r="E172" s="327"/>
      <c r="F172" s="326" t="s">
        <v>3100</v>
      </c>
      <c r="G172" s="326"/>
      <c r="H172" s="326" t="s">
        <v>3022</v>
      </c>
      <c r="I172" s="329">
        <v>82.5</v>
      </c>
      <c r="J172" s="330">
        <v>3</v>
      </c>
      <c r="K172" s="92"/>
    </row>
    <row r="173" spans="1:11" ht="90" x14ac:dyDescent="0.2">
      <c r="A173" s="326" t="s">
        <v>2996</v>
      </c>
      <c r="B173" s="326" t="s">
        <v>3101</v>
      </c>
      <c r="C173" s="326"/>
      <c r="D173" s="327">
        <v>45892</v>
      </c>
      <c r="E173" s="327"/>
      <c r="F173" s="326" t="s">
        <v>3102</v>
      </c>
      <c r="G173" s="326"/>
      <c r="H173" s="326" t="s">
        <v>3026</v>
      </c>
      <c r="I173" s="329">
        <v>41.4</v>
      </c>
      <c r="J173" s="330">
        <v>2</v>
      </c>
      <c r="K173" s="92"/>
    </row>
    <row r="174" spans="1:11" ht="90" x14ac:dyDescent="0.2">
      <c r="A174" s="326" t="s">
        <v>3013</v>
      </c>
      <c r="B174" s="326" t="s">
        <v>3101</v>
      </c>
      <c r="C174" s="326"/>
      <c r="D174" s="327">
        <v>45892</v>
      </c>
      <c r="E174" s="327"/>
      <c r="F174" s="326" t="s">
        <v>3102</v>
      </c>
      <c r="G174" s="326"/>
      <c r="H174" s="326" t="s">
        <v>3022</v>
      </c>
      <c r="I174" s="329">
        <v>78</v>
      </c>
      <c r="J174" s="330">
        <v>2</v>
      </c>
      <c r="K174" s="92"/>
    </row>
    <row r="175" spans="1:11" ht="90" x14ac:dyDescent="0.2">
      <c r="A175" s="326" t="s">
        <v>2996</v>
      </c>
      <c r="B175" s="326" t="s">
        <v>3101</v>
      </c>
      <c r="C175" s="326"/>
      <c r="D175" s="327">
        <v>45892</v>
      </c>
      <c r="E175" s="327"/>
      <c r="F175" s="326" t="s">
        <v>3102</v>
      </c>
      <c r="G175" s="326"/>
      <c r="H175" s="326" t="s">
        <v>3024</v>
      </c>
      <c r="I175" s="329">
        <v>6.3</v>
      </c>
      <c r="J175" s="330">
        <v>2</v>
      </c>
      <c r="K175" s="92"/>
    </row>
    <row r="176" spans="1:11" ht="90" x14ac:dyDescent="0.2">
      <c r="A176" s="326" t="s">
        <v>3013</v>
      </c>
      <c r="B176" s="326" t="s">
        <v>3101</v>
      </c>
      <c r="C176" s="326"/>
      <c r="D176" s="327">
        <v>45892</v>
      </c>
      <c r="E176" s="327"/>
      <c r="F176" s="326" t="s">
        <v>3102</v>
      </c>
      <c r="G176" s="326"/>
      <c r="H176" s="326" t="s">
        <v>3023</v>
      </c>
      <c r="I176" s="329">
        <v>33</v>
      </c>
      <c r="J176" s="330">
        <v>2</v>
      </c>
      <c r="K176" s="92"/>
    </row>
    <row r="177" spans="1:11" ht="12.75" x14ac:dyDescent="0.2">
      <c r="A177" s="326" t="s">
        <v>3053</v>
      </c>
      <c r="B177" s="326" t="s">
        <v>3054</v>
      </c>
      <c r="C177" s="326"/>
      <c r="D177" s="327">
        <v>45894</v>
      </c>
      <c r="E177" s="327"/>
      <c r="F177" s="326" t="s">
        <v>3055</v>
      </c>
      <c r="G177" s="326" t="s">
        <v>3056</v>
      </c>
      <c r="H177" s="326" t="s">
        <v>3057</v>
      </c>
      <c r="I177" s="329">
        <v>50.3</v>
      </c>
      <c r="J177" s="330">
        <v>10</v>
      </c>
      <c r="K177" s="92"/>
    </row>
    <row r="178" spans="1:11" ht="12.75" x14ac:dyDescent="0.2">
      <c r="A178" s="326" t="s">
        <v>3013</v>
      </c>
      <c r="B178" s="326" t="s">
        <v>3054</v>
      </c>
      <c r="C178" s="326"/>
      <c r="D178" s="327">
        <v>45894</v>
      </c>
      <c r="E178" s="327"/>
      <c r="F178" s="326" t="s">
        <v>3055</v>
      </c>
      <c r="G178" s="326" t="s">
        <v>3056</v>
      </c>
      <c r="H178" s="326" t="s">
        <v>3057</v>
      </c>
      <c r="I178" s="329">
        <v>13.9</v>
      </c>
      <c r="J178" s="330">
        <v>2</v>
      </c>
      <c r="K178" s="92"/>
    </row>
    <row r="179" spans="1:11" ht="22.5" x14ac:dyDescent="0.2">
      <c r="A179" s="326" t="s">
        <v>3013</v>
      </c>
      <c r="B179" s="326" t="s">
        <v>3103</v>
      </c>
      <c r="C179" s="326" t="s">
        <v>3104</v>
      </c>
      <c r="D179" s="327">
        <v>45895</v>
      </c>
      <c r="E179" s="327"/>
      <c r="F179" s="326" t="s">
        <v>3105</v>
      </c>
      <c r="G179" s="326" t="s">
        <v>3106</v>
      </c>
      <c r="H179" s="326" t="s">
        <v>3107</v>
      </c>
      <c r="I179" s="329">
        <v>395.97</v>
      </c>
      <c r="J179" s="330">
        <v>2</v>
      </c>
      <c r="K179" s="92"/>
    </row>
    <row r="180" spans="1:11" ht="12.75" x14ac:dyDescent="0.2">
      <c r="A180" s="326" t="s">
        <v>3013</v>
      </c>
      <c r="B180" s="326" t="s">
        <v>3054</v>
      </c>
      <c r="C180" s="326"/>
      <c r="D180" s="327">
        <v>45896</v>
      </c>
      <c r="E180" s="327"/>
      <c r="F180" s="326" t="s">
        <v>3055</v>
      </c>
      <c r="G180" s="326" t="s">
        <v>3056</v>
      </c>
      <c r="H180" s="326" t="s">
        <v>3057</v>
      </c>
      <c r="I180" s="329">
        <v>15.9</v>
      </c>
      <c r="J180" s="330">
        <v>2</v>
      </c>
      <c r="K180" s="92"/>
    </row>
    <row r="181" spans="1:11" ht="12.75" x14ac:dyDescent="0.2">
      <c r="A181" s="326" t="s">
        <v>2996</v>
      </c>
      <c r="B181" s="326" t="s">
        <v>3108</v>
      </c>
      <c r="C181" s="326"/>
      <c r="D181" s="327">
        <v>45897</v>
      </c>
      <c r="E181" s="327"/>
      <c r="F181" s="326" t="s">
        <v>3055</v>
      </c>
      <c r="G181" s="326"/>
      <c r="H181" s="326" t="s">
        <v>3109</v>
      </c>
      <c r="I181" s="329">
        <v>844.8</v>
      </c>
      <c r="J181" s="330">
        <v>3</v>
      </c>
      <c r="K181" s="92"/>
    </row>
    <row r="182" spans="1:11" ht="12.75" x14ac:dyDescent="0.2">
      <c r="A182" s="326" t="s">
        <v>3013</v>
      </c>
      <c r="B182" s="326"/>
      <c r="C182" s="326"/>
      <c r="D182" s="327">
        <v>45897</v>
      </c>
      <c r="E182" s="327"/>
      <c r="F182" s="326" t="s">
        <v>3110</v>
      </c>
      <c r="G182" s="326" t="s">
        <v>3111</v>
      </c>
      <c r="H182" s="326" t="s">
        <v>3112</v>
      </c>
      <c r="I182" s="329">
        <v>0.25</v>
      </c>
      <c r="J182" s="330">
        <v>4</v>
      </c>
      <c r="K182" s="92"/>
    </row>
    <row r="183" spans="1:11" ht="12.75" x14ac:dyDescent="0.2">
      <c r="A183" s="326" t="s">
        <v>3013</v>
      </c>
      <c r="B183" s="326"/>
      <c r="C183" s="326"/>
      <c r="D183" s="327">
        <v>45897</v>
      </c>
      <c r="E183" s="327"/>
      <c r="F183" s="326" t="s">
        <v>3063</v>
      </c>
      <c r="G183" s="326" t="s">
        <v>3064</v>
      </c>
      <c r="H183" s="326" t="s">
        <v>152</v>
      </c>
      <c r="I183" s="329">
        <v>4.5</v>
      </c>
      <c r="J183" s="330">
        <v>4</v>
      </c>
      <c r="K183" s="92"/>
    </row>
    <row r="184" spans="1:11" ht="12.75" x14ac:dyDescent="0.2">
      <c r="A184" s="326" t="s">
        <v>3053</v>
      </c>
      <c r="B184" s="326" t="s">
        <v>3054</v>
      </c>
      <c r="C184" s="326"/>
      <c r="D184" s="327">
        <v>45897</v>
      </c>
      <c r="E184" s="327"/>
      <c r="F184" s="326" t="s">
        <v>3055</v>
      </c>
      <c r="G184" s="326" t="s">
        <v>3056</v>
      </c>
      <c r="H184" s="326" t="s">
        <v>3057</v>
      </c>
      <c r="I184" s="329">
        <v>100.65</v>
      </c>
      <c r="J184" s="330">
        <v>10</v>
      </c>
      <c r="K184" s="92"/>
    </row>
    <row r="185" spans="1:11" ht="12.75" x14ac:dyDescent="0.2">
      <c r="A185" s="326" t="s">
        <v>3013</v>
      </c>
      <c r="B185" s="326"/>
      <c r="C185" s="326"/>
      <c r="D185" s="327">
        <v>45899</v>
      </c>
      <c r="E185" s="327"/>
      <c r="F185" s="326" t="s">
        <v>3063</v>
      </c>
      <c r="G185" s="326" t="s">
        <v>3064</v>
      </c>
      <c r="H185" s="326" t="s">
        <v>152</v>
      </c>
      <c r="I185" s="329">
        <v>2.7</v>
      </c>
      <c r="J185" s="330">
        <v>4</v>
      </c>
      <c r="K185" s="92"/>
    </row>
    <row r="186" spans="1:11" ht="12.75" x14ac:dyDescent="0.2">
      <c r="A186" s="326" t="s">
        <v>3013</v>
      </c>
      <c r="B186" s="326"/>
      <c r="C186" s="326"/>
      <c r="D186" s="327">
        <v>45900</v>
      </c>
      <c r="E186" s="327"/>
      <c r="F186" s="326" t="s">
        <v>3113</v>
      </c>
      <c r="G186" s="326" t="s">
        <v>3111</v>
      </c>
      <c r="H186" s="326" t="s">
        <v>3112</v>
      </c>
      <c r="I186" s="329">
        <v>5</v>
      </c>
      <c r="J186" s="330">
        <v>4</v>
      </c>
      <c r="K186" s="92"/>
    </row>
    <row r="187" spans="1:11" ht="12.75" x14ac:dyDescent="0.2">
      <c r="A187" s="326" t="s">
        <v>3013</v>
      </c>
      <c r="B187" s="326"/>
      <c r="C187" s="326"/>
      <c r="D187" s="327">
        <v>45900</v>
      </c>
      <c r="E187" s="327"/>
      <c r="F187" s="326" t="s">
        <v>3113</v>
      </c>
      <c r="G187" s="326" t="s">
        <v>3111</v>
      </c>
      <c r="H187" s="326" t="s">
        <v>3112</v>
      </c>
      <c r="I187" s="329">
        <v>10</v>
      </c>
      <c r="J187" s="330">
        <v>4</v>
      </c>
      <c r="K187" s="92"/>
    </row>
    <row r="188" spans="1:11" ht="12.75" x14ac:dyDescent="0.2">
      <c r="A188" s="326" t="s">
        <v>3013</v>
      </c>
      <c r="B188" s="326"/>
      <c r="C188" s="326"/>
      <c r="D188" s="327">
        <v>45900</v>
      </c>
      <c r="E188" s="327"/>
      <c r="F188" s="326" t="s">
        <v>3113</v>
      </c>
      <c r="G188" s="326" t="s">
        <v>3111</v>
      </c>
      <c r="H188" s="326" t="s">
        <v>3112</v>
      </c>
      <c r="I188" s="329">
        <v>5</v>
      </c>
      <c r="J188" s="330">
        <v>4</v>
      </c>
      <c r="K188" s="92"/>
    </row>
    <row r="189" spans="1:11" ht="33.75" x14ac:dyDescent="0.2">
      <c r="A189" s="326" t="s">
        <v>2996</v>
      </c>
      <c r="B189" s="326" t="s">
        <v>3942</v>
      </c>
      <c r="C189" s="326"/>
      <c r="D189" s="327">
        <v>45902</v>
      </c>
      <c r="E189" s="327"/>
      <c r="F189" s="326" t="s">
        <v>3944</v>
      </c>
      <c r="G189" s="326"/>
      <c r="H189" s="326" t="s">
        <v>3530</v>
      </c>
      <c r="I189" s="329">
        <v>2280</v>
      </c>
      <c r="J189" s="330">
        <v>2</v>
      </c>
      <c r="K189" s="92"/>
    </row>
    <row r="190" spans="1:11" ht="33.75" x14ac:dyDescent="0.2">
      <c r="A190" s="326" t="s">
        <v>2996</v>
      </c>
      <c r="B190" s="326" t="s">
        <v>3943</v>
      </c>
      <c r="C190" s="326"/>
      <c r="D190" s="327">
        <v>45902</v>
      </c>
      <c r="E190" s="327"/>
      <c r="F190" s="326" t="s">
        <v>3945</v>
      </c>
      <c r="G190" s="326"/>
      <c r="H190" s="326" t="s">
        <v>3530</v>
      </c>
      <c r="I190" s="329">
        <v>3179.02</v>
      </c>
      <c r="J190" s="330">
        <v>2</v>
      </c>
      <c r="K190" s="92"/>
    </row>
    <row r="191" spans="1:11" ht="33.75" x14ac:dyDescent="0.2">
      <c r="A191" s="326" t="s">
        <v>2996</v>
      </c>
      <c r="B191" s="326" t="s">
        <v>3943</v>
      </c>
      <c r="C191" s="326"/>
      <c r="D191" s="327">
        <v>45902</v>
      </c>
      <c r="E191" s="327"/>
      <c r="F191" s="326" t="s">
        <v>3945</v>
      </c>
      <c r="G191" s="326"/>
      <c r="H191" s="326" t="s">
        <v>3530</v>
      </c>
      <c r="I191" s="329">
        <v>656.22</v>
      </c>
      <c r="J191" s="330">
        <v>1</v>
      </c>
      <c r="K191" s="92"/>
    </row>
    <row r="192" spans="1:11" ht="12.75" x14ac:dyDescent="0.2">
      <c r="A192" s="326" t="s">
        <v>3013</v>
      </c>
      <c r="B192" s="326" t="s">
        <v>3114</v>
      </c>
      <c r="C192" s="326"/>
      <c r="D192" s="327">
        <v>45903</v>
      </c>
      <c r="E192" s="327"/>
      <c r="F192" s="326" t="s">
        <v>3063</v>
      </c>
      <c r="G192" s="326" t="s">
        <v>3064</v>
      </c>
      <c r="H192" s="326" t="s">
        <v>152</v>
      </c>
      <c r="I192" s="329">
        <v>2.5</v>
      </c>
      <c r="J192" s="330">
        <v>4</v>
      </c>
      <c r="K192" s="92"/>
    </row>
    <row r="193" spans="1:11" ht="12.75" x14ac:dyDescent="0.2">
      <c r="A193" s="326" t="s">
        <v>3013</v>
      </c>
      <c r="B193" s="326" t="s">
        <v>3115</v>
      </c>
      <c r="C193" s="326"/>
      <c r="D193" s="327">
        <v>45904</v>
      </c>
      <c r="E193" s="327"/>
      <c r="F193" s="326" t="s">
        <v>3063</v>
      </c>
      <c r="G193" s="326" t="s">
        <v>3064</v>
      </c>
      <c r="H193" s="326" t="s">
        <v>152</v>
      </c>
      <c r="I193" s="329">
        <v>42.7</v>
      </c>
      <c r="J193" s="330">
        <v>2</v>
      </c>
      <c r="K193" s="92"/>
    </row>
    <row r="194" spans="1:11" ht="12.75" x14ac:dyDescent="0.2">
      <c r="A194" s="326" t="s">
        <v>3053</v>
      </c>
      <c r="B194" s="326" t="s">
        <v>3054</v>
      </c>
      <c r="C194" s="326"/>
      <c r="D194" s="327">
        <v>45904</v>
      </c>
      <c r="E194" s="327"/>
      <c r="F194" s="326" t="s">
        <v>3055</v>
      </c>
      <c r="G194" s="326" t="s">
        <v>3056</v>
      </c>
      <c r="H194" s="326" t="s">
        <v>3057</v>
      </c>
      <c r="I194" s="329">
        <v>36.4</v>
      </c>
      <c r="J194" s="330">
        <v>10</v>
      </c>
      <c r="K194" s="92"/>
    </row>
    <row r="195" spans="1:11" ht="12.75" x14ac:dyDescent="0.2">
      <c r="A195" s="326" t="s">
        <v>3053</v>
      </c>
      <c r="B195" s="326" t="s">
        <v>3054</v>
      </c>
      <c r="C195" s="326"/>
      <c r="D195" s="327">
        <v>45905</v>
      </c>
      <c r="E195" s="327"/>
      <c r="F195" s="326" t="s">
        <v>3055</v>
      </c>
      <c r="G195" s="326" t="s">
        <v>3056</v>
      </c>
      <c r="H195" s="326" t="s">
        <v>3057</v>
      </c>
      <c r="I195" s="329">
        <v>134.9</v>
      </c>
      <c r="J195" s="330">
        <v>10</v>
      </c>
      <c r="K195" s="92"/>
    </row>
    <row r="196" spans="1:11" ht="12.75" x14ac:dyDescent="0.2">
      <c r="A196" s="326" t="s">
        <v>3013</v>
      </c>
      <c r="B196" s="326" t="s">
        <v>3116</v>
      </c>
      <c r="C196" s="326"/>
      <c r="D196" s="327">
        <v>45908</v>
      </c>
      <c r="E196" s="327"/>
      <c r="F196" s="326" t="s">
        <v>3063</v>
      </c>
      <c r="G196" s="326" t="s">
        <v>3064</v>
      </c>
      <c r="H196" s="326" t="s">
        <v>152</v>
      </c>
      <c r="I196" s="329">
        <v>7</v>
      </c>
      <c r="J196" s="330">
        <v>4</v>
      </c>
      <c r="K196" s="92"/>
    </row>
    <row r="197" spans="1:11" ht="12.75" x14ac:dyDescent="0.2">
      <c r="A197" s="326" t="s">
        <v>3053</v>
      </c>
      <c r="B197" s="326" t="s">
        <v>3117</v>
      </c>
      <c r="C197" s="326" t="s">
        <v>3118</v>
      </c>
      <c r="D197" s="327">
        <v>45908</v>
      </c>
      <c r="E197" s="327"/>
      <c r="F197" s="326" t="s">
        <v>3055</v>
      </c>
      <c r="G197" s="326" t="s">
        <v>3119</v>
      </c>
      <c r="H197" s="326" t="s">
        <v>3120</v>
      </c>
      <c r="I197" s="329">
        <v>92.59</v>
      </c>
      <c r="J197" s="330">
        <v>10</v>
      </c>
      <c r="K197" s="92"/>
    </row>
    <row r="198" spans="1:11" ht="12.75" x14ac:dyDescent="0.2">
      <c r="A198" s="326" t="s">
        <v>2996</v>
      </c>
      <c r="B198" s="326" t="s">
        <v>3121</v>
      </c>
      <c r="C198" s="326"/>
      <c r="D198" s="327">
        <v>45908</v>
      </c>
      <c r="E198" s="327"/>
      <c r="F198" s="326" t="s">
        <v>3947</v>
      </c>
      <c r="G198" s="326" t="s">
        <v>3123</v>
      </c>
      <c r="H198" s="326" t="s">
        <v>3124</v>
      </c>
      <c r="I198" s="329">
        <v>37.15</v>
      </c>
      <c r="J198" s="330">
        <v>5</v>
      </c>
      <c r="K198" s="92"/>
    </row>
    <row r="199" spans="1:11" ht="33.75" x14ac:dyDescent="0.2">
      <c r="A199" s="326" t="s">
        <v>3013</v>
      </c>
      <c r="B199" s="326" t="s">
        <v>3125</v>
      </c>
      <c r="C199" s="326"/>
      <c r="D199" s="327">
        <v>45908</v>
      </c>
      <c r="E199" s="327"/>
      <c r="F199" s="326" t="s">
        <v>3126</v>
      </c>
      <c r="G199" s="326" t="s">
        <v>3127</v>
      </c>
      <c r="H199" s="326" t="s">
        <v>3128</v>
      </c>
      <c r="I199" s="329">
        <v>152.44999999999999</v>
      </c>
      <c r="J199" s="330">
        <v>2</v>
      </c>
      <c r="K199" s="92"/>
    </row>
    <row r="200" spans="1:11" ht="12.75" x14ac:dyDescent="0.2">
      <c r="A200" s="326" t="s">
        <v>3053</v>
      </c>
      <c r="B200" s="326" t="s">
        <v>3054</v>
      </c>
      <c r="C200" s="326"/>
      <c r="D200" s="327">
        <v>45910</v>
      </c>
      <c r="E200" s="327"/>
      <c r="F200" s="326" t="s">
        <v>3055</v>
      </c>
      <c r="G200" s="326" t="s">
        <v>3056</v>
      </c>
      <c r="H200" s="326" t="s">
        <v>3057</v>
      </c>
      <c r="I200" s="329">
        <v>113.5</v>
      </c>
      <c r="J200" s="330">
        <v>10</v>
      </c>
      <c r="K200" s="92"/>
    </row>
    <row r="201" spans="1:11" ht="12.75" x14ac:dyDescent="0.2">
      <c r="A201" s="326" t="s">
        <v>3013</v>
      </c>
      <c r="B201" s="326" t="s">
        <v>3129</v>
      </c>
      <c r="C201" s="326" t="s">
        <v>3130</v>
      </c>
      <c r="D201" s="327">
        <v>45910</v>
      </c>
      <c r="E201" s="327"/>
      <c r="F201" s="326" t="s">
        <v>3131</v>
      </c>
      <c r="G201" s="326" t="s">
        <v>3132</v>
      </c>
      <c r="H201" s="326" t="s">
        <v>3133</v>
      </c>
      <c r="I201" s="329">
        <v>18.45</v>
      </c>
      <c r="J201" s="330">
        <v>4</v>
      </c>
      <c r="K201" s="92"/>
    </row>
    <row r="202" spans="1:11" ht="12.75" x14ac:dyDescent="0.2">
      <c r="A202" s="326" t="s">
        <v>3013</v>
      </c>
      <c r="B202" s="326" t="s">
        <v>3134</v>
      </c>
      <c r="C202" s="326" t="s">
        <v>3135</v>
      </c>
      <c r="D202" s="327">
        <v>45910</v>
      </c>
      <c r="E202" s="327"/>
      <c r="F202" s="326" t="s">
        <v>3136</v>
      </c>
      <c r="G202" s="326" t="s">
        <v>3132</v>
      </c>
      <c r="H202" s="326" t="s">
        <v>3133</v>
      </c>
      <c r="I202" s="329">
        <v>18.45</v>
      </c>
      <c r="J202" s="330">
        <v>4</v>
      </c>
      <c r="K202" s="92"/>
    </row>
    <row r="203" spans="1:11" ht="12.75" x14ac:dyDescent="0.2">
      <c r="A203" s="326" t="s">
        <v>3013</v>
      </c>
      <c r="B203" s="326" t="s">
        <v>3137</v>
      </c>
      <c r="C203" s="326" t="s">
        <v>3138</v>
      </c>
      <c r="D203" s="327">
        <v>45910</v>
      </c>
      <c r="E203" s="327"/>
      <c r="F203" s="326" t="s">
        <v>3139</v>
      </c>
      <c r="G203" s="326" t="s">
        <v>3132</v>
      </c>
      <c r="H203" s="326" t="s">
        <v>3133</v>
      </c>
      <c r="I203" s="329">
        <v>8.61</v>
      </c>
      <c r="J203" s="330">
        <v>4</v>
      </c>
      <c r="K203" s="92"/>
    </row>
    <row r="204" spans="1:11" ht="12.75" x14ac:dyDescent="0.2">
      <c r="A204" s="326" t="s">
        <v>3013</v>
      </c>
      <c r="B204" s="326" t="s">
        <v>3140</v>
      </c>
      <c r="C204" s="326" t="s">
        <v>3141</v>
      </c>
      <c r="D204" s="327">
        <v>45910</v>
      </c>
      <c r="E204" s="327"/>
      <c r="F204" s="326" t="s">
        <v>3142</v>
      </c>
      <c r="G204" s="326" t="s">
        <v>3132</v>
      </c>
      <c r="H204" s="326" t="s">
        <v>3133</v>
      </c>
      <c r="I204" s="329">
        <v>14.76</v>
      </c>
      <c r="J204" s="330">
        <v>4</v>
      </c>
      <c r="K204" s="92"/>
    </row>
    <row r="205" spans="1:11" ht="12.75" x14ac:dyDescent="0.2">
      <c r="A205" s="326" t="s">
        <v>3013</v>
      </c>
      <c r="B205" s="326" t="s">
        <v>3143</v>
      </c>
      <c r="C205" s="326" t="s">
        <v>3144</v>
      </c>
      <c r="D205" s="327">
        <v>45910</v>
      </c>
      <c r="E205" s="327"/>
      <c r="F205" s="326" t="s">
        <v>3145</v>
      </c>
      <c r="G205" s="326" t="s">
        <v>3132</v>
      </c>
      <c r="H205" s="326" t="s">
        <v>3133</v>
      </c>
      <c r="I205" s="329">
        <v>8.61</v>
      </c>
      <c r="J205" s="330">
        <v>4</v>
      </c>
      <c r="K205" s="92"/>
    </row>
    <row r="206" spans="1:11" ht="12.75" x14ac:dyDescent="0.2">
      <c r="A206" s="326" t="s">
        <v>3013</v>
      </c>
      <c r="B206" s="326" t="s">
        <v>3146</v>
      </c>
      <c r="C206" s="326" t="s">
        <v>3147</v>
      </c>
      <c r="D206" s="327">
        <v>45910</v>
      </c>
      <c r="E206" s="327"/>
      <c r="F206" s="326" t="s">
        <v>3148</v>
      </c>
      <c r="G206" s="326" t="s">
        <v>3132</v>
      </c>
      <c r="H206" s="326" t="s">
        <v>3133</v>
      </c>
      <c r="I206" s="329">
        <v>14.76</v>
      </c>
      <c r="J206" s="330">
        <v>4</v>
      </c>
      <c r="K206" s="92"/>
    </row>
    <row r="207" spans="1:11" ht="12.75" x14ac:dyDescent="0.2">
      <c r="A207" s="326" t="s">
        <v>3013</v>
      </c>
      <c r="B207" s="326" t="s">
        <v>3149</v>
      </c>
      <c r="C207" s="326" t="s">
        <v>3150</v>
      </c>
      <c r="D207" s="327">
        <v>45910</v>
      </c>
      <c r="E207" s="327"/>
      <c r="F207" s="326" t="s">
        <v>3151</v>
      </c>
      <c r="G207" s="326" t="s">
        <v>3152</v>
      </c>
      <c r="H207" s="326" t="s">
        <v>3153</v>
      </c>
      <c r="I207" s="329">
        <v>55.35</v>
      </c>
      <c r="J207" s="330">
        <v>4</v>
      </c>
      <c r="K207" s="92"/>
    </row>
    <row r="208" spans="1:11" ht="112.5" x14ac:dyDescent="0.2">
      <c r="A208" s="326" t="s">
        <v>2996</v>
      </c>
      <c r="B208" s="326" t="s">
        <v>3154</v>
      </c>
      <c r="C208" s="326"/>
      <c r="D208" s="327">
        <v>45910</v>
      </c>
      <c r="E208" s="327"/>
      <c r="F208" s="326" t="s">
        <v>3155</v>
      </c>
      <c r="G208" s="326"/>
      <c r="H208" s="326" t="s">
        <v>3156</v>
      </c>
      <c r="I208" s="329">
        <v>428.77</v>
      </c>
      <c r="J208" s="330">
        <v>3</v>
      </c>
      <c r="K208" s="92"/>
    </row>
    <row r="209" spans="1:11" ht="56.25" x14ac:dyDescent="0.2">
      <c r="A209" s="326" t="s">
        <v>3013</v>
      </c>
      <c r="B209" s="326" t="s">
        <v>4007</v>
      </c>
      <c r="C209" s="326"/>
      <c r="D209" s="327">
        <v>45910</v>
      </c>
      <c r="E209" s="327"/>
      <c r="F209" s="326" t="s">
        <v>3157</v>
      </c>
      <c r="G209" s="326"/>
      <c r="H209" s="326" t="s">
        <v>3015</v>
      </c>
      <c r="I209" s="329">
        <v>4520.9400000000005</v>
      </c>
      <c r="J209" s="330">
        <v>4</v>
      </c>
      <c r="K209" s="92"/>
    </row>
    <row r="210" spans="1:11" ht="56.25" x14ac:dyDescent="0.2">
      <c r="A210" s="326" t="s">
        <v>3013</v>
      </c>
      <c r="B210" s="326" t="s">
        <v>4007</v>
      </c>
      <c r="C210" s="326"/>
      <c r="D210" s="327">
        <v>45910</v>
      </c>
      <c r="E210" s="327"/>
      <c r="F210" s="326" t="s">
        <v>3158</v>
      </c>
      <c r="G210" s="326"/>
      <c r="H210" s="326" t="s">
        <v>3016</v>
      </c>
      <c r="I210" s="329">
        <v>6594.59</v>
      </c>
      <c r="J210" s="330">
        <v>3</v>
      </c>
      <c r="K210" s="92"/>
    </row>
    <row r="211" spans="1:11" ht="56.25" x14ac:dyDescent="0.2">
      <c r="A211" s="326" t="s">
        <v>3013</v>
      </c>
      <c r="B211" s="326" t="s">
        <v>4007</v>
      </c>
      <c r="C211" s="326"/>
      <c r="D211" s="327">
        <v>45910</v>
      </c>
      <c r="E211" s="327"/>
      <c r="F211" s="326" t="s">
        <v>3159</v>
      </c>
      <c r="G211" s="326"/>
      <c r="H211" s="326" t="s">
        <v>3018</v>
      </c>
      <c r="I211" s="329">
        <v>970.76</v>
      </c>
      <c r="J211" s="330">
        <v>2</v>
      </c>
      <c r="K211" s="92"/>
    </row>
    <row r="212" spans="1:11" ht="56.25" x14ac:dyDescent="0.2">
      <c r="A212" s="326" t="s">
        <v>3013</v>
      </c>
      <c r="B212" s="326" t="s">
        <v>4007</v>
      </c>
      <c r="C212" s="326"/>
      <c r="D212" s="327">
        <v>45910</v>
      </c>
      <c r="E212" s="327"/>
      <c r="F212" s="326" t="s">
        <v>3159</v>
      </c>
      <c r="G212" s="326"/>
      <c r="H212" s="326" t="s">
        <v>3019</v>
      </c>
      <c r="I212" s="329">
        <v>1974.23</v>
      </c>
      <c r="J212" s="330">
        <v>5</v>
      </c>
      <c r="K212" s="92"/>
    </row>
    <row r="213" spans="1:11" ht="12.75" x14ac:dyDescent="0.2">
      <c r="A213" s="326" t="s">
        <v>2996</v>
      </c>
      <c r="B213" s="326" t="s">
        <v>3160</v>
      </c>
      <c r="C213" s="326" t="s">
        <v>3161</v>
      </c>
      <c r="D213" s="327">
        <v>45910</v>
      </c>
      <c r="E213" s="327"/>
      <c r="F213" s="326" t="s">
        <v>3162</v>
      </c>
      <c r="G213" s="326" t="s">
        <v>3163</v>
      </c>
      <c r="H213" s="326" t="s">
        <v>1395</v>
      </c>
      <c r="I213" s="329">
        <v>1900</v>
      </c>
      <c r="J213" s="330">
        <v>2</v>
      </c>
      <c r="K213" s="92"/>
    </row>
    <row r="214" spans="1:11" ht="12.75" x14ac:dyDescent="0.2">
      <c r="A214" s="326" t="s">
        <v>2996</v>
      </c>
      <c r="B214" s="326" t="s">
        <v>3164</v>
      </c>
      <c r="C214" s="326" t="s">
        <v>3165</v>
      </c>
      <c r="D214" s="327">
        <v>45910</v>
      </c>
      <c r="E214" s="327"/>
      <c r="F214" s="326" t="s">
        <v>3166</v>
      </c>
      <c r="G214" s="326" t="s">
        <v>3167</v>
      </c>
      <c r="H214" s="326" t="s">
        <v>3168</v>
      </c>
      <c r="I214" s="329">
        <v>74.78</v>
      </c>
      <c r="J214" s="330">
        <v>1</v>
      </c>
      <c r="K214" s="92"/>
    </row>
    <row r="215" spans="1:11" ht="12.75" x14ac:dyDescent="0.2">
      <c r="A215" s="326" t="s">
        <v>3013</v>
      </c>
      <c r="B215" s="326" t="s">
        <v>3054</v>
      </c>
      <c r="C215" s="326"/>
      <c r="D215" s="327">
        <v>45912</v>
      </c>
      <c r="E215" s="327"/>
      <c r="F215" s="326" t="s">
        <v>3055</v>
      </c>
      <c r="G215" s="326" t="s">
        <v>3056</v>
      </c>
      <c r="H215" s="326" t="s">
        <v>3057</v>
      </c>
      <c r="I215" s="329">
        <v>21.05</v>
      </c>
      <c r="J215" s="330">
        <v>2</v>
      </c>
      <c r="K215" s="92"/>
    </row>
    <row r="216" spans="1:11" ht="12.75" x14ac:dyDescent="0.2">
      <c r="A216" s="326" t="s">
        <v>3053</v>
      </c>
      <c r="B216" s="326" t="s">
        <v>3054</v>
      </c>
      <c r="C216" s="326"/>
      <c r="D216" s="327">
        <v>45916</v>
      </c>
      <c r="E216" s="327"/>
      <c r="F216" s="326" t="s">
        <v>3055</v>
      </c>
      <c r="G216" s="326" t="s">
        <v>3056</v>
      </c>
      <c r="H216" s="326" t="s">
        <v>3057</v>
      </c>
      <c r="I216" s="329">
        <v>44</v>
      </c>
      <c r="J216" s="330">
        <v>10</v>
      </c>
      <c r="K216" s="92"/>
    </row>
    <row r="217" spans="1:11" ht="12.75" x14ac:dyDescent="0.2">
      <c r="A217" s="326" t="s">
        <v>3013</v>
      </c>
      <c r="B217" s="326" t="s">
        <v>3054</v>
      </c>
      <c r="C217" s="326"/>
      <c r="D217" s="327">
        <v>45918</v>
      </c>
      <c r="E217" s="327"/>
      <c r="F217" s="326" t="s">
        <v>3055</v>
      </c>
      <c r="G217" s="326" t="s">
        <v>3056</v>
      </c>
      <c r="H217" s="326" t="s">
        <v>3057</v>
      </c>
      <c r="I217" s="329">
        <v>6</v>
      </c>
      <c r="J217" s="330">
        <v>5</v>
      </c>
      <c r="K217" s="92"/>
    </row>
    <row r="218" spans="1:11" ht="12.75" x14ac:dyDescent="0.2">
      <c r="A218" s="326" t="s">
        <v>3013</v>
      </c>
      <c r="B218" s="326" t="s">
        <v>3169</v>
      </c>
      <c r="C218" s="326"/>
      <c r="D218" s="327">
        <v>45918</v>
      </c>
      <c r="E218" s="327"/>
      <c r="F218" s="326" t="s">
        <v>3122</v>
      </c>
      <c r="G218" s="326" t="s">
        <v>3170</v>
      </c>
      <c r="H218" s="326" t="s">
        <v>3171</v>
      </c>
      <c r="I218" s="329">
        <v>9.4499999999999993</v>
      </c>
      <c r="J218" s="330">
        <v>4</v>
      </c>
      <c r="K218" s="92"/>
    </row>
    <row r="219" spans="1:11" ht="12.75" x14ac:dyDescent="0.2">
      <c r="A219" s="326" t="s">
        <v>3013</v>
      </c>
      <c r="B219" s="326" t="s">
        <v>3054</v>
      </c>
      <c r="C219" s="326"/>
      <c r="D219" s="327">
        <v>45919</v>
      </c>
      <c r="E219" s="327"/>
      <c r="F219" s="326" t="s">
        <v>3172</v>
      </c>
      <c r="G219" s="326" t="s">
        <v>3056</v>
      </c>
      <c r="H219" s="326" t="s">
        <v>3057</v>
      </c>
      <c r="I219" s="329">
        <v>60</v>
      </c>
      <c r="J219" s="330">
        <v>2</v>
      </c>
      <c r="K219" s="92"/>
    </row>
    <row r="220" spans="1:11" ht="12.75" x14ac:dyDescent="0.2">
      <c r="A220" s="326" t="s">
        <v>3013</v>
      </c>
      <c r="B220" s="326" t="s">
        <v>3054</v>
      </c>
      <c r="C220" s="326"/>
      <c r="D220" s="327">
        <v>45919</v>
      </c>
      <c r="E220" s="327"/>
      <c r="F220" s="326" t="s">
        <v>3055</v>
      </c>
      <c r="G220" s="326" t="s">
        <v>3056</v>
      </c>
      <c r="H220" s="326" t="s">
        <v>3057</v>
      </c>
      <c r="I220" s="329">
        <v>18.399999999999999</v>
      </c>
      <c r="J220" s="330">
        <v>2</v>
      </c>
      <c r="K220" s="92"/>
    </row>
    <row r="221" spans="1:11" ht="12.75" x14ac:dyDescent="0.2">
      <c r="A221" s="326" t="s">
        <v>3013</v>
      </c>
      <c r="B221" s="326" t="s">
        <v>3054</v>
      </c>
      <c r="C221" s="326"/>
      <c r="D221" s="327">
        <v>45919</v>
      </c>
      <c r="E221" s="327"/>
      <c r="F221" s="326" t="s">
        <v>3055</v>
      </c>
      <c r="G221" s="326" t="s">
        <v>3056</v>
      </c>
      <c r="H221" s="326" t="s">
        <v>3057</v>
      </c>
      <c r="I221" s="329">
        <v>29.6</v>
      </c>
      <c r="J221" s="330">
        <v>2</v>
      </c>
      <c r="K221" s="92"/>
    </row>
    <row r="222" spans="1:11" ht="12.75" x14ac:dyDescent="0.2">
      <c r="A222" s="326" t="s">
        <v>3013</v>
      </c>
      <c r="B222" s="326" t="s">
        <v>3173</v>
      </c>
      <c r="C222" s="326"/>
      <c r="D222" s="327">
        <v>45923</v>
      </c>
      <c r="E222" s="327"/>
      <c r="F222" s="326" t="s">
        <v>3063</v>
      </c>
      <c r="G222" s="326" t="s">
        <v>3064</v>
      </c>
      <c r="H222" s="326" t="s">
        <v>152</v>
      </c>
      <c r="I222" s="329">
        <v>3.5</v>
      </c>
      <c r="J222" s="330">
        <v>4</v>
      </c>
      <c r="K222" s="92"/>
    </row>
    <row r="223" spans="1:11" ht="12.75" x14ac:dyDescent="0.2">
      <c r="A223" s="326" t="s">
        <v>3013</v>
      </c>
      <c r="B223" s="326" t="s">
        <v>3054</v>
      </c>
      <c r="C223" s="326"/>
      <c r="D223" s="327">
        <v>45924</v>
      </c>
      <c r="E223" s="327"/>
      <c r="F223" s="326" t="s">
        <v>3055</v>
      </c>
      <c r="G223" s="326" t="s">
        <v>3056</v>
      </c>
      <c r="H223" s="326" t="s">
        <v>3057</v>
      </c>
      <c r="I223" s="329">
        <v>33.4</v>
      </c>
      <c r="J223" s="330">
        <v>2</v>
      </c>
      <c r="K223" s="92"/>
    </row>
    <row r="224" spans="1:11" ht="22.5" x14ac:dyDescent="0.2">
      <c r="A224" s="326" t="s">
        <v>2996</v>
      </c>
      <c r="B224" s="326" t="s">
        <v>3054</v>
      </c>
      <c r="C224" s="326"/>
      <c r="D224" s="327">
        <v>45924</v>
      </c>
      <c r="E224" s="327"/>
      <c r="F224" s="326" t="s">
        <v>3174</v>
      </c>
      <c r="G224" s="326" t="s">
        <v>3056</v>
      </c>
      <c r="H224" s="326" t="s">
        <v>3057</v>
      </c>
      <c r="I224" s="329">
        <v>35.479999999999997</v>
      </c>
      <c r="J224" s="330">
        <v>3</v>
      </c>
      <c r="K224" s="92"/>
    </row>
    <row r="225" spans="1:11" ht="12.75" x14ac:dyDescent="0.2">
      <c r="A225" s="326" t="s">
        <v>3013</v>
      </c>
      <c r="B225" s="326" t="s">
        <v>3054</v>
      </c>
      <c r="C225" s="326"/>
      <c r="D225" s="327">
        <v>45924</v>
      </c>
      <c r="E225" s="327"/>
      <c r="F225" s="326" t="s">
        <v>3055</v>
      </c>
      <c r="G225" s="326" t="s">
        <v>3056</v>
      </c>
      <c r="H225" s="326" t="s">
        <v>3057</v>
      </c>
      <c r="I225" s="329">
        <v>16.45</v>
      </c>
      <c r="J225" s="330">
        <v>3</v>
      </c>
      <c r="K225" s="92"/>
    </row>
    <row r="226" spans="1:11" ht="12.75" x14ac:dyDescent="0.2">
      <c r="A226" s="326" t="s">
        <v>3013</v>
      </c>
      <c r="B226" s="326" t="s">
        <v>3054</v>
      </c>
      <c r="C226" s="326"/>
      <c r="D226" s="327">
        <v>45925</v>
      </c>
      <c r="E226" s="327"/>
      <c r="F226" s="326" t="s">
        <v>3055</v>
      </c>
      <c r="G226" s="326" t="s">
        <v>3056</v>
      </c>
      <c r="H226" s="326" t="s">
        <v>3057</v>
      </c>
      <c r="I226" s="329">
        <v>50.25</v>
      </c>
      <c r="J226" s="330">
        <v>2</v>
      </c>
      <c r="K226" s="92"/>
    </row>
    <row r="227" spans="1:11" ht="12.75" x14ac:dyDescent="0.2">
      <c r="A227" s="326" t="s">
        <v>3013</v>
      </c>
      <c r="B227" s="326" t="s">
        <v>3054</v>
      </c>
      <c r="C227" s="326"/>
      <c r="D227" s="327">
        <v>45926</v>
      </c>
      <c r="E227" s="327"/>
      <c r="F227" s="326" t="s">
        <v>3055</v>
      </c>
      <c r="G227" s="326" t="s">
        <v>3056</v>
      </c>
      <c r="H227" s="326" t="s">
        <v>3057</v>
      </c>
      <c r="I227" s="329">
        <v>74.599999999999994</v>
      </c>
      <c r="J227" s="330">
        <v>2</v>
      </c>
      <c r="K227" s="92"/>
    </row>
    <row r="228" spans="1:11" ht="12.75" x14ac:dyDescent="0.2">
      <c r="A228" s="326" t="s">
        <v>3053</v>
      </c>
      <c r="B228" s="326" t="s">
        <v>3054</v>
      </c>
      <c r="C228" s="326"/>
      <c r="D228" s="327">
        <v>45926</v>
      </c>
      <c r="E228" s="327"/>
      <c r="F228" s="326" t="s">
        <v>3055</v>
      </c>
      <c r="G228" s="326" t="s">
        <v>3056</v>
      </c>
      <c r="H228" s="326" t="s">
        <v>3057</v>
      </c>
      <c r="I228" s="329">
        <v>359</v>
      </c>
      <c r="J228" s="330">
        <v>10</v>
      </c>
      <c r="K228" s="92"/>
    </row>
    <row r="229" spans="1:11" ht="112.5" x14ac:dyDescent="0.2">
      <c r="A229" s="326" t="s">
        <v>2996</v>
      </c>
      <c r="B229" s="326" t="s">
        <v>3175</v>
      </c>
      <c r="C229" s="326"/>
      <c r="D229" s="327">
        <v>45929</v>
      </c>
      <c r="E229" s="327"/>
      <c r="F229" s="326" t="s">
        <v>3176</v>
      </c>
      <c r="G229" s="326"/>
      <c r="H229" s="326" t="s">
        <v>3010</v>
      </c>
      <c r="I229" s="329">
        <v>689.78</v>
      </c>
      <c r="J229" s="330">
        <v>3</v>
      </c>
      <c r="K229" s="92"/>
    </row>
    <row r="230" spans="1:11" ht="123.75" x14ac:dyDescent="0.2">
      <c r="A230" s="326" t="s">
        <v>2996</v>
      </c>
      <c r="B230" s="326" t="s">
        <v>3177</v>
      </c>
      <c r="C230" s="326"/>
      <c r="D230" s="327">
        <v>45929</v>
      </c>
      <c r="E230" s="327"/>
      <c r="F230" s="326" t="s">
        <v>3178</v>
      </c>
      <c r="G230" s="326"/>
      <c r="H230" s="326" t="s">
        <v>3010</v>
      </c>
      <c r="I230" s="329">
        <v>389.24</v>
      </c>
      <c r="J230" s="330">
        <v>3</v>
      </c>
      <c r="K230" s="92"/>
    </row>
    <row r="231" spans="1:11" ht="12.75" x14ac:dyDescent="0.2">
      <c r="A231" s="326" t="s">
        <v>3053</v>
      </c>
      <c r="B231" s="326" t="s">
        <v>3179</v>
      </c>
      <c r="C231" s="326"/>
      <c r="D231" s="327">
        <v>45929</v>
      </c>
      <c r="E231" s="327"/>
      <c r="F231" s="326" t="s">
        <v>3055</v>
      </c>
      <c r="G231" s="326" t="s">
        <v>3092</v>
      </c>
      <c r="H231" s="326" t="s">
        <v>3093</v>
      </c>
      <c r="I231" s="329">
        <v>257.5</v>
      </c>
      <c r="J231" s="330">
        <v>10</v>
      </c>
      <c r="K231" s="92"/>
    </row>
    <row r="232" spans="1:11" ht="12.75" x14ac:dyDescent="0.2">
      <c r="A232" s="326" t="s">
        <v>3053</v>
      </c>
      <c r="B232" s="326" t="s">
        <v>3054</v>
      </c>
      <c r="C232" s="326"/>
      <c r="D232" s="327">
        <v>45929</v>
      </c>
      <c r="E232" s="327"/>
      <c r="F232" s="326" t="s">
        <v>3055</v>
      </c>
      <c r="G232" s="326" t="s">
        <v>3056</v>
      </c>
      <c r="H232" s="326" t="s">
        <v>3057</v>
      </c>
      <c r="I232" s="329">
        <v>62.1</v>
      </c>
      <c r="J232" s="330">
        <v>10</v>
      </c>
      <c r="K232" s="92"/>
    </row>
    <row r="233" spans="1:11" ht="12.75" x14ac:dyDescent="0.2">
      <c r="A233" s="326" t="s">
        <v>3013</v>
      </c>
      <c r="B233" s="326" t="s">
        <v>3180</v>
      </c>
      <c r="C233" s="326"/>
      <c r="D233" s="327">
        <v>45930</v>
      </c>
      <c r="E233" s="327"/>
      <c r="F233" s="326" t="s">
        <v>3063</v>
      </c>
      <c r="G233" s="326" t="s">
        <v>3064</v>
      </c>
      <c r="H233" s="326" t="s">
        <v>152</v>
      </c>
      <c r="I233" s="329">
        <v>3.5</v>
      </c>
      <c r="J233" s="330">
        <v>4</v>
      </c>
      <c r="K233" s="92"/>
    </row>
    <row r="234" spans="1:11" ht="12.75" x14ac:dyDescent="0.2">
      <c r="A234" s="326" t="s">
        <v>3013</v>
      </c>
      <c r="B234" s="326" t="s">
        <v>3181</v>
      </c>
      <c r="C234" s="326"/>
      <c r="D234" s="327">
        <v>45930</v>
      </c>
      <c r="E234" s="327"/>
      <c r="F234" s="326" t="s">
        <v>3063</v>
      </c>
      <c r="G234" s="326" t="s">
        <v>3064</v>
      </c>
      <c r="H234" s="326" t="s">
        <v>152</v>
      </c>
      <c r="I234" s="329">
        <v>14.2</v>
      </c>
      <c r="J234" s="330">
        <v>4</v>
      </c>
      <c r="K234" s="92"/>
    </row>
    <row r="235" spans="1:11" ht="12.75" x14ac:dyDescent="0.2">
      <c r="A235" s="326" t="s">
        <v>3013</v>
      </c>
      <c r="B235" s="326"/>
      <c r="C235" s="326"/>
      <c r="D235" s="327">
        <v>45930</v>
      </c>
      <c r="E235" s="327"/>
      <c r="F235" s="326" t="s">
        <v>3113</v>
      </c>
      <c r="G235" s="326" t="s">
        <v>3111</v>
      </c>
      <c r="H235" s="326" t="s">
        <v>3112</v>
      </c>
      <c r="I235" s="329">
        <v>6</v>
      </c>
      <c r="J235" s="330">
        <v>4</v>
      </c>
      <c r="K235" s="92"/>
    </row>
    <row r="236" spans="1:11" ht="12.75" x14ac:dyDescent="0.2">
      <c r="A236" s="326" t="s">
        <v>3013</v>
      </c>
      <c r="B236" s="326"/>
      <c r="C236" s="326"/>
      <c r="D236" s="327">
        <v>45930</v>
      </c>
      <c r="E236" s="327"/>
      <c r="F236" s="326" t="s">
        <v>3113</v>
      </c>
      <c r="G236" s="326" t="s">
        <v>3111</v>
      </c>
      <c r="H236" s="326" t="s">
        <v>3112</v>
      </c>
      <c r="I236" s="329">
        <v>10</v>
      </c>
      <c r="J236" s="330">
        <v>4</v>
      </c>
      <c r="K236" s="92"/>
    </row>
    <row r="237" spans="1:11" ht="12.75" x14ac:dyDescent="0.2">
      <c r="A237" s="326" t="s">
        <v>3013</v>
      </c>
      <c r="B237" s="326"/>
      <c r="C237" s="326"/>
      <c r="D237" s="327">
        <v>45930</v>
      </c>
      <c r="E237" s="327"/>
      <c r="F237" s="326" t="s">
        <v>3113</v>
      </c>
      <c r="G237" s="326" t="s">
        <v>3111</v>
      </c>
      <c r="H237" s="326" t="s">
        <v>3112</v>
      </c>
      <c r="I237" s="329">
        <v>5</v>
      </c>
      <c r="J237" s="330">
        <v>4</v>
      </c>
      <c r="K237" s="92"/>
    </row>
    <row r="238" spans="1:11" ht="12.75" x14ac:dyDescent="0.2">
      <c r="A238" s="326" t="s">
        <v>3013</v>
      </c>
      <c r="B238" s="326" t="s">
        <v>4008</v>
      </c>
      <c r="C238" s="326"/>
      <c r="D238" s="327">
        <v>45932</v>
      </c>
      <c r="E238" s="327"/>
      <c r="F238" s="326" t="s">
        <v>3063</v>
      </c>
      <c r="G238" s="326" t="s">
        <v>3064</v>
      </c>
      <c r="H238" s="326" t="s">
        <v>152</v>
      </c>
      <c r="I238" s="329">
        <v>17.5</v>
      </c>
      <c r="J238" s="330">
        <v>4</v>
      </c>
      <c r="K238" s="92"/>
    </row>
    <row r="239" spans="1:11" ht="12.75" x14ac:dyDescent="0.2">
      <c r="A239" s="326" t="s">
        <v>2996</v>
      </c>
      <c r="B239" s="326" t="s">
        <v>3182</v>
      </c>
      <c r="C239" s="326"/>
      <c r="D239" s="327">
        <v>45932</v>
      </c>
      <c r="E239" s="327"/>
      <c r="F239" s="326" t="s">
        <v>3122</v>
      </c>
      <c r="G239" s="326" t="s">
        <v>3170</v>
      </c>
      <c r="H239" s="326" t="s">
        <v>3171</v>
      </c>
      <c r="I239" s="329">
        <v>8.1999999999999993</v>
      </c>
      <c r="J239" s="330">
        <v>4</v>
      </c>
      <c r="K239" s="92"/>
    </row>
    <row r="240" spans="1:11" ht="12.75" x14ac:dyDescent="0.2">
      <c r="A240" s="326" t="s">
        <v>3053</v>
      </c>
      <c r="B240" s="326" t="s">
        <v>3054</v>
      </c>
      <c r="C240" s="326"/>
      <c r="D240" s="327">
        <v>45932</v>
      </c>
      <c r="E240" s="327"/>
      <c r="F240" s="326" t="s">
        <v>3055</v>
      </c>
      <c r="G240" s="326" t="s">
        <v>3056</v>
      </c>
      <c r="H240" s="326" t="s">
        <v>3057</v>
      </c>
      <c r="I240" s="329">
        <v>176.1</v>
      </c>
      <c r="J240" s="330">
        <v>10</v>
      </c>
      <c r="K240" s="92"/>
    </row>
    <row r="241" spans="1:11" ht="12.75" x14ac:dyDescent="0.2">
      <c r="A241" s="326" t="s">
        <v>3013</v>
      </c>
      <c r="B241" s="326" t="s">
        <v>3054</v>
      </c>
      <c r="C241" s="326"/>
      <c r="D241" s="327">
        <v>45932</v>
      </c>
      <c r="E241" s="327"/>
      <c r="F241" s="326" t="s">
        <v>3055</v>
      </c>
      <c r="G241" s="326" t="s">
        <v>3056</v>
      </c>
      <c r="H241" s="326" t="s">
        <v>3057</v>
      </c>
      <c r="I241" s="329">
        <v>71.099999999999994</v>
      </c>
      <c r="J241" s="330">
        <v>2</v>
      </c>
      <c r="K241" s="92"/>
    </row>
    <row r="242" spans="1:11" ht="22.5" x14ac:dyDescent="0.2">
      <c r="A242" s="326" t="s">
        <v>3013</v>
      </c>
      <c r="B242" s="326"/>
      <c r="C242" s="326"/>
      <c r="D242" s="327"/>
      <c r="E242" s="327"/>
      <c r="F242" s="328" t="s">
        <v>3183</v>
      </c>
      <c r="G242" s="326"/>
      <c r="H242" s="326"/>
      <c r="I242" s="329"/>
      <c r="J242" s="330"/>
      <c r="K242" s="92"/>
    </row>
    <row r="243" spans="1:11" ht="33.75" x14ac:dyDescent="0.2">
      <c r="A243" s="326" t="s">
        <v>3013</v>
      </c>
      <c r="B243" s="326" t="s">
        <v>4009</v>
      </c>
      <c r="C243" s="326"/>
      <c r="D243" s="327">
        <v>45936</v>
      </c>
      <c r="E243" s="327"/>
      <c r="F243" s="326" t="s">
        <v>3184</v>
      </c>
      <c r="G243" s="326"/>
      <c r="H243" s="326" t="s">
        <v>3185</v>
      </c>
      <c r="I243" s="329">
        <v>350</v>
      </c>
      <c r="J243" s="330">
        <v>3</v>
      </c>
      <c r="K243" s="92"/>
    </row>
    <row r="244" spans="1:11" ht="33.75" x14ac:dyDescent="0.2">
      <c r="A244" s="326" t="s">
        <v>3013</v>
      </c>
      <c r="B244" s="326" t="s">
        <v>4010</v>
      </c>
      <c r="C244" s="326"/>
      <c r="D244" s="327">
        <v>45941</v>
      </c>
      <c r="E244" s="327"/>
      <c r="F244" s="326" t="s">
        <v>3186</v>
      </c>
      <c r="G244" s="326"/>
      <c r="H244" s="326" t="s">
        <v>3187</v>
      </c>
      <c r="I244" s="329">
        <v>1813.78</v>
      </c>
      <c r="J244" s="330">
        <v>3</v>
      </c>
      <c r="K244" s="92"/>
    </row>
    <row r="245" spans="1:11" ht="33.75" x14ac:dyDescent="0.2">
      <c r="A245" s="326" t="s">
        <v>3013</v>
      </c>
      <c r="B245" s="326" t="s">
        <v>3188</v>
      </c>
      <c r="C245" s="326"/>
      <c r="D245" s="327">
        <v>45943</v>
      </c>
      <c r="E245" s="327"/>
      <c r="F245" s="326" t="s">
        <v>3189</v>
      </c>
      <c r="G245" s="326" t="s">
        <v>3190</v>
      </c>
      <c r="H245" s="326" t="s">
        <v>3191</v>
      </c>
      <c r="I245" s="329">
        <v>75</v>
      </c>
      <c r="J245" s="330">
        <v>3</v>
      </c>
      <c r="K245" s="92"/>
    </row>
    <row r="246" spans="1:11" ht="33.75" x14ac:dyDescent="0.2">
      <c r="A246" s="326" t="s">
        <v>3013</v>
      </c>
      <c r="B246" s="326" t="s">
        <v>3192</v>
      </c>
      <c r="C246" s="326"/>
      <c r="D246" s="327">
        <v>45950</v>
      </c>
      <c r="E246" s="327"/>
      <c r="F246" s="326" t="s">
        <v>3193</v>
      </c>
      <c r="G246" s="326" t="s">
        <v>3190</v>
      </c>
      <c r="H246" s="326" t="s">
        <v>3191</v>
      </c>
      <c r="I246" s="329">
        <v>75</v>
      </c>
      <c r="J246" s="330">
        <v>3</v>
      </c>
      <c r="K246" s="92"/>
    </row>
    <row r="247" spans="1:11" ht="12.75" x14ac:dyDescent="0.2">
      <c r="A247" s="326" t="s">
        <v>3013</v>
      </c>
      <c r="B247" s="326" t="s">
        <v>3054</v>
      </c>
      <c r="C247" s="326"/>
      <c r="D247" s="327">
        <v>45937</v>
      </c>
      <c r="E247" s="327"/>
      <c r="F247" s="326" t="s">
        <v>3055</v>
      </c>
      <c r="G247" s="326" t="s">
        <v>3056</v>
      </c>
      <c r="H247" s="326" t="s">
        <v>3057</v>
      </c>
      <c r="I247" s="329">
        <v>125.65</v>
      </c>
      <c r="J247" s="330">
        <v>5</v>
      </c>
      <c r="K247" s="92"/>
    </row>
    <row r="248" spans="1:11" ht="12.75" x14ac:dyDescent="0.2">
      <c r="A248" s="326" t="s">
        <v>3013</v>
      </c>
      <c r="B248" s="326"/>
      <c r="C248" s="326"/>
      <c r="D248" s="327">
        <v>45937</v>
      </c>
      <c r="E248" s="327"/>
      <c r="F248" s="326" t="s">
        <v>4025</v>
      </c>
      <c r="G248" s="326" t="s">
        <v>3959</v>
      </c>
      <c r="H248" s="326" t="s">
        <v>3960</v>
      </c>
      <c r="I248" s="329">
        <v>146.11000000000001</v>
      </c>
      <c r="J248" s="330">
        <v>1</v>
      </c>
      <c r="K248" s="92"/>
    </row>
    <row r="249" spans="1:11" ht="12.75" x14ac:dyDescent="0.2">
      <c r="A249" s="326" t="s">
        <v>3013</v>
      </c>
      <c r="B249" s="326"/>
      <c r="C249" s="326"/>
      <c r="D249" s="327">
        <v>45937</v>
      </c>
      <c r="E249" s="327"/>
      <c r="F249" s="326" t="s">
        <v>4025</v>
      </c>
      <c r="G249" s="326" t="s">
        <v>3961</v>
      </c>
      <c r="H249" s="326" t="s">
        <v>3962</v>
      </c>
      <c r="I249" s="329">
        <v>2191.6799999999998</v>
      </c>
      <c r="J249" s="330">
        <v>1</v>
      </c>
      <c r="K249" s="92"/>
    </row>
    <row r="250" spans="1:11" ht="12.75" x14ac:dyDescent="0.2">
      <c r="A250" s="326" t="s">
        <v>3013</v>
      </c>
      <c r="B250" s="326"/>
      <c r="C250" s="326"/>
      <c r="D250" s="327">
        <v>45937</v>
      </c>
      <c r="E250" s="327"/>
      <c r="F250" s="326" t="s">
        <v>4025</v>
      </c>
      <c r="G250" s="326" t="s">
        <v>3963</v>
      </c>
      <c r="H250" s="326" t="s">
        <v>3964</v>
      </c>
      <c r="I250" s="329">
        <v>1899.46</v>
      </c>
      <c r="J250" s="330">
        <v>1</v>
      </c>
      <c r="K250" s="92"/>
    </row>
    <row r="251" spans="1:11" ht="12.75" x14ac:dyDescent="0.2">
      <c r="A251" s="326" t="s">
        <v>3013</v>
      </c>
      <c r="B251" s="326"/>
      <c r="C251" s="326"/>
      <c r="D251" s="327">
        <v>45937</v>
      </c>
      <c r="E251" s="327"/>
      <c r="F251" s="326" t="s">
        <v>4025</v>
      </c>
      <c r="G251" s="326" t="s">
        <v>3965</v>
      </c>
      <c r="H251" s="326" t="s">
        <v>3966</v>
      </c>
      <c r="I251" s="329">
        <v>3945.03</v>
      </c>
      <c r="J251" s="330">
        <v>1</v>
      </c>
      <c r="K251" s="92"/>
    </row>
    <row r="252" spans="1:11" ht="12.75" x14ac:dyDescent="0.2">
      <c r="A252" s="326" t="s">
        <v>3053</v>
      </c>
      <c r="B252" s="326" t="s">
        <v>3054</v>
      </c>
      <c r="C252" s="326"/>
      <c r="D252" s="327">
        <v>45938</v>
      </c>
      <c r="E252" s="327"/>
      <c r="F252" s="326" t="s">
        <v>3055</v>
      </c>
      <c r="G252" s="326" t="s">
        <v>3056</v>
      </c>
      <c r="H252" s="326" t="s">
        <v>3057</v>
      </c>
      <c r="I252" s="329">
        <v>204</v>
      </c>
      <c r="J252" s="330">
        <v>10</v>
      </c>
      <c r="K252" s="92"/>
    </row>
    <row r="253" spans="1:11" ht="12.75" x14ac:dyDescent="0.2">
      <c r="A253" s="326" t="s">
        <v>3013</v>
      </c>
      <c r="B253" s="326" t="s">
        <v>3054</v>
      </c>
      <c r="C253" s="326"/>
      <c r="D253" s="327">
        <v>45938</v>
      </c>
      <c r="E253" s="327"/>
      <c r="F253" s="326" t="s">
        <v>3055</v>
      </c>
      <c r="G253" s="326" t="s">
        <v>3056</v>
      </c>
      <c r="H253" s="326" t="s">
        <v>3057</v>
      </c>
      <c r="I253" s="329">
        <v>4.45</v>
      </c>
      <c r="J253" s="330">
        <v>3</v>
      </c>
      <c r="K253" s="92"/>
    </row>
    <row r="254" spans="1:11" ht="12.75" x14ac:dyDescent="0.2">
      <c r="A254" s="326" t="s">
        <v>3013</v>
      </c>
      <c r="B254" s="326" t="s">
        <v>3194</v>
      </c>
      <c r="C254" s="326"/>
      <c r="D254" s="327">
        <v>45938</v>
      </c>
      <c r="E254" s="327"/>
      <c r="F254" s="326" t="s">
        <v>3122</v>
      </c>
      <c r="G254" s="326" t="s">
        <v>3195</v>
      </c>
      <c r="H254" s="326" t="s">
        <v>3196</v>
      </c>
      <c r="I254" s="329">
        <v>1.7</v>
      </c>
      <c r="J254" s="330">
        <v>4</v>
      </c>
      <c r="K254" s="92"/>
    </row>
    <row r="255" spans="1:11" ht="12.75" x14ac:dyDescent="0.2">
      <c r="A255" s="326" t="s">
        <v>3013</v>
      </c>
      <c r="B255" s="326" t="s">
        <v>3179</v>
      </c>
      <c r="C255" s="326"/>
      <c r="D255" s="327">
        <v>45938</v>
      </c>
      <c r="E255" s="327"/>
      <c r="F255" s="326" t="s">
        <v>3055</v>
      </c>
      <c r="G255" s="326" t="s">
        <v>3092</v>
      </c>
      <c r="H255" s="326" t="s">
        <v>3093</v>
      </c>
      <c r="I255" s="329">
        <v>69.150000000000006</v>
      </c>
      <c r="J255" s="330">
        <v>2</v>
      </c>
      <c r="K255" s="92"/>
    </row>
    <row r="256" spans="1:11" ht="12.75" x14ac:dyDescent="0.2">
      <c r="A256" s="326" t="s">
        <v>3053</v>
      </c>
      <c r="B256" s="326" t="s">
        <v>3179</v>
      </c>
      <c r="C256" s="326"/>
      <c r="D256" s="327">
        <v>45938</v>
      </c>
      <c r="E256" s="327"/>
      <c r="F256" s="326" t="s">
        <v>3091</v>
      </c>
      <c r="G256" s="326" t="s">
        <v>3092</v>
      </c>
      <c r="H256" s="326" t="s">
        <v>3093</v>
      </c>
      <c r="I256" s="329">
        <v>18.649999999999999</v>
      </c>
      <c r="J256" s="330">
        <v>10</v>
      </c>
      <c r="K256" s="92"/>
    </row>
    <row r="257" spans="1:11" ht="12.75" x14ac:dyDescent="0.2">
      <c r="A257" s="326" t="s">
        <v>3013</v>
      </c>
      <c r="B257" s="326" t="s">
        <v>3054</v>
      </c>
      <c r="C257" s="326"/>
      <c r="D257" s="327">
        <v>45939</v>
      </c>
      <c r="E257" s="327"/>
      <c r="F257" s="326" t="s">
        <v>3055</v>
      </c>
      <c r="G257" s="326" t="s">
        <v>3056</v>
      </c>
      <c r="H257" s="326" t="s">
        <v>3057</v>
      </c>
      <c r="I257" s="329">
        <v>57.35</v>
      </c>
      <c r="J257" s="330">
        <v>2</v>
      </c>
      <c r="K257" s="92"/>
    </row>
    <row r="258" spans="1:11" ht="12.75" x14ac:dyDescent="0.2">
      <c r="A258" s="326" t="s">
        <v>3013</v>
      </c>
      <c r="B258" s="326" t="s">
        <v>3054</v>
      </c>
      <c r="C258" s="326"/>
      <c r="D258" s="327">
        <v>45939</v>
      </c>
      <c r="E258" s="327"/>
      <c r="F258" s="326" t="s">
        <v>3055</v>
      </c>
      <c r="G258" s="326" t="s">
        <v>3056</v>
      </c>
      <c r="H258" s="326" t="s">
        <v>3057</v>
      </c>
      <c r="I258" s="329">
        <v>5.6</v>
      </c>
      <c r="J258" s="330">
        <v>3</v>
      </c>
      <c r="K258" s="92"/>
    </row>
    <row r="259" spans="1:11" ht="12.75" x14ac:dyDescent="0.2">
      <c r="A259" s="326" t="s">
        <v>3013</v>
      </c>
      <c r="B259" s="326" t="s">
        <v>3197</v>
      </c>
      <c r="C259" s="326"/>
      <c r="D259" s="327">
        <v>45940</v>
      </c>
      <c r="E259" s="327"/>
      <c r="F259" s="326" t="s">
        <v>3063</v>
      </c>
      <c r="G259" s="326" t="s">
        <v>3064</v>
      </c>
      <c r="H259" s="326" t="s">
        <v>152</v>
      </c>
      <c r="I259" s="329">
        <v>9.8000000000000007</v>
      </c>
      <c r="J259" s="330">
        <v>4</v>
      </c>
      <c r="K259" s="92"/>
    </row>
    <row r="260" spans="1:11" ht="12.75" x14ac:dyDescent="0.2">
      <c r="A260" s="326" t="s">
        <v>3058</v>
      </c>
      <c r="B260" s="326" t="s">
        <v>3054</v>
      </c>
      <c r="C260" s="326"/>
      <c r="D260" s="327">
        <v>45940</v>
      </c>
      <c r="E260" s="327"/>
      <c r="F260" s="326" t="s">
        <v>3055</v>
      </c>
      <c r="G260" s="326" t="s">
        <v>3056</v>
      </c>
      <c r="H260" s="326" t="s">
        <v>3057</v>
      </c>
      <c r="I260" s="329">
        <v>85.5</v>
      </c>
      <c r="J260" s="330">
        <v>10</v>
      </c>
      <c r="K260" s="92"/>
    </row>
    <row r="261" spans="1:11" ht="12.75" x14ac:dyDescent="0.2">
      <c r="A261" s="326" t="s">
        <v>3013</v>
      </c>
      <c r="B261" s="326"/>
      <c r="C261" s="326"/>
      <c r="D261" s="327">
        <v>45944</v>
      </c>
      <c r="E261" s="327"/>
      <c r="F261" s="326" t="s">
        <v>4025</v>
      </c>
      <c r="G261" s="326" t="s">
        <v>3957</v>
      </c>
      <c r="H261" s="326" t="s">
        <v>3958</v>
      </c>
      <c r="I261" s="329">
        <v>146.11000000000001</v>
      </c>
      <c r="J261" s="330">
        <v>1</v>
      </c>
      <c r="K261" s="92"/>
    </row>
    <row r="262" spans="1:11" ht="12.75" x14ac:dyDescent="0.2">
      <c r="A262" s="326" t="s">
        <v>3013</v>
      </c>
      <c r="B262" s="326"/>
      <c r="C262" s="326"/>
      <c r="D262" s="327">
        <v>45947</v>
      </c>
      <c r="E262" s="327"/>
      <c r="F262" s="326" t="s">
        <v>4025</v>
      </c>
      <c r="G262" s="326" t="s">
        <v>3967</v>
      </c>
      <c r="H262" s="326" t="s">
        <v>3968</v>
      </c>
      <c r="I262" s="329">
        <v>730.56</v>
      </c>
      <c r="J262" s="330">
        <v>1</v>
      </c>
      <c r="K262" s="92"/>
    </row>
    <row r="263" spans="1:11" ht="22.5" x14ac:dyDescent="0.2">
      <c r="A263" s="326" t="s">
        <v>3013</v>
      </c>
      <c r="B263" s="326"/>
      <c r="C263" s="326"/>
      <c r="D263" s="327">
        <v>45947</v>
      </c>
      <c r="E263" s="327"/>
      <c r="F263" s="326" t="s">
        <v>4025</v>
      </c>
      <c r="G263" s="326" t="s">
        <v>3969</v>
      </c>
      <c r="H263" s="326" t="s">
        <v>3970</v>
      </c>
      <c r="I263" s="329">
        <v>146.11000000000001</v>
      </c>
      <c r="J263" s="330">
        <v>1</v>
      </c>
      <c r="K263" s="92"/>
    </row>
    <row r="264" spans="1:11" ht="22.5" x14ac:dyDescent="0.2">
      <c r="A264" s="326" t="s">
        <v>3013</v>
      </c>
      <c r="B264" s="326"/>
      <c r="C264" s="326"/>
      <c r="D264" s="327">
        <v>45947</v>
      </c>
      <c r="E264" s="327"/>
      <c r="F264" s="326" t="s">
        <v>4025</v>
      </c>
      <c r="G264" s="326" t="s">
        <v>3971</v>
      </c>
      <c r="H264" s="326" t="s">
        <v>3972</v>
      </c>
      <c r="I264" s="329">
        <v>584.45000000000005</v>
      </c>
      <c r="J264" s="330">
        <v>1</v>
      </c>
      <c r="K264" s="92"/>
    </row>
    <row r="265" spans="1:11" ht="45" x14ac:dyDescent="0.2">
      <c r="A265" s="326" t="s">
        <v>2996</v>
      </c>
      <c r="B265" s="326" t="s">
        <v>3198</v>
      </c>
      <c r="C265" s="326" t="s">
        <v>3199</v>
      </c>
      <c r="D265" s="327">
        <v>45950</v>
      </c>
      <c r="E265" s="327"/>
      <c r="F265" s="326" t="s">
        <v>3200</v>
      </c>
      <c r="G265" s="326"/>
      <c r="H265" s="326" t="s">
        <v>3201</v>
      </c>
      <c r="I265" s="329">
        <v>900</v>
      </c>
      <c r="J265" s="330">
        <v>3</v>
      </c>
      <c r="K265" s="92"/>
    </row>
    <row r="266" spans="1:11" ht="33.75" x14ac:dyDescent="0.2">
      <c r="A266" s="326" t="s">
        <v>3013</v>
      </c>
      <c r="B266" s="326"/>
      <c r="C266" s="326"/>
      <c r="D266" s="327"/>
      <c r="E266" s="327"/>
      <c r="F266" s="328" t="s">
        <v>3202</v>
      </c>
      <c r="G266" s="326"/>
      <c r="H266" s="326"/>
      <c r="I266" s="329"/>
      <c r="J266" s="330"/>
      <c r="K266" s="92"/>
    </row>
    <row r="267" spans="1:11" ht="45" x14ac:dyDescent="0.2">
      <c r="A267" s="326" t="s">
        <v>3013</v>
      </c>
      <c r="B267" s="326" t="s">
        <v>3203</v>
      </c>
      <c r="C267" s="326" t="s">
        <v>3204</v>
      </c>
      <c r="D267" s="327">
        <v>45941</v>
      </c>
      <c r="E267" s="327"/>
      <c r="F267" s="326" t="s">
        <v>3205</v>
      </c>
      <c r="G267" s="326"/>
      <c r="H267" s="326" t="s">
        <v>3206</v>
      </c>
      <c r="I267" s="329">
        <v>263.12</v>
      </c>
      <c r="J267" s="330">
        <v>2</v>
      </c>
      <c r="K267" s="92"/>
    </row>
    <row r="268" spans="1:11" ht="12.75" x14ac:dyDescent="0.2">
      <c r="A268" s="326" t="s">
        <v>3013</v>
      </c>
      <c r="B268" s="326"/>
      <c r="C268" s="326"/>
      <c r="D268" s="327">
        <v>45941</v>
      </c>
      <c r="E268" s="327"/>
      <c r="F268" s="326" t="s">
        <v>3113</v>
      </c>
      <c r="G268" s="326" t="s">
        <v>3111</v>
      </c>
      <c r="H268" s="326" t="s">
        <v>3112</v>
      </c>
      <c r="I268" s="329">
        <v>0.25</v>
      </c>
      <c r="J268" s="330">
        <v>4</v>
      </c>
      <c r="K268" s="92"/>
    </row>
    <row r="269" spans="1:11" ht="45" x14ac:dyDescent="0.2">
      <c r="A269" s="326" t="s">
        <v>3013</v>
      </c>
      <c r="B269" s="326" t="s">
        <v>3203</v>
      </c>
      <c r="C269" s="326" t="s">
        <v>3207</v>
      </c>
      <c r="D269" s="327">
        <v>45941</v>
      </c>
      <c r="E269" s="327"/>
      <c r="F269" s="326" t="s">
        <v>3205</v>
      </c>
      <c r="G269" s="326"/>
      <c r="H269" s="326" t="s">
        <v>3206</v>
      </c>
      <c r="I269" s="329">
        <v>263.12</v>
      </c>
      <c r="J269" s="330">
        <v>2</v>
      </c>
      <c r="K269" s="92"/>
    </row>
    <row r="270" spans="1:11" ht="12.75" x14ac:dyDescent="0.2">
      <c r="A270" s="326" t="s">
        <v>3013</v>
      </c>
      <c r="B270" s="326"/>
      <c r="C270" s="326"/>
      <c r="D270" s="327">
        <v>45941</v>
      </c>
      <c r="E270" s="327"/>
      <c r="F270" s="326" t="s">
        <v>3113</v>
      </c>
      <c r="G270" s="326" t="s">
        <v>3111</v>
      </c>
      <c r="H270" s="326" t="s">
        <v>3112</v>
      </c>
      <c r="I270" s="329">
        <v>0.25</v>
      </c>
      <c r="J270" s="330">
        <v>4</v>
      </c>
      <c r="K270" s="92"/>
    </row>
    <row r="271" spans="1:11" ht="45" x14ac:dyDescent="0.2">
      <c r="A271" s="326" t="s">
        <v>3013</v>
      </c>
      <c r="B271" s="326"/>
      <c r="C271" s="326"/>
      <c r="D271" s="327">
        <v>45941</v>
      </c>
      <c r="E271" s="327"/>
      <c r="F271" s="326" t="s">
        <v>3208</v>
      </c>
      <c r="G271" s="326"/>
      <c r="H271" s="326" t="s">
        <v>3209</v>
      </c>
      <c r="I271" s="329">
        <v>420.44</v>
      </c>
      <c r="J271" s="330">
        <v>2</v>
      </c>
      <c r="K271" s="92"/>
    </row>
    <row r="272" spans="1:11" ht="45" x14ac:dyDescent="0.2">
      <c r="A272" s="326" t="s">
        <v>3013</v>
      </c>
      <c r="B272" s="326" t="s">
        <v>3210</v>
      </c>
      <c r="C272" s="326"/>
      <c r="D272" s="327">
        <v>45961</v>
      </c>
      <c r="E272" s="327"/>
      <c r="F272" s="326" t="s">
        <v>3211</v>
      </c>
      <c r="G272" s="326"/>
      <c r="H272" s="326" t="s">
        <v>3212</v>
      </c>
      <c r="I272" s="329">
        <v>25450</v>
      </c>
      <c r="J272" s="330">
        <v>2</v>
      </c>
      <c r="K272" s="92"/>
    </row>
    <row r="273" spans="1:11" ht="45" x14ac:dyDescent="0.2">
      <c r="A273" s="326" t="s">
        <v>3013</v>
      </c>
      <c r="B273" s="326" t="s">
        <v>3213</v>
      </c>
      <c r="C273" s="326" t="s">
        <v>3214</v>
      </c>
      <c r="D273" s="327">
        <v>45964</v>
      </c>
      <c r="E273" s="327"/>
      <c r="F273" s="326" t="s">
        <v>3215</v>
      </c>
      <c r="G273" s="326" t="s">
        <v>3106</v>
      </c>
      <c r="H273" s="326" t="s">
        <v>3107</v>
      </c>
      <c r="I273" s="329">
        <v>404.5</v>
      </c>
      <c r="J273" s="330">
        <v>2</v>
      </c>
      <c r="K273" s="92"/>
    </row>
    <row r="274" spans="1:11" ht="45" x14ac:dyDescent="0.2">
      <c r="A274" s="326" t="s">
        <v>3013</v>
      </c>
      <c r="B274" s="326" t="s">
        <v>3216</v>
      </c>
      <c r="C274" s="326" t="s">
        <v>3217</v>
      </c>
      <c r="D274" s="327">
        <v>45964</v>
      </c>
      <c r="E274" s="327"/>
      <c r="F274" s="326" t="s">
        <v>3215</v>
      </c>
      <c r="G274" s="326" t="s">
        <v>3106</v>
      </c>
      <c r="H274" s="326" t="s">
        <v>3107</v>
      </c>
      <c r="I274" s="329">
        <v>72</v>
      </c>
      <c r="J274" s="330">
        <v>5</v>
      </c>
      <c r="K274" s="92"/>
    </row>
    <row r="275" spans="1:11" ht="45" x14ac:dyDescent="0.2">
      <c r="A275" s="326" t="s">
        <v>3013</v>
      </c>
      <c r="B275" s="326" t="s">
        <v>3218</v>
      </c>
      <c r="C275" s="326" t="s">
        <v>3219</v>
      </c>
      <c r="D275" s="327">
        <v>45964</v>
      </c>
      <c r="E275" s="327"/>
      <c r="F275" s="326" t="s">
        <v>3215</v>
      </c>
      <c r="G275" s="326" t="s">
        <v>3106</v>
      </c>
      <c r="H275" s="326" t="s">
        <v>3107</v>
      </c>
      <c r="I275" s="329">
        <v>11.92</v>
      </c>
      <c r="J275" s="330">
        <v>5</v>
      </c>
      <c r="K275" s="92"/>
    </row>
    <row r="276" spans="1:11" ht="45" x14ac:dyDescent="0.2">
      <c r="A276" s="326" t="s">
        <v>3013</v>
      </c>
      <c r="B276" s="326" t="s">
        <v>3220</v>
      </c>
      <c r="C276" s="326" t="s">
        <v>3221</v>
      </c>
      <c r="D276" s="327">
        <v>45964</v>
      </c>
      <c r="E276" s="327"/>
      <c r="F276" s="326" t="s">
        <v>3215</v>
      </c>
      <c r="G276" s="326" t="s">
        <v>3106</v>
      </c>
      <c r="H276" s="326" t="s">
        <v>3107</v>
      </c>
      <c r="I276" s="329">
        <v>18</v>
      </c>
      <c r="J276" s="330">
        <v>5</v>
      </c>
      <c r="K276" s="92"/>
    </row>
    <row r="277" spans="1:11" ht="45" x14ac:dyDescent="0.2">
      <c r="A277" s="326" t="s">
        <v>3013</v>
      </c>
      <c r="B277" s="326" t="s">
        <v>3222</v>
      </c>
      <c r="C277" s="326"/>
      <c r="D277" s="327">
        <v>45967</v>
      </c>
      <c r="E277" s="327"/>
      <c r="F277" s="326" t="s">
        <v>3223</v>
      </c>
      <c r="G277" s="326" t="s">
        <v>3190</v>
      </c>
      <c r="H277" s="326" t="s">
        <v>3191</v>
      </c>
      <c r="I277" s="329">
        <v>75</v>
      </c>
      <c r="J277" s="330">
        <v>5</v>
      </c>
      <c r="K277" s="92"/>
    </row>
    <row r="278" spans="1:11" ht="45" x14ac:dyDescent="0.2">
      <c r="A278" s="326" t="s">
        <v>3013</v>
      </c>
      <c r="B278" s="326" t="s">
        <v>3224</v>
      </c>
      <c r="C278" s="326"/>
      <c r="D278" s="327">
        <v>45969</v>
      </c>
      <c r="E278" s="327"/>
      <c r="F278" s="326" t="s">
        <v>3225</v>
      </c>
      <c r="G278" s="326"/>
      <c r="H278" s="326" t="s">
        <v>3185</v>
      </c>
      <c r="I278" s="329">
        <v>150</v>
      </c>
      <c r="J278" s="330">
        <v>5</v>
      </c>
      <c r="K278" s="92"/>
    </row>
    <row r="279" spans="1:11" ht="45" x14ac:dyDescent="0.2">
      <c r="A279" s="326" t="s">
        <v>3013</v>
      </c>
      <c r="B279" s="326" t="s">
        <v>3226</v>
      </c>
      <c r="C279" s="326"/>
      <c r="D279" s="327">
        <v>45971</v>
      </c>
      <c r="E279" s="327"/>
      <c r="F279" s="326" t="s">
        <v>3223</v>
      </c>
      <c r="G279" s="326" t="s">
        <v>3190</v>
      </c>
      <c r="H279" s="326" t="s">
        <v>3191</v>
      </c>
      <c r="I279" s="329">
        <v>75</v>
      </c>
      <c r="J279" s="330">
        <v>5</v>
      </c>
      <c r="K279" s="92"/>
    </row>
    <row r="280" spans="1:11" ht="45" x14ac:dyDescent="0.2">
      <c r="A280" s="326" t="s">
        <v>3013</v>
      </c>
      <c r="B280" s="326" t="s">
        <v>3227</v>
      </c>
      <c r="C280" s="326" t="s">
        <v>3228</v>
      </c>
      <c r="D280" s="327">
        <v>45972</v>
      </c>
      <c r="E280" s="327"/>
      <c r="F280" s="326" t="s">
        <v>3229</v>
      </c>
      <c r="G280" s="326"/>
      <c r="H280" s="326" t="s">
        <v>3230</v>
      </c>
      <c r="I280" s="329">
        <v>781.19</v>
      </c>
      <c r="J280" s="330">
        <v>5</v>
      </c>
      <c r="K280" s="92"/>
    </row>
    <row r="281" spans="1:11" ht="12.75" x14ac:dyDescent="0.2">
      <c r="A281" s="326" t="s">
        <v>3013</v>
      </c>
      <c r="B281" s="326"/>
      <c r="C281" s="326"/>
      <c r="D281" s="327">
        <v>45972</v>
      </c>
      <c r="E281" s="327"/>
      <c r="F281" s="326" t="s">
        <v>3113</v>
      </c>
      <c r="G281" s="326" t="s">
        <v>3111</v>
      </c>
      <c r="H281" s="326" t="s">
        <v>3112</v>
      </c>
      <c r="I281" s="329">
        <v>0.25</v>
      </c>
      <c r="J281" s="330">
        <v>4</v>
      </c>
      <c r="K281" s="92"/>
    </row>
    <row r="282" spans="1:11" ht="45" x14ac:dyDescent="0.2">
      <c r="A282" s="326" t="s">
        <v>3013</v>
      </c>
      <c r="B282" s="326" t="s">
        <v>3227</v>
      </c>
      <c r="C282" s="326" t="s">
        <v>3228</v>
      </c>
      <c r="D282" s="327">
        <v>45972</v>
      </c>
      <c r="E282" s="327"/>
      <c r="F282" s="326" t="s">
        <v>3231</v>
      </c>
      <c r="G282" s="326"/>
      <c r="H282" s="326" t="s">
        <v>3230</v>
      </c>
      <c r="I282" s="329">
        <v>36.15</v>
      </c>
      <c r="J282" s="330">
        <v>5</v>
      </c>
      <c r="K282" s="92"/>
    </row>
    <row r="283" spans="1:11" ht="12.75" x14ac:dyDescent="0.2">
      <c r="A283" s="326" t="s">
        <v>3013</v>
      </c>
      <c r="B283" s="326"/>
      <c r="C283" s="326"/>
      <c r="D283" s="327">
        <v>45972</v>
      </c>
      <c r="E283" s="327"/>
      <c r="F283" s="326" t="s">
        <v>3113</v>
      </c>
      <c r="G283" s="326" t="s">
        <v>3111</v>
      </c>
      <c r="H283" s="326" t="s">
        <v>3112</v>
      </c>
      <c r="I283" s="329">
        <v>0.25</v>
      </c>
      <c r="J283" s="330">
        <v>4</v>
      </c>
      <c r="K283" s="92"/>
    </row>
    <row r="284" spans="1:11" ht="45" x14ac:dyDescent="0.2">
      <c r="A284" s="326" t="s">
        <v>3013</v>
      </c>
      <c r="B284" s="326" t="s">
        <v>3232</v>
      </c>
      <c r="C284" s="326" t="s">
        <v>3233</v>
      </c>
      <c r="D284" s="327">
        <v>46051</v>
      </c>
      <c r="E284" s="327"/>
      <c r="F284" s="326" t="s">
        <v>3234</v>
      </c>
      <c r="G284" s="326" t="s">
        <v>3235</v>
      </c>
      <c r="H284" s="326" t="s">
        <v>3236</v>
      </c>
      <c r="I284" s="329">
        <v>3000</v>
      </c>
      <c r="J284" s="330">
        <v>5</v>
      </c>
      <c r="K284" s="92"/>
    </row>
    <row r="285" spans="1:11" ht="12.75" x14ac:dyDescent="0.2">
      <c r="A285" s="326" t="s">
        <v>3013</v>
      </c>
      <c r="B285" s="326" t="s">
        <v>3237</v>
      </c>
      <c r="C285" s="326" t="s">
        <v>3238</v>
      </c>
      <c r="D285" s="327">
        <v>45951</v>
      </c>
      <c r="E285" s="327"/>
      <c r="F285" s="326" t="s">
        <v>3239</v>
      </c>
      <c r="G285" s="326" t="s">
        <v>3163</v>
      </c>
      <c r="H285" s="326" t="s">
        <v>1395</v>
      </c>
      <c r="I285" s="15">
        <v>1900</v>
      </c>
      <c r="J285" s="330">
        <v>2</v>
      </c>
      <c r="K285" s="92"/>
    </row>
    <row r="286" spans="1:11" ht="12.75" x14ac:dyDescent="0.2">
      <c r="A286" s="326" t="s">
        <v>3013</v>
      </c>
      <c r="B286" s="326" t="s">
        <v>3054</v>
      </c>
      <c r="C286" s="326"/>
      <c r="D286" s="327">
        <v>45945</v>
      </c>
      <c r="E286" s="327"/>
      <c r="F286" s="326" t="s">
        <v>3055</v>
      </c>
      <c r="G286" s="326" t="s">
        <v>3056</v>
      </c>
      <c r="H286" s="326" t="s">
        <v>3057</v>
      </c>
      <c r="I286" s="329">
        <v>12.8</v>
      </c>
      <c r="J286" s="330">
        <v>2</v>
      </c>
      <c r="K286" s="92"/>
    </row>
    <row r="287" spans="1:11" ht="12.75" x14ac:dyDescent="0.2">
      <c r="A287" s="326" t="s">
        <v>3013</v>
      </c>
      <c r="B287" s="326" t="s">
        <v>3054</v>
      </c>
      <c r="C287" s="326"/>
      <c r="D287" s="327">
        <v>45950</v>
      </c>
      <c r="E287" s="327"/>
      <c r="F287" s="326" t="s">
        <v>3172</v>
      </c>
      <c r="G287" s="326" t="s">
        <v>3056</v>
      </c>
      <c r="H287" s="326" t="s">
        <v>3057</v>
      </c>
      <c r="I287" s="329">
        <v>196</v>
      </c>
      <c r="J287" s="330">
        <v>5</v>
      </c>
      <c r="K287" s="92"/>
    </row>
    <row r="288" spans="1:11" ht="12.75" x14ac:dyDescent="0.2">
      <c r="A288" s="326" t="s">
        <v>3013</v>
      </c>
      <c r="B288" s="326" t="s">
        <v>3054</v>
      </c>
      <c r="C288" s="326"/>
      <c r="D288" s="327">
        <v>45951</v>
      </c>
      <c r="E288" s="327"/>
      <c r="F288" s="326" t="s">
        <v>3055</v>
      </c>
      <c r="G288" s="326" t="s">
        <v>3056</v>
      </c>
      <c r="H288" s="326" t="s">
        <v>3057</v>
      </c>
      <c r="I288" s="329">
        <v>150.65</v>
      </c>
      <c r="J288" s="330">
        <v>5</v>
      </c>
      <c r="K288" s="92"/>
    </row>
    <row r="289" spans="1:11" ht="56.25" x14ac:dyDescent="0.2">
      <c r="A289" s="326" t="s">
        <v>3013</v>
      </c>
      <c r="B289" s="326" t="s">
        <v>4011</v>
      </c>
      <c r="C289" s="326"/>
      <c r="D289" s="327">
        <v>45951</v>
      </c>
      <c r="E289" s="327"/>
      <c r="F289" s="326" t="s">
        <v>3240</v>
      </c>
      <c r="G289" s="326"/>
      <c r="H289" s="326" t="s">
        <v>3015</v>
      </c>
      <c r="I289" s="329">
        <v>4520.9400000000005</v>
      </c>
      <c r="J289" s="330">
        <v>4</v>
      </c>
      <c r="K289" s="92"/>
    </row>
    <row r="290" spans="1:11" ht="56.25" x14ac:dyDescent="0.2">
      <c r="A290" s="326" t="s">
        <v>3013</v>
      </c>
      <c r="B290" s="326" t="s">
        <v>4011</v>
      </c>
      <c r="C290" s="326"/>
      <c r="D290" s="327">
        <v>45951</v>
      </c>
      <c r="E290" s="327"/>
      <c r="F290" s="326" t="s">
        <v>3241</v>
      </c>
      <c r="G290" s="326"/>
      <c r="H290" s="326" t="s">
        <v>3016</v>
      </c>
      <c r="I290" s="329">
        <v>6711.99</v>
      </c>
      <c r="J290" s="330">
        <v>3</v>
      </c>
      <c r="K290" s="92"/>
    </row>
    <row r="291" spans="1:11" ht="56.25" x14ac:dyDescent="0.2">
      <c r="A291" s="326" t="s">
        <v>3013</v>
      </c>
      <c r="B291" s="326" t="s">
        <v>4011</v>
      </c>
      <c r="C291" s="326"/>
      <c r="D291" s="327">
        <v>45951</v>
      </c>
      <c r="E291" s="327"/>
      <c r="F291" s="326" t="s">
        <v>3242</v>
      </c>
      <c r="G291" s="326"/>
      <c r="H291" s="326" t="s">
        <v>3018</v>
      </c>
      <c r="I291" s="329">
        <v>970.76</v>
      </c>
      <c r="J291" s="330">
        <v>2</v>
      </c>
      <c r="K291" s="92"/>
    </row>
    <row r="292" spans="1:11" ht="56.25" x14ac:dyDescent="0.2">
      <c r="A292" s="326" t="s">
        <v>3013</v>
      </c>
      <c r="B292" s="326" t="s">
        <v>4011</v>
      </c>
      <c r="C292" s="326"/>
      <c r="D292" s="327">
        <v>45951</v>
      </c>
      <c r="E292" s="327"/>
      <c r="F292" s="326" t="s">
        <v>3242</v>
      </c>
      <c r="G292" s="326"/>
      <c r="H292" s="326" t="s">
        <v>3019</v>
      </c>
      <c r="I292" s="329">
        <v>1974.23</v>
      </c>
      <c r="J292" s="330">
        <v>5</v>
      </c>
      <c r="K292" s="92"/>
    </row>
    <row r="293" spans="1:11" ht="12.75" x14ac:dyDescent="0.2">
      <c r="A293" s="326" t="s">
        <v>3013</v>
      </c>
      <c r="B293" s="326" t="s">
        <v>3179</v>
      </c>
      <c r="C293" s="326"/>
      <c r="D293" s="327">
        <v>45952</v>
      </c>
      <c r="E293" s="327"/>
      <c r="F293" s="326" t="s">
        <v>3055</v>
      </c>
      <c r="G293" s="326" t="s">
        <v>3092</v>
      </c>
      <c r="H293" s="326" t="s">
        <v>3093</v>
      </c>
      <c r="I293" s="329">
        <v>29.25</v>
      </c>
      <c r="J293" s="330">
        <v>5</v>
      </c>
      <c r="K293" s="92"/>
    </row>
    <row r="294" spans="1:11" ht="12.75" x14ac:dyDescent="0.2">
      <c r="A294" s="326" t="s">
        <v>3013</v>
      </c>
      <c r="B294" s="326" t="s">
        <v>3054</v>
      </c>
      <c r="C294" s="326"/>
      <c r="D294" s="327">
        <v>45952</v>
      </c>
      <c r="E294" s="327"/>
      <c r="F294" s="326" t="s">
        <v>3055</v>
      </c>
      <c r="G294" s="326" t="s">
        <v>3056</v>
      </c>
      <c r="H294" s="326" t="s">
        <v>3057</v>
      </c>
      <c r="I294" s="329">
        <v>13.9</v>
      </c>
      <c r="J294" s="330">
        <v>2</v>
      </c>
      <c r="K294" s="92"/>
    </row>
    <row r="295" spans="1:11" ht="12.75" x14ac:dyDescent="0.2">
      <c r="A295" s="326" t="s">
        <v>3013</v>
      </c>
      <c r="B295" s="326" t="s">
        <v>3243</v>
      </c>
      <c r="C295" s="326"/>
      <c r="D295" s="327">
        <v>45953</v>
      </c>
      <c r="E295" s="327"/>
      <c r="F295" s="326" t="s">
        <v>3063</v>
      </c>
      <c r="G295" s="326" t="s">
        <v>3064</v>
      </c>
      <c r="H295" s="326" t="s">
        <v>152</v>
      </c>
      <c r="I295" s="329">
        <v>2.5</v>
      </c>
      <c r="J295" s="330">
        <v>4</v>
      </c>
      <c r="K295" s="92"/>
    </row>
    <row r="296" spans="1:11" ht="12.75" x14ac:dyDescent="0.2">
      <c r="A296" s="326" t="s">
        <v>3058</v>
      </c>
      <c r="B296" s="326" t="s">
        <v>3054</v>
      </c>
      <c r="C296" s="326"/>
      <c r="D296" s="327">
        <v>45953</v>
      </c>
      <c r="E296" s="327"/>
      <c r="F296" s="326" t="s">
        <v>3055</v>
      </c>
      <c r="G296" s="326" t="s">
        <v>3056</v>
      </c>
      <c r="H296" s="326" t="s">
        <v>3057</v>
      </c>
      <c r="I296" s="329">
        <v>59.3</v>
      </c>
      <c r="J296" s="330">
        <v>10</v>
      </c>
      <c r="K296" s="92"/>
    </row>
    <row r="297" spans="1:11" ht="12.75" x14ac:dyDescent="0.2">
      <c r="A297" s="326" t="s">
        <v>3013</v>
      </c>
      <c r="B297" s="326" t="s">
        <v>3054</v>
      </c>
      <c r="C297" s="326"/>
      <c r="D297" s="327">
        <v>45953</v>
      </c>
      <c r="E297" s="327"/>
      <c r="F297" s="326" t="s">
        <v>3055</v>
      </c>
      <c r="G297" s="326" t="s">
        <v>3056</v>
      </c>
      <c r="H297" s="326" t="s">
        <v>3057</v>
      </c>
      <c r="I297" s="329">
        <v>11.2</v>
      </c>
      <c r="J297" s="330">
        <v>5</v>
      </c>
      <c r="K297" s="92"/>
    </row>
    <row r="298" spans="1:11" ht="12.75" x14ac:dyDescent="0.2">
      <c r="A298" s="326" t="s">
        <v>3013</v>
      </c>
      <c r="B298" s="326" t="s">
        <v>3054</v>
      </c>
      <c r="C298" s="326"/>
      <c r="D298" s="327">
        <v>45953</v>
      </c>
      <c r="E298" s="327"/>
      <c r="F298" s="326" t="s">
        <v>3055</v>
      </c>
      <c r="G298" s="326" t="s">
        <v>3056</v>
      </c>
      <c r="H298" s="326" t="s">
        <v>3057</v>
      </c>
      <c r="I298" s="329">
        <v>40.200000000000003</v>
      </c>
      <c r="J298" s="330">
        <v>5</v>
      </c>
      <c r="K298" s="92"/>
    </row>
    <row r="299" spans="1:11" ht="12.75" x14ac:dyDescent="0.2">
      <c r="A299" s="326" t="s">
        <v>3013</v>
      </c>
      <c r="B299" s="326" t="s">
        <v>3244</v>
      </c>
      <c r="C299" s="326" t="s">
        <v>3245</v>
      </c>
      <c r="D299" s="327">
        <v>45954</v>
      </c>
      <c r="E299" s="327"/>
      <c r="F299" s="326" t="s">
        <v>3246</v>
      </c>
      <c r="G299" s="326" t="s">
        <v>3247</v>
      </c>
      <c r="H299" s="326" t="s">
        <v>3248</v>
      </c>
      <c r="I299" s="329">
        <v>140.19999999999999</v>
      </c>
      <c r="J299" s="330">
        <v>2</v>
      </c>
      <c r="K299" s="92"/>
    </row>
    <row r="300" spans="1:11" ht="12.75" x14ac:dyDescent="0.2">
      <c r="A300" s="326" t="s">
        <v>3013</v>
      </c>
      <c r="B300" s="326" t="s">
        <v>3054</v>
      </c>
      <c r="C300" s="326"/>
      <c r="D300" s="327">
        <v>45954</v>
      </c>
      <c r="E300" s="327"/>
      <c r="F300" s="326" t="s">
        <v>3055</v>
      </c>
      <c r="G300" s="326" t="s">
        <v>3056</v>
      </c>
      <c r="H300" s="326" t="s">
        <v>3057</v>
      </c>
      <c r="I300" s="329">
        <v>38.700000000000003</v>
      </c>
      <c r="J300" s="330">
        <v>5</v>
      </c>
      <c r="K300" s="92"/>
    </row>
    <row r="301" spans="1:11" ht="12.75" x14ac:dyDescent="0.2">
      <c r="A301" s="326" t="s">
        <v>3013</v>
      </c>
      <c r="B301" s="326" t="s">
        <v>3249</v>
      </c>
      <c r="C301" s="326"/>
      <c r="D301" s="327">
        <v>45955</v>
      </c>
      <c r="E301" s="327"/>
      <c r="F301" s="326" t="s">
        <v>3250</v>
      </c>
      <c r="G301" s="326" t="s">
        <v>3251</v>
      </c>
      <c r="H301" s="326" t="s">
        <v>3252</v>
      </c>
      <c r="I301" s="329">
        <v>86.5</v>
      </c>
      <c r="J301" s="330">
        <v>3</v>
      </c>
      <c r="K301" s="92"/>
    </row>
    <row r="302" spans="1:11" ht="22.5" x14ac:dyDescent="0.2">
      <c r="A302" s="326" t="s">
        <v>3013</v>
      </c>
      <c r="B302" s="326"/>
      <c r="C302" s="326"/>
      <c r="D302" s="327"/>
      <c r="E302" s="327"/>
      <c r="F302" s="328" t="s">
        <v>3253</v>
      </c>
      <c r="G302" s="326"/>
      <c r="H302" s="326"/>
      <c r="I302" s="329"/>
      <c r="J302" s="330"/>
      <c r="K302" s="92"/>
    </row>
    <row r="303" spans="1:11" ht="33.75" x14ac:dyDescent="0.2">
      <c r="A303" s="326" t="s">
        <v>3013</v>
      </c>
      <c r="B303" s="326" t="s">
        <v>3254</v>
      </c>
      <c r="C303" s="326"/>
      <c r="D303" s="327">
        <v>45955</v>
      </c>
      <c r="E303" s="327"/>
      <c r="F303" s="326" t="s">
        <v>3255</v>
      </c>
      <c r="G303" s="326" t="s">
        <v>3256</v>
      </c>
      <c r="H303" s="326" t="s">
        <v>3257</v>
      </c>
      <c r="I303" s="329">
        <v>592</v>
      </c>
      <c r="J303" s="330">
        <v>5</v>
      </c>
      <c r="K303" s="92"/>
    </row>
    <row r="304" spans="1:11" ht="12.75" x14ac:dyDescent="0.2">
      <c r="A304" s="326" t="s">
        <v>3013</v>
      </c>
      <c r="B304" s="326"/>
      <c r="C304" s="326"/>
      <c r="D304" s="327">
        <v>45955</v>
      </c>
      <c r="E304" s="327"/>
      <c r="F304" s="326" t="s">
        <v>177</v>
      </c>
      <c r="G304" s="326" t="s">
        <v>3111</v>
      </c>
      <c r="H304" s="326" t="s">
        <v>3112</v>
      </c>
      <c r="I304" s="329">
        <v>0.25</v>
      </c>
      <c r="J304" s="330">
        <v>4</v>
      </c>
      <c r="K304" s="92"/>
    </row>
    <row r="305" spans="1:11" ht="33.75" x14ac:dyDescent="0.2">
      <c r="A305" s="326" t="s">
        <v>3013</v>
      </c>
      <c r="B305" s="326" t="s">
        <v>3258</v>
      </c>
      <c r="C305" s="326" t="s">
        <v>3259</v>
      </c>
      <c r="D305" s="327">
        <v>45961</v>
      </c>
      <c r="E305" s="327"/>
      <c r="F305" s="326" t="s">
        <v>3260</v>
      </c>
      <c r="G305" s="326" t="s">
        <v>3261</v>
      </c>
      <c r="H305" s="326" t="s">
        <v>3262</v>
      </c>
      <c r="I305" s="329">
        <v>4460</v>
      </c>
      <c r="J305" s="330">
        <v>2</v>
      </c>
      <c r="K305" s="92"/>
    </row>
    <row r="306" spans="1:11" ht="12.75" x14ac:dyDescent="0.2">
      <c r="A306" s="326" t="s">
        <v>3013</v>
      </c>
      <c r="B306" s="326"/>
      <c r="C306" s="326"/>
      <c r="D306" s="327">
        <v>45957</v>
      </c>
      <c r="E306" s="327"/>
      <c r="F306" s="326" t="s">
        <v>4025</v>
      </c>
      <c r="G306" s="326" t="s">
        <v>3954</v>
      </c>
      <c r="H306" s="326" t="s">
        <v>3955</v>
      </c>
      <c r="I306" s="329">
        <v>146.11000000000001</v>
      </c>
      <c r="J306" s="330">
        <v>1</v>
      </c>
      <c r="K306" s="92"/>
    </row>
    <row r="307" spans="1:11" ht="12.75" x14ac:dyDescent="0.2">
      <c r="A307" s="326" t="s">
        <v>3013</v>
      </c>
      <c r="B307" s="326"/>
      <c r="C307" s="326"/>
      <c r="D307" s="327">
        <v>45957</v>
      </c>
      <c r="E307" s="327"/>
      <c r="F307" s="326" t="s">
        <v>4025</v>
      </c>
      <c r="G307" s="326" t="s">
        <v>3683</v>
      </c>
      <c r="H307" s="326" t="s">
        <v>3684</v>
      </c>
      <c r="I307" s="329">
        <v>146.11000000000001</v>
      </c>
      <c r="J307" s="330">
        <v>1</v>
      </c>
      <c r="K307" s="92"/>
    </row>
    <row r="308" spans="1:11" ht="12.75" x14ac:dyDescent="0.2">
      <c r="A308" s="326" t="s">
        <v>3013</v>
      </c>
      <c r="B308" s="326"/>
      <c r="C308" s="326"/>
      <c r="D308" s="327">
        <v>45957</v>
      </c>
      <c r="E308" s="327"/>
      <c r="F308" s="326" t="s">
        <v>4025</v>
      </c>
      <c r="G308" s="326" t="s">
        <v>3077</v>
      </c>
      <c r="H308" s="326" t="s">
        <v>3956</v>
      </c>
      <c r="I308" s="329">
        <v>4821.7</v>
      </c>
      <c r="J308" s="330">
        <v>1</v>
      </c>
      <c r="K308" s="92"/>
    </row>
    <row r="309" spans="1:11" ht="22.5" x14ac:dyDescent="0.2">
      <c r="A309" s="326" t="s">
        <v>3013</v>
      </c>
      <c r="B309" s="326" t="s">
        <v>3263</v>
      </c>
      <c r="C309" s="326" t="s">
        <v>3264</v>
      </c>
      <c r="D309" s="327">
        <v>45958</v>
      </c>
      <c r="E309" s="327"/>
      <c r="F309" s="326" t="s">
        <v>3265</v>
      </c>
      <c r="G309" s="326" t="s">
        <v>3266</v>
      </c>
      <c r="H309" s="326" t="s">
        <v>3267</v>
      </c>
      <c r="I309" s="329">
        <v>570</v>
      </c>
      <c r="J309" s="330">
        <v>2</v>
      </c>
      <c r="K309" s="92"/>
    </row>
    <row r="310" spans="1:11" ht="12.75" x14ac:dyDescent="0.2">
      <c r="A310" s="326" t="s">
        <v>3013</v>
      </c>
      <c r="B310" s="326" t="s">
        <v>3268</v>
      </c>
      <c r="C310" s="326"/>
      <c r="D310" s="327">
        <v>45958</v>
      </c>
      <c r="E310" s="327"/>
      <c r="F310" s="326" t="s">
        <v>3122</v>
      </c>
      <c r="G310" s="326" t="s">
        <v>3269</v>
      </c>
      <c r="H310" s="326" t="s">
        <v>3270</v>
      </c>
      <c r="I310" s="329">
        <v>6</v>
      </c>
      <c r="J310" s="330">
        <v>4</v>
      </c>
      <c r="K310" s="92"/>
    </row>
    <row r="311" spans="1:11" ht="12.75" x14ac:dyDescent="0.2">
      <c r="A311" s="326" t="s">
        <v>3013</v>
      </c>
      <c r="B311" s="326" t="s">
        <v>3054</v>
      </c>
      <c r="C311" s="326"/>
      <c r="D311" s="327">
        <v>45958</v>
      </c>
      <c r="E311" s="327"/>
      <c r="F311" s="326" t="s">
        <v>3055</v>
      </c>
      <c r="G311" s="326" t="s">
        <v>3056</v>
      </c>
      <c r="H311" s="326" t="s">
        <v>3057</v>
      </c>
      <c r="I311" s="329">
        <v>27.1</v>
      </c>
      <c r="J311" s="330">
        <v>5</v>
      </c>
      <c r="K311" s="92"/>
    </row>
    <row r="312" spans="1:11" ht="12.75" x14ac:dyDescent="0.2">
      <c r="A312" s="326" t="s">
        <v>3013</v>
      </c>
      <c r="B312" s="326" t="s">
        <v>3271</v>
      </c>
      <c r="C312" s="326"/>
      <c r="D312" s="327">
        <v>45959</v>
      </c>
      <c r="E312" s="327"/>
      <c r="F312" s="326" t="s">
        <v>3063</v>
      </c>
      <c r="G312" s="326" t="s">
        <v>3064</v>
      </c>
      <c r="H312" s="326" t="s">
        <v>152</v>
      </c>
      <c r="I312" s="329">
        <v>6.8</v>
      </c>
      <c r="J312" s="330">
        <v>4</v>
      </c>
      <c r="K312" s="92"/>
    </row>
    <row r="313" spans="1:11" ht="12.75" x14ac:dyDescent="0.2">
      <c r="A313" s="326" t="s">
        <v>3013</v>
      </c>
      <c r="B313" s="326" t="s">
        <v>3272</v>
      </c>
      <c r="C313" s="326" t="s">
        <v>3273</v>
      </c>
      <c r="D313" s="327">
        <v>45959</v>
      </c>
      <c r="E313" s="327"/>
      <c r="F313" s="326" t="s">
        <v>3274</v>
      </c>
      <c r="G313" s="326" t="s">
        <v>3247</v>
      </c>
      <c r="H313" s="326" t="s">
        <v>3248</v>
      </c>
      <c r="I313" s="329">
        <v>106.6</v>
      </c>
      <c r="J313" s="330">
        <v>2</v>
      </c>
      <c r="K313" s="92"/>
    </row>
    <row r="314" spans="1:11" ht="56.25" x14ac:dyDescent="0.2">
      <c r="A314" s="326" t="s">
        <v>3013</v>
      </c>
      <c r="B314" s="326"/>
      <c r="C314" s="326"/>
      <c r="D314" s="327"/>
      <c r="E314" s="327"/>
      <c r="F314" s="328" t="s">
        <v>3275</v>
      </c>
      <c r="G314" s="326"/>
      <c r="H314" s="326"/>
      <c r="I314" s="329"/>
      <c r="J314" s="330"/>
      <c r="K314" s="92"/>
    </row>
    <row r="315" spans="1:11" ht="67.5" x14ac:dyDescent="0.2">
      <c r="A315" s="326" t="s">
        <v>3013</v>
      </c>
      <c r="B315" s="326" t="s">
        <v>3276</v>
      </c>
      <c r="C315" s="326" t="s">
        <v>3277</v>
      </c>
      <c r="D315" s="327">
        <v>45940</v>
      </c>
      <c r="E315" s="327"/>
      <c r="F315" s="326" t="s">
        <v>3278</v>
      </c>
      <c r="G315" s="326"/>
      <c r="H315" s="326" t="s">
        <v>3279</v>
      </c>
      <c r="I315" s="329">
        <v>314.06</v>
      </c>
      <c r="J315" s="330">
        <v>3</v>
      </c>
      <c r="K315" s="92"/>
    </row>
    <row r="316" spans="1:11" ht="12.75" x14ac:dyDescent="0.2">
      <c r="A316" s="326" t="s">
        <v>3013</v>
      </c>
      <c r="B316" s="326"/>
      <c r="C316" s="326"/>
      <c r="D316" s="327">
        <v>47036</v>
      </c>
      <c r="E316" s="327"/>
      <c r="F316" s="326" t="s">
        <v>177</v>
      </c>
      <c r="G316" s="326" t="s">
        <v>3111</v>
      </c>
      <c r="H316" s="326" t="s">
        <v>3112</v>
      </c>
      <c r="I316" s="329">
        <v>0.25</v>
      </c>
      <c r="J316" s="330">
        <v>4</v>
      </c>
      <c r="K316" s="92"/>
    </row>
    <row r="317" spans="1:11" ht="67.5" x14ac:dyDescent="0.2">
      <c r="A317" s="326" t="s">
        <v>3013</v>
      </c>
      <c r="B317" s="326" t="s">
        <v>3280</v>
      </c>
      <c r="C317" s="326" t="s">
        <v>3281</v>
      </c>
      <c r="D317" s="327">
        <v>45961</v>
      </c>
      <c r="E317" s="327"/>
      <c r="F317" s="326" t="s">
        <v>3278</v>
      </c>
      <c r="G317" s="326" t="s">
        <v>3282</v>
      </c>
      <c r="H317" s="326" t="s">
        <v>3283</v>
      </c>
      <c r="I317" s="329">
        <v>9144</v>
      </c>
      <c r="J317" s="330">
        <v>2</v>
      </c>
      <c r="K317" s="92"/>
    </row>
    <row r="318" spans="1:11" ht="67.5" x14ac:dyDescent="0.2">
      <c r="A318" s="326" t="s">
        <v>3013</v>
      </c>
      <c r="B318" s="326" t="s">
        <v>4012</v>
      </c>
      <c r="C318" s="326"/>
      <c r="D318" s="327">
        <v>45961</v>
      </c>
      <c r="E318" s="327"/>
      <c r="F318" s="326" t="s">
        <v>3284</v>
      </c>
      <c r="G318" s="326"/>
      <c r="H318" s="326" t="s">
        <v>3185</v>
      </c>
      <c r="I318" s="329">
        <v>18380</v>
      </c>
      <c r="J318" s="330">
        <v>3</v>
      </c>
      <c r="K318" s="92"/>
    </row>
    <row r="319" spans="1:11" ht="67.5" x14ac:dyDescent="0.2">
      <c r="A319" s="326" t="s">
        <v>3013</v>
      </c>
      <c r="B319" s="326" t="s">
        <v>3285</v>
      </c>
      <c r="C319" s="326" t="s">
        <v>3286</v>
      </c>
      <c r="D319" s="327">
        <v>45961</v>
      </c>
      <c r="E319" s="327"/>
      <c r="F319" s="326" t="s">
        <v>3287</v>
      </c>
      <c r="G319" s="326"/>
      <c r="H319" s="326" t="s">
        <v>3185</v>
      </c>
      <c r="I319" s="329">
        <v>900</v>
      </c>
      <c r="J319" s="330">
        <v>3</v>
      </c>
      <c r="K319" s="92"/>
    </row>
    <row r="320" spans="1:11" ht="67.5" x14ac:dyDescent="0.2">
      <c r="A320" s="326" t="s">
        <v>3013</v>
      </c>
      <c r="B320" s="326" t="s">
        <v>3288</v>
      </c>
      <c r="C320" s="326"/>
      <c r="D320" s="327">
        <v>45981</v>
      </c>
      <c r="E320" s="327"/>
      <c r="F320" s="326" t="s">
        <v>3287</v>
      </c>
      <c r="G320" s="326"/>
      <c r="H320" s="326" t="s">
        <v>3289</v>
      </c>
      <c r="I320" s="329">
        <v>463.33</v>
      </c>
      <c r="J320" s="330">
        <v>3</v>
      </c>
      <c r="K320" s="92"/>
    </row>
    <row r="321" spans="1:11" ht="67.5" x14ac:dyDescent="0.2">
      <c r="A321" s="326" t="s">
        <v>3013</v>
      </c>
      <c r="B321" s="326" t="s">
        <v>4013</v>
      </c>
      <c r="C321" s="326" t="s">
        <v>3290</v>
      </c>
      <c r="D321" s="327">
        <v>45972</v>
      </c>
      <c r="E321" s="327"/>
      <c r="F321" s="326" t="s">
        <v>3291</v>
      </c>
      <c r="G321" s="326"/>
      <c r="H321" s="326" t="s">
        <v>3206</v>
      </c>
      <c r="I321" s="329">
        <v>120</v>
      </c>
      <c r="J321" s="330">
        <v>3</v>
      </c>
      <c r="K321" s="92"/>
    </row>
    <row r="322" spans="1:11" ht="12.75" x14ac:dyDescent="0.2">
      <c r="A322" s="326" t="s">
        <v>3013</v>
      </c>
      <c r="B322" s="326"/>
      <c r="C322" s="326"/>
      <c r="D322" s="327">
        <v>45972</v>
      </c>
      <c r="E322" s="327"/>
      <c r="F322" s="326" t="s">
        <v>177</v>
      </c>
      <c r="G322" s="326" t="s">
        <v>3111</v>
      </c>
      <c r="H322" s="326" t="s">
        <v>3112</v>
      </c>
      <c r="I322" s="329">
        <v>0.25</v>
      </c>
      <c r="J322" s="330">
        <v>4</v>
      </c>
      <c r="K322" s="92"/>
    </row>
    <row r="323" spans="1:11" ht="67.5" x14ac:dyDescent="0.2">
      <c r="A323" s="326" t="s">
        <v>3013</v>
      </c>
      <c r="B323" s="326" t="s">
        <v>4013</v>
      </c>
      <c r="C323" s="326" t="s">
        <v>3292</v>
      </c>
      <c r="D323" s="327">
        <v>45972</v>
      </c>
      <c r="E323" s="327"/>
      <c r="F323" s="326" t="s">
        <v>3291</v>
      </c>
      <c r="G323" s="326"/>
      <c r="H323" s="326" t="s">
        <v>3206</v>
      </c>
      <c r="I323" s="331">
        <v>120</v>
      </c>
      <c r="J323" s="330">
        <v>3</v>
      </c>
      <c r="K323" s="92"/>
    </row>
    <row r="324" spans="1:11" ht="12.75" x14ac:dyDescent="0.2">
      <c r="A324" s="326" t="s">
        <v>3013</v>
      </c>
      <c r="B324" s="326"/>
      <c r="C324" s="326"/>
      <c r="D324" s="327">
        <v>45972</v>
      </c>
      <c r="E324" s="327"/>
      <c r="F324" s="326" t="s">
        <v>177</v>
      </c>
      <c r="G324" s="326" t="s">
        <v>3111</v>
      </c>
      <c r="H324" s="326" t="s">
        <v>3112</v>
      </c>
      <c r="I324" s="329">
        <v>0.25</v>
      </c>
      <c r="J324" s="330">
        <v>4</v>
      </c>
      <c r="K324" s="92"/>
    </row>
    <row r="325" spans="1:11" ht="67.5" x14ac:dyDescent="0.2">
      <c r="A325" s="326" t="s">
        <v>3013</v>
      </c>
      <c r="B325" s="326" t="s">
        <v>3293</v>
      </c>
      <c r="C325" s="326"/>
      <c r="D325" s="327">
        <v>45973</v>
      </c>
      <c r="E325" s="327"/>
      <c r="F325" s="326" t="s">
        <v>3287</v>
      </c>
      <c r="G325" s="326" t="s">
        <v>3190</v>
      </c>
      <c r="H325" s="326" t="s">
        <v>3191</v>
      </c>
      <c r="I325" s="329">
        <v>75</v>
      </c>
      <c r="J325" s="330">
        <v>3</v>
      </c>
      <c r="K325" s="92"/>
    </row>
    <row r="326" spans="1:11" ht="67.5" x14ac:dyDescent="0.2">
      <c r="A326" s="326" t="s">
        <v>3013</v>
      </c>
      <c r="B326" s="326" t="s">
        <v>3294</v>
      </c>
      <c r="C326" s="326"/>
      <c r="D326" s="327">
        <v>45973</v>
      </c>
      <c r="E326" s="327"/>
      <c r="F326" s="326" t="s">
        <v>3295</v>
      </c>
      <c r="G326" s="326"/>
      <c r="H326" s="326" t="s">
        <v>3296</v>
      </c>
      <c r="I326" s="329">
        <v>59.9</v>
      </c>
      <c r="J326" s="330">
        <v>3</v>
      </c>
      <c r="K326" s="92"/>
    </row>
    <row r="327" spans="1:11" ht="67.5" x14ac:dyDescent="0.2">
      <c r="A327" s="326" t="s">
        <v>3013</v>
      </c>
      <c r="B327" s="326" t="s">
        <v>3297</v>
      </c>
      <c r="C327" s="326"/>
      <c r="D327" s="327">
        <v>45977</v>
      </c>
      <c r="E327" s="327"/>
      <c r="F327" s="326" t="s">
        <v>3287</v>
      </c>
      <c r="G327" s="326" t="s">
        <v>3190</v>
      </c>
      <c r="H327" s="326" t="s">
        <v>3191</v>
      </c>
      <c r="I327" s="329">
        <v>75</v>
      </c>
      <c r="J327" s="330">
        <v>3</v>
      </c>
      <c r="K327" s="92"/>
    </row>
    <row r="328" spans="1:11" ht="67.5" x14ac:dyDescent="0.2">
      <c r="A328" s="326" t="s">
        <v>3013</v>
      </c>
      <c r="B328" s="326" t="s">
        <v>3298</v>
      </c>
      <c r="C328" s="326" t="s">
        <v>3299</v>
      </c>
      <c r="D328" s="327">
        <v>45979</v>
      </c>
      <c r="E328" s="327"/>
      <c r="F328" s="326" t="s">
        <v>3300</v>
      </c>
      <c r="G328" s="326" t="s">
        <v>3301</v>
      </c>
      <c r="H328" s="326" t="s">
        <v>3302</v>
      </c>
      <c r="I328" s="329">
        <v>197.3</v>
      </c>
      <c r="J328" s="330">
        <v>3</v>
      </c>
      <c r="K328" s="92"/>
    </row>
    <row r="329" spans="1:11" ht="67.5" x14ac:dyDescent="0.2">
      <c r="A329" s="326" t="s">
        <v>3013</v>
      </c>
      <c r="B329" s="326" t="s">
        <v>3288</v>
      </c>
      <c r="C329" s="326" t="s">
        <v>3303</v>
      </c>
      <c r="D329" s="327">
        <v>45981</v>
      </c>
      <c r="E329" s="327"/>
      <c r="F329" s="326" t="s">
        <v>3304</v>
      </c>
      <c r="G329" s="326"/>
      <c r="H329" s="326" t="s">
        <v>3289</v>
      </c>
      <c r="I329" s="329">
        <v>463.39</v>
      </c>
      <c r="J329" s="330">
        <v>3</v>
      </c>
      <c r="K329" s="92"/>
    </row>
    <row r="330" spans="1:11" ht="67.5" x14ac:dyDescent="0.2">
      <c r="A330" s="326" t="s">
        <v>3013</v>
      </c>
      <c r="B330" s="326" t="s">
        <v>3305</v>
      </c>
      <c r="C330" s="326" t="s">
        <v>3306</v>
      </c>
      <c r="D330" s="327">
        <v>45982</v>
      </c>
      <c r="E330" s="327"/>
      <c r="F330" s="326" t="s">
        <v>3307</v>
      </c>
      <c r="G330" s="326" t="s">
        <v>3308</v>
      </c>
      <c r="H330" s="326" t="s">
        <v>3309</v>
      </c>
      <c r="I330" s="329">
        <v>73.8</v>
      </c>
      <c r="J330" s="330">
        <v>3</v>
      </c>
      <c r="K330" s="92"/>
    </row>
    <row r="331" spans="1:11" ht="12.75" x14ac:dyDescent="0.2">
      <c r="A331" s="326" t="s">
        <v>3013</v>
      </c>
      <c r="B331" s="326"/>
      <c r="C331" s="326"/>
      <c r="D331" s="327">
        <v>45981</v>
      </c>
      <c r="E331" s="327"/>
      <c r="F331" s="326" t="s">
        <v>177</v>
      </c>
      <c r="G331" s="326" t="s">
        <v>3111</v>
      </c>
      <c r="H331" s="326" t="s">
        <v>3112</v>
      </c>
      <c r="I331" s="329">
        <v>0.25</v>
      </c>
      <c r="J331" s="330">
        <v>4</v>
      </c>
      <c r="K331" s="92"/>
    </row>
    <row r="332" spans="1:11" ht="12.75" x14ac:dyDescent="0.2">
      <c r="A332" s="326" t="s">
        <v>2996</v>
      </c>
      <c r="B332" s="326" t="s">
        <v>3310</v>
      </c>
      <c r="C332" s="326" t="s">
        <v>3311</v>
      </c>
      <c r="D332" s="327">
        <v>45981</v>
      </c>
      <c r="E332" s="327"/>
      <c r="F332" s="326" t="s">
        <v>3122</v>
      </c>
      <c r="G332" s="326" t="s">
        <v>3312</v>
      </c>
      <c r="H332" s="326" t="s">
        <v>3313</v>
      </c>
      <c r="I332" s="329">
        <v>64.2</v>
      </c>
      <c r="J332" s="330">
        <v>4</v>
      </c>
      <c r="K332" s="92"/>
    </row>
    <row r="333" spans="1:11" ht="12.75" x14ac:dyDescent="0.2">
      <c r="A333" s="326" t="s">
        <v>3013</v>
      </c>
      <c r="B333" s="326" t="s">
        <v>3054</v>
      </c>
      <c r="C333" s="326"/>
      <c r="D333" s="327">
        <v>45960</v>
      </c>
      <c r="E333" s="327"/>
      <c r="F333" s="326" t="s">
        <v>3055</v>
      </c>
      <c r="G333" s="326" t="s">
        <v>3056</v>
      </c>
      <c r="H333" s="326" t="s">
        <v>3057</v>
      </c>
      <c r="I333" s="329">
        <v>75.05</v>
      </c>
      <c r="J333" s="330">
        <v>3</v>
      </c>
      <c r="K333" s="92"/>
    </row>
    <row r="334" spans="1:11" ht="12.75" x14ac:dyDescent="0.2">
      <c r="A334" s="326" t="s">
        <v>3013</v>
      </c>
      <c r="B334" s="326" t="s">
        <v>3314</v>
      </c>
      <c r="C334" s="326" t="s">
        <v>3315</v>
      </c>
      <c r="D334" s="327">
        <v>45961</v>
      </c>
      <c r="E334" s="327"/>
      <c r="F334" s="326" t="s">
        <v>3316</v>
      </c>
      <c r="G334" s="326" t="s">
        <v>3317</v>
      </c>
      <c r="H334" s="326" t="s">
        <v>3318</v>
      </c>
      <c r="I334" s="329">
        <v>2460</v>
      </c>
      <c r="J334" s="330">
        <v>3</v>
      </c>
      <c r="K334" s="92"/>
    </row>
    <row r="335" spans="1:11" ht="12.75" x14ac:dyDescent="0.2">
      <c r="A335" s="326" t="s">
        <v>3013</v>
      </c>
      <c r="B335" s="326" t="s">
        <v>3319</v>
      </c>
      <c r="C335" s="326" t="s">
        <v>3320</v>
      </c>
      <c r="D335" s="327">
        <v>45961</v>
      </c>
      <c r="E335" s="327"/>
      <c r="F335" s="326" t="s">
        <v>3321</v>
      </c>
      <c r="G335" s="326" t="s">
        <v>3317</v>
      </c>
      <c r="H335" s="326" t="s">
        <v>3318</v>
      </c>
      <c r="I335" s="329">
        <v>2460</v>
      </c>
      <c r="J335" s="330">
        <v>3</v>
      </c>
      <c r="K335" s="92"/>
    </row>
    <row r="336" spans="1:11" ht="12.75" x14ac:dyDescent="0.2">
      <c r="A336" s="326" t="s">
        <v>3013</v>
      </c>
      <c r="B336" s="326" t="s">
        <v>3322</v>
      </c>
      <c r="C336" s="326" t="s">
        <v>3323</v>
      </c>
      <c r="D336" s="327">
        <v>45961</v>
      </c>
      <c r="E336" s="327"/>
      <c r="F336" s="326" t="s">
        <v>3055</v>
      </c>
      <c r="G336" s="326" t="s">
        <v>3119</v>
      </c>
      <c r="H336" s="326" t="s">
        <v>3120</v>
      </c>
      <c r="I336" s="329">
        <v>4057.9</v>
      </c>
      <c r="J336" s="330">
        <v>5</v>
      </c>
      <c r="K336" s="92"/>
    </row>
    <row r="337" spans="1:11" ht="12.75" x14ac:dyDescent="0.2">
      <c r="A337" s="326" t="s">
        <v>3013</v>
      </c>
      <c r="B337" s="326" t="s">
        <v>3324</v>
      </c>
      <c r="C337" s="326" t="s">
        <v>3325</v>
      </c>
      <c r="D337" s="327">
        <v>45961</v>
      </c>
      <c r="E337" s="327"/>
      <c r="F337" s="326" t="s">
        <v>3091</v>
      </c>
      <c r="G337" s="326">
        <v>46862579</v>
      </c>
      <c r="H337" s="326" t="s">
        <v>3093</v>
      </c>
      <c r="I337" s="329">
        <v>9113</v>
      </c>
      <c r="J337" s="330">
        <v>5</v>
      </c>
      <c r="K337" s="92"/>
    </row>
    <row r="338" spans="1:11" ht="22.5" x14ac:dyDescent="0.2">
      <c r="A338" s="326" t="s">
        <v>3013</v>
      </c>
      <c r="B338" s="326" t="s">
        <v>3326</v>
      </c>
      <c r="C338" s="326" t="s">
        <v>3327</v>
      </c>
      <c r="D338" s="327">
        <v>45961</v>
      </c>
      <c r="E338" s="327"/>
      <c r="F338" s="326" t="s">
        <v>3328</v>
      </c>
      <c r="G338" s="326" t="s">
        <v>3329</v>
      </c>
      <c r="H338" s="326" t="s">
        <v>3330</v>
      </c>
      <c r="I338" s="329">
        <v>120</v>
      </c>
      <c r="J338" s="330">
        <v>3</v>
      </c>
      <c r="K338" s="92"/>
    </row>
    <row r="339" spans="1:11" ht="22.5" x14ac:dyDescent="0.2">
      <c r="A339" s="326" t="s">
        <v>3013</v>
      </c>
      <c r="B339" s="326" t="s">
        <v>3331</v>
      </c>
      <c r="C339" s="326" t="s">
        <v>3332</v>
      </c>
      <c r="D339" s="327">
        <v>45961</v>
      </c>
      <c r="E339" s="327"/>
      <c r="F339" s="326" t="s">
        <v>3166</v>
      </c>
      <c r="G339" s="326" t="s">
        <v>3167</v>
      </c>
      <c r="H339" s="326" t="s">
        <v>3168</v>
      </c>
      <c r="I339" s="329">
        <v>1051.1300000000001</v>
      </c>
      <c r="J339" s="330">
        <v>5</v>
      </c>
      <c r="K339" s="92"/>
    </row>
    <row r="340" spans="1:11" ht="22.5" x14ac:dyDescent="0.2">
      <c r="A340" s="326" t="s">
        <v>3013</v>
      </c>
      <c r="B340" s="326" t="s">
        <v>3333</v>
      </c>
      <c r="C340" s="326" t="s">
        <v>3334</v>
      </c>
      <c r="D340" s="327">
        <v>45961</v>
      </c>
      <c r="E340" s="327"/>
      <c r="F340" s="326" t="s">
        <v>3166</v>
      </c>
      <c r="G340" s="326" t="s">
        <v>3167</v>
      </c>
      <c r="H340" s="326" t="s">
        <v>3168</v>
      </c>
      <c r="I340" s="329">
        <v>1967.81</v>
      </c>
      <c r="J340" s="330">
        <v>2</v>
      </c>
      <c r="K340" s="92"/>
    </row>
    <row r="341" spans="1:11" ht="22.5" x14ac:dyDescent="0.2">
      <c r="A341" s="326" t="s">
        <v>3013</v>
      </c>
      <c r="B341" s="326" t="s">
        <v>3335</v>
      </c>
      <c r="C341" s="326" t="s">
        <v>3336</v>
      </c>
      <c r="D341" s="327">
        <v>45961</v>
      </c>
      <c r="E341" s="327"/>
      <c r="F341" s="326" t="s">
        <v>3166</v>
      </c>
      <c r="G341" s="326" t="s">
        <v>3167</v>
      </c>
      <c r="H341" s="326" t="s">
        <v>3168</v>
      </c>
      <c r="I341" s="329">
        <v>57.69</v>
      </c>
      <c r="J341" s="330">
        <v>2</v>
      </c>
      <c r="K341" s="92"/>
    </row>
    <row r="342" spans="1:11" ht="22.5" x14ac:dyDescent="0.2">
      <c r="A342" s="326" t="s">
        <v>3013</v>
      </c>
      <c r="B342" s="326" t="s">
        <v>3337</v>
      </c>
      <c r="C342" s="326" t="s">
        <v>3338</v>
      </c>
      <c r="D342" s="327">
        <v>45961</v>
      </c>
      <c r="E342" s="327"/>
      <c r="F342" s="326" t="s">
        <v>3166</v>
      </c>
      <c r="G342" s="326" t="s">
        <v>3167</v>
      </c>
      <c r="H342" s="326" t="s">
        <v>3168</v>
      </c>
      <c r="I342" s="329">
        <v>1269.1400000000001</v>
      </c>
      <c r="J342" s="330">
        <v>2</v>
      </c>
      <c r="K342" s="92"/>
    </row>
    <row r="343" spans="1:11" ht="22.5" x14ac:dyDescent="0.2">
      <c r="A343" s="326" t="s">
        <v>3013</v>
      </c>
      <c r="B343" s="326" t="s">
        <v>3339</v>
      </c>
      <c r="C343" s="326" t="s">
        <v>3340</v>
      </c>
      <c r="D343" s="327">
        <v>45961</v>
      </c>
      <c r="E343" s="327"/>
      <c r="F343" s="326" t="s">
        <v>3166</v>
      </c>
      <c r="G343" s="326" t="s">
        <v>3167</v>
      </c>
      <c r="H343" s="326" t="s">
        <v>3168</v>
      </c>
      <c r="I343" s="329">
        <v>187</v>
      </c>
      <c r="J343" s="330">
        <v>2</v>
      </c>
      <c r="K343" s="92"/>
    </row>
    <row r="344" spans="1:11" ht="12.75" x14ac:dyDescent="0.2">
      <c r="A344" s="326" t="s">
        <v>3013</v>
      </c>
      <c r="B344" s="326" t="s">
        <v>3341</v>
      </c>
      <c r="C344" s="326" t="s">
        <v>3342</v>
      </c>
      <c r="D344" s="327">
        <v>45961</v>
      </c>
      <c r="E344" s="327"/>
      <c r="F344" s="326" t="s">
        <v>3343</v>
      </c>
      <c r="G344" s="326" t="s">
        <v>3344</v>
      </c>
      <c r="H344" s="326" t="s">
        <v>3345</v>
      </c>
      <c r="I344" s="329">
        <v>220.98</v>
      </c>
      <c r="J344" s="330">
        <v>3</v>
      </c>
      <c r="K344" s="92"/>
    </row>
    <row r="345" spans="1:11" ht="12.75" x14ac:dyDescent="0.2">
      <c r="A345" s="326" t="s">
        <v>3013</v>
      </c>
      <c r="B345" s="326" t="s">
        <v>3346</v>
      </c>
      <c r="C345" s="326" t="s">
        <v>3347</v>
      </c>
      <c r="D345" s="327">
        <v>45961</v>
      </c>
      <c r="E345" s="327"/>
      <c r="F345" s="326" t="s">
        <v>3055</v>
      </c>
      <c r="G345" s="326" t="s">
        <v>3348</v>
      </c>
      <c r="H345" s="326" t="s">
        <v>3349</v>
      </c>
      <c r="I345" s="329">
        <v>1699.46</v>
      </c>
      <c r="J345" s="330">
        <v>5</v>
      </c>
      <c r="K345" s="92"/>
    </row>
    <row r="346" spans="1:11" ht="12.75" x14ac:dyDescent="0.2">
      <c r="A346" s="326" t="s">
        <v>3013</v>
      </c>
      <c r="B346" s="326" t="s">
        <v>3350</v>
      </c>
      <c r="C346" s="326" t="s">
        <v>3351</v>
      </c>
      <c r="D346" s="327">
        <v>45961</v>
      </c>
      <c r="E346" s="327"/>
      <c r="F346" s="326" t="s">
        <v>3946</v>
      </c>
      <c r="G346" s="326" t="s">
        <v>3352</v>
      </c>
      <c r="H346" s="326" t="s">
        <v>3353</v>
      </c>
      <c r="I346" s="329">
        <v>4500</v>
      </c>
      <c r="J346" s="330">
        <v>2</v>
      </c>
      <c r="K346" s="92"/>
    </row>
    <row r="347" spans="1:11" ht="12.75" x14ac:dyDescent="0.2">
      <c r="A347" s="326" t="s">
        <v>3013</v>
      </c>
      <c r="B347" s="326" t="s">
        <v>3354</v>
      </c>
      <c r="C347" s="326" t="s">
        <v>3355</v>
      </c>
      <c r="D347" s="327">
        <v>45961</v>
      </c>
      <c r="E347" s="327"/>
      <c r="F347" s="326" t="s">
        <v>3356</v>
      </c>
      <c r="G347" s="326" t="s">
        <v>3344</v>
      </c>
      <c r="H347" s="326" t="s">
        <v>3345</v>
      </c>
      <c r="I347" s="329">
        <v>220.98</v>
      </c>
      <c r="J347" s="330">
        <v>3</v>
      </c>
      <c r="K347" s="92"/>
    </row>
    <row r="348" spans="1:11" ht="12.75" x14ac:dyDescent="0.2">
      <c r="A348" s="326" t="s">
        <v>3013</v>
      </c>
      <c r="B348" s="326"/>
      <c r="C348" s="326"/>
      <c r="D348" s="327">
        <v>45961</v>
      </c>
      <c r="E348" s="327"/>
      <c r="F348" s="326" t="s">
        <v>177</v>
      </c>
      <c r="G348" s="326" t="s">
        <v>3111</v>
      </c>
      <c r="H348" s="326" t="s">
        <v>3112</v>
      </c>
      <c r="I348" s="329">
        <v>6</v>
      </c>
      <c r="J348" s="330">
        <v>4</v>
      </c>
      <c r="K348" s="92"/>
    </row>
    <row r="349" spans="1:11" ht="45" x14ac:dyDescent="0.2">
      <c r="A349" s="326" t="s">
        <v>3013</v>
      </c>
      <c r="B349" s="326" t="s">
        <v>3357</v>
      </c>
      <c r="C349" s="326" t="s">
        <v>3358</v>
      </c>
      <c r="D349" s="327">
        <v>45961</v>
      </c>
      <c r="E349" s="327"/>
      <c r="F349" s="326" t="s">
        <v>3359</v>
      </c>
      <c r="G349" s="326" t="s">
        <v>3308</v>
      </c>
      <c r="H349" s="326" t="s">
        <v>3309</v>
      </c>
      <c r="I349" s="329">
        <v>30.75</v>
      </c>
      <c r="J349" s="330">
        <v>4</v>
      </c>
      <c r="K349" s="92"/>
    </row>
    <row r="350" spans="1:11" ht="12.75" x14ac:dyDescent="0.2">
      <c r="A350" s="326" t="s">
        <v>3013</v>
      </c>
      <c r="B350" s="326" t="s">
        <v>3360</v>
      </c>
      <c r="C350" s="326" t="s">
        <v>3361</v>
      </c>
      <c r="D350" s="327">
        <v>45961</v>
      </c>
      <c r="E350" s="327"/>
      <c r="F350" s="326" t="s">
        <v>3362</v>
      </c>
      <c r="G350" s="326" t="s">
        <v>3152</v>
      </c>
      <c r="H350" s="326" t="s">
        <v>3153</v>
      </c>
      <c r="I350" s="329">
        <v>55.35</v>
      </c>
      <c r="J350" s="330">
        <v>4</v>
      </c>
      <c r="K350" s="92"/>
    </row>
    <row r="351" spans="1:11" ht="12.75" x14ac:dyDescent="0.2">
      <c r="A351" s="326" t="s">
        <v>3013</v>
      </c>
      <c r="B351" s="326" t="s">
        <v>3363</v>
      </c>
      <c r="C351" s="326" t="s">
        <v>3364</v>
      </c>
      <c r="D351" s="327">
        <v>45961</v>
      </c>
      <c r="E351" s="327"/>
      <c r="F351" s="326" t="s">
        <v>3365</v>
      </c>
      <c r="G351" s="326" t="s">
        <v>3097</v>
      </c>
      <c r="H351" s="326" t="s">
        <v>3098</v>
      </c>
      <c r="I351" s="329">
        <v>327.10000000000002</v>
      </c>
      <c r="J351" s="330">
        <v>4</v>
      </c>
      <c r="K351" s="92"/>
    </row>
    <row r="352" spans="1:11" ht="22.5" x14ac:dyDescent="0.2">
      <c r="A352" s="326" t="s">
        <v>3013</v>
      </c>
      <c r="B352" s="326"/>
      <c r="C352" s="326"/>
      <c r="D352" s="327"/>
      <c r="E352" s="327"/>
      <c r="F352" s="328" t="s">
        <v>3366</v>
      </c>
      <c r="G352" s="326"/>
      <c r="H352" s="326"/>
      <c r="I352" s="329"/>
      <c r="J352" s="330"/>
      <c r="K352" s="92"/>
    </row>
    <row r="353" spans="1:11" ht="33.75" x14ac:dyDescent="0.2">
      <c r="A353" s="326" t="s">
        <v>3013</v>
      </c>
      <c r="B353" s="326" t="s">
        <v>3367</v>
      </c>
      <c r="C353" s="326" t="s">
        <v>3368</v>
      </c>
      <c r="D353" s="327">
        <v>45961</v>
      </c>
      <c r="E353" s="327"/>
      <c r="F353" s="326" t="s">
        <v>3369</v>
      </c>
      <c r="G353" s="326" t="s">
        <v>3370</v>
      </c>
      <c r="H353" s="326" t="s">
        <v>3371</v>
      </c>
      <c r="I353" s="329">
        <v>300</v>
      </c>
      <c r="J353" s="330">
        <v>2</v>
      </c>
      <c r="K353" s="92"/>
    </row>
    <row r="354" spans="1:11" ht="45" x14ac:dyDescent="0.2">
      <c r="A354" s="326" t="s">
        <v>3013</v>
      </c>
      <c r="B354" s="326" t="s">
        <v>3372</v>
      </c>
      <c r="C354" s="326" t="s">
        <v>3373</v>
      </c>
      <c r="D354" s="327">
        <v>45961</v>
      </c>
      <c r="E354" s="327"/>
      <c r="F354" s="326" t="s">
        <v>3374</v>
      </c>
      <c r="G354" s="326" t="s">
        <v>3308</v>
      </c>
      <c r="H354" s="326" t="s">
        <v>3309</v>
      </c>
      <c r="I354" s="329">
        <v>30.75</v>
      </c>
      <c r="J354" s="330">
        <v>4</v>
      </c>
      <c r="K354" s="92"/>
    </row>
    <row r="355" spans="1:11" ht="33.75" x14ac:dyDescent="0.2">
      <c r="A355" s="326" t="s">
        <v>3013</v>
      </c>
      <c r="B355" s="326" t="s">
        <v>3375</v>
      </c>
      <c r="C355" s="326" t="s">
        <v>3376</v>
      </c>
      <c r="D355" s="327">
        <v>45961</v>
      </c>
      <c r="E355" s="327"/>
      <c r="F355" s="326" t="s">
        <v>3377</v>
      </c>
      <c r="G355" s="326" t="s">
        <v>3308</v>
      </c>
      <c r="H355" s="326" t="s">
        <v>3309</v>
      </c>
      <c r="I355" s="329">
        <v>430.95</v>
      </c>
      <c r="J355" s="330">
        <v>5</v>
      </c>
      <c r="K355" s="92"/>
    </row>
    <row r="356" spans="1:11" ht="33.75" x14ac:dyDescent="0.2">
      <c r="A356" s="326" t="s">
        <v>3013</v>
      </c>
      <c r="B356" s="326" t="s">
        <v>3378</v>
      </c>
      <c r="C356" s="326" t="s">
        <v>3379</v>
      </c>
      <c r="D356" s="327">
        <v>45961</v>
      </c>
      <c r="E356" s="327"/>
      <c r="F356" s="326" t="s">
        <v>3380</v>
      </c>
      <c r="G356" s="326" t="s">
        <v>3308</v>
      </c>
      <c r="H356" s="326" t="s">
        <v>3309</v>
      </c>
      <c r="I356" s="329">
        <v>207.76</v>
      </c>
      <c r="J356" s="330">
        <v>5</v>
      </c>
      <c r="K356" s="92"/>
    </row>
    <row r="357" spans="1:11" ht="33.75" x14ac:dyDescent="0.2">
      <c r="A357" s="326" t="s">
        <v>3013</v>
      </c>
      <c r="B357" s="326" t="s">
        <v>3381</v>
      </c>
      <c r="C357" s="326" t="s">
        <v>3382</v>
      </c>
      <c r="D357" s="327">
        <v>45961</v>
      </c>
      <c r="E357" s="327"/>
      <c r="F357" s="326" t="s">
        <v>3383</v>
      </c>
      <c r="G357" s="326" t="s">
        <v>3308</v>
      </c>
      <c r="H357" s="326" t="s">
        <v>3309</v>
      </c>
      <c r="I357" s="329">
        <v>379.37</v>
      </c>
      <c r="J357" s="330">
        <v>4</v>
      </c>
      <c r="K357" s="92"/>
    </row>
    <row r="358" spans="1:11" ht="33.75" x14ac:dyDescent="0.2">
      <c r="A358" s="326" t="s">
        <v>3013</v>
      </c>
      <c r="B358" s="326" t="s">
        <v>3384</v>
      </c>
      <c r="C358" s="326" t="s">
        <v>3385</v>
      </c>
      <c r="D358" s="327">
        <v>45961</v>
      </c>
      <c r="E358" s="327"/>
      <c r="F358" s="326" t="s">
        <v>3386</v>
      </c>
      <c r="G358" s="326" t="s">
        <v>3308</v>
      </c>
      <c r="H358" s="326" t="s">
        <v>3309</v>
      </c>
      <c r="I358" s="329">
        <v>199.67</v>
      </c>
      <c r="J358" s="330">
        <v>4</v>
      </c>
      <c r="K358" s="92"/>
    </row>
    <row r="359" spans="1:11" ht="45" x14ac:dyDescent="0.2">
      <c r="A359" s="326" t="s">
        <v>3013</v>
      </c>
      <c r="B359" s="326" t="s">
        <v>3387</v>
      </c>
      <c r="C359" s="326" t="s">
        <v>3388</v>
      </c>
      <c r="D359" s="327">
        <v>45961</v>
      </c>
      <c r="E359" s="327"/>
      <c r="F359" s="326" t="s">
        <v>3389</v>
      </c>
      <c r="G359" s="326" t="s">
        <v>3308</v>
      </c>
      <c r="H359" s="326" t="s">
        <v>3309</v>
      </c>
      <c r="I359" s="329">
        <v>208.82</v>
      </c>
      <c r="J359" s="330">
        <v>3</v>
      </c>
      <c r="K359" s="92"/>
    </row>
    <row r="360" spans="1:11" ht="45" x14ac:dyDescent="0.2">
      <c r="A360" s="326" t="s">
        <v>3013</v>
      </c>
      <c r="B360" s="326" t="s">
        <v>3390</v>
      </c>
      <c r="C360" s="326" t="s">
        <v>3391</v>
      </c>
      <c r="D360" s="327">
        <v>45961</v>
      </c>
      <c r="E360" s="327"/>
      <c r="F360" s="326" t="s">
        <v>3392</v>
      </c>
      <c r="G360" s="326" t="s">
        <v>3308</v>
      </c>
      <c r="H360" s="326" t="s">
        <v>3309</v>
      </c>
      <c r="I360" s="329">
        <v>208.82</v>
      </c>
      <c r="J360" s="330">
        <v>3</v>
      </c>
      <c r="K360" s="92"/>
    </row>
    <row r="361" spans="1:11" ht="33.75" x14ac:dyDescent="0.2">
      <c r="A361" s="326" t="s">
        <v>3013</v>
      </c>
      <c r="B361" s="326" t="s">
        <v>3393</v>
      </c>
      <c r="C361" s="326" t="s">
        <v>3394</v>
      </c>
      <c r="D361" s="327">
        <v>45961</v>
      </c>
      <c r="E361" s="327"/>
      <c r="F361" s="326" t="s">
        <v>3395</v>
      </c>
      <c r="G361" s="326" t="s">
        <v>3308</v>
      </c>
      <c r="H361" s="326" t="s">
        <v>3309</v>
      </c>
      <c r="I361" s="329">
        <v>199.67</v>
      </c>
      <c r="J361" s="330">
        <v>4</v>
      </c>
      <c r="K361" s="92"/>
    </row>
    <row r="362" spans="1:11" ht="33.75" x14ac:dyDescent="0.2">
      <c r="A362" s="326" t="s">
        <v>3013</v>
      </c>
      <c r="B362" s="326" t="s">
        <v>3396</v>
      </c>
      <c r="C362" s="326" t="s">
        <v>3397</v>
      </c>
      <c r="D362" s="327">
        <v>45961</v>
      </c>
      <c r="E362" s="327"/>
      <c r="F362" s="326" t="s">
        <v>3398</v>
      </c>
      <c r="G362" s="326" t="s">
        <v>3308</v>
      </c>
      <c r="H362" s="326" t="s">
        <v>3309</v>
      </c>
      <c r="I362" s="329">
        <v>379.37</v>
      </c>
      <c r="J362" s="330">
        <v>4</v>
      </c>
      <c r="K362" s="92"/>
    </row>
    <row r="363" spans="1:11" ht="33.75" x14ac:dyDescent="0.2">
      <c r="A363" s="326" t="s">
        <v>3013</v>
      </c>
      <c r="B363" s="326" t="s">
        <v>3399</v>
      </c>
      <c r="C363" s="326" t="s">
        <v>3400</v>
      </c>
      <c r="D363" s="327">
        <v>45961</v>
      </c>
      <c r="E363" s="327"/>
      <c r="F363" s="326" t="s">
        <v>3401</v>
      </c>
      <c r="G363" s="326" t="s">
        <v>3308</v>
      </c>
      <c r="H363" s="326" t="s">
        <v>3309</v>
      </c>
      <c r="I363" s="329">
        <v>207.76</v>
      </c>
      <c r="J363" s="330">
        <v>5</v>
      </c>
      <c r="K363" s="92"/>
    </row>
    <row r="364" spans="1:11" ht="33.75" x14ac:dyDescent="0.2">
      <c r="A364" s="326" t="s">
        <v>3013</v>
      </c>
      <c r="B364" s="326" t="s">
        <v>3149</v>
      </c>
      <c r="C364" s="326" t="s">
        <v>3402</v>
      </c>
      <c r="D364" s="327">
        <v>45961</v>
      </c>
      <c r="E364" s="327"/>
      <c r="F364" s="326" t="s">
        <v>3403</v>
      </c>
      <c r="G364" s="326" t="s">
        <v>3308</v>
      </c>
      <c r="H364" s="326" t="s">
        <v>3309</v>
      </c>
      <c r="I364" s="329">
        <v>430.95</v>
      </c>
      <c r="J364" s="330">
        <v>5</v>
      </c>
      <c r="K364" s="92"/>
    </row>
    <row r="365" spans="1:11" ht="12.75" x14ac:dyDescent="0.2">
      <c r="A365" s="326" t="s">
        <v>3013</v>
      </c>
      <c r="B365" s="326" t="s">
        <v>3404</v>
      </c>
      <c r="C365" s="326" t="s">
        <v>3405</v>
      </c>
      <c r="D365" s="327">
        <v>45961</v>
      </c>
      <c r="E365" s="327"/>
      <c r="F365" s="326" t="s">
        <v>3055</v>
      </c>
      <c r="G365" s="326" t="s">
        <v>3348</v>
      </c>
      <c r="H365" s="326" t="s">
        <v>3349</v>
      </c>
      <c r="I365" s="329">
        <v>4566.8100000000004</v>
      </c>
      <c r="J365" s="330">
        <v>5</v>
      </c>
      <c r="K365" s="92"/>
    </row>
    <row r="366" spans="1:11" ht="12.75" x14ac:dyDescent="0.2">
      <c r="A366" s="326" t="s">
        <v>3013</v>
      </c>
      <c r="B366" s="326" t="s">
        <v>3406</v>
      </c>
      <c r="C366" s="326" t="s">
        <v>3407</v>
      </c>
      <c r="D366" s="327">
        <v>45961</v>
      </c>
      <c r="E366" s="327"/>
      <c r="F366" s="326" t="s">
        <v>3408</v>
      </c>
      <c r="G366" s="326" t="s">
        <v>3409</v>
      </c>
      <c r="H366" s="326" t="s">
        <v>3410</v>
      </c>
      <c r="I366" s="329">
        <v>1300</v>
      </c>
      <c r="J366" s="330">
        <v>4</v>
      </c>
      <c r="K366" s="92"/>
    </row>
    <row r="367" spans="1:11" ht="12.75" x14ac:dyDescent="0.2">
      <c r="A367" s="326" t="s">
        <v>3013</v>
      </c>
      <c r="B367" s="326" t="s">
        <v>3411</v>
      </c>
      <c r="C367" s="326" t="s">
        <v>3412</v>
      </c>
      <c r="D367" s="327">
        <v>45961</v>
      </c>
      <c r="E367" s="327"/>
      <c r="F367" s="326" t="s">
        <v>3413</v>
      </c>
      <c r="G367" s="326" t="s">
        <v>3409</v>
      </c>
      <c r="H367" s="326" t="s">
        <v>3410</v>
      </c>
      <c r="I367" s="329">
        <v>1300</v>
      </c>
      <c r="J367" s="330">
        <v>4</v>
      </c>
      <c r="K367" s="92"/>
    </row>
    <row r="368" spans="1:11" ht="12.75" x14ac:dyDescent="0.2">
      <c r="A368" s="326" t="s">
        <v>3013</v>
      </c>
      <c r="B368" s="326"/>
      <c r="C368" s="326"/>
      <c r="D368" s="327">
        <v>45961</v>
      </c>
      <c r="E368" s="327"/>
      <c r="F368" s="326" t="s">
        <v>177</v>
      </c>
      <c r="G368" s="326" t="s">
        <v>3111</v>
      </c>
      <c r="H368" s="326" t="s">
        <v>3112</v>
      </c>
      <c r="I368" s="329">
        <v>10</v>
      </c>
      <c r="J368" s="330">
        <v>4</v>
      </c>
      <c r="K368" s="92"/>
    </row>
    <row r="369" spans="1:11" ht="12.75" x14ac:dyDescent="0.2">
      <c r="A369" s="326" t="s">
        <v>3013</v>
      </c>
      <c r="B369" s="326"/>
      <c r="C369" s="326"/>
      <c r="D369" s="327">
        <v>45961</v>
      </c>
      <c r="E369" s="327"/>
      <c r="F369" s="326" t="s">
        <v>177</v>
      </c>
      <c r="G369" s="326" t="s">
        <v>3111</v>
      </c>
      <c r="H369" s="326" t="s">
        <v>3112</v>
      </c>
      <c r="I369" s="329">
        <v>5</v>
      </c>
      <c r="J369" s="330">
        <v>4</v>
      </c>
      <c r="K369" s="92"/>
    </row>
    <row r="370" spans="1:11" ht="12.75" x14ac:dyDescent="0.2">
      <c r="A370" s="326" t="s">
        <v>3013</v>
      </c>
      <c r="B370" s="326" t="s">
        <v>3414</v>
      </c>
      <c r="C370" s="326" t="s">
        <v>3415</v>
      </c>
      <c r="D370" s="327">
        <v>45962</v>
      </c>
      <c r="E370" s="327"/>
      <c r="F370" s="326" t="s">
        <v>3055</v>
      </c>
      <c r="G370" s="326" t="s">
        <v>3416</v>
      </c>
      <c r="H370" s="326" t="s">
        <v>3417</v>
      </c>
      <c r="I370" s="329">
        <v>16259.39</v>
      </c>
      <c r="J370" s="330">
        <v>5</v>
      </c>
      <c r="K370" s="92"/>
    </row>
    <row r="371" spans="1:11" ht="12.75" x14ac:dyDescent="0.2">
      <c r="A371" s="326" t="s">
        <v>3013</v>
      </c>
      <c r="B371" s="326" t="s">
        <v>3418</v>
      </c>
      <c r="C371" s="326" t="s">
        <v>3419</v>
      </c>
      <c r="D371" s="327">
        <v>45962</v>
      </c>
      <c r="E371" s="327"/>
      <c r="F371" s="326" t="s">
        <v>3055</v>
      </c>
      <c r="G371" s="326" t="s">
        <v>3420</v>
      </c>
      <c r="H371" s="326" t="s">
        <v>3421</v>
      </c>
      <c r="I371" s="329">
        <v>4129.42</v>
      </c>
      <c r="J371" s="330">
        <v>5</v>
      </c>
      <c r="K371" s="92"/>
    </row>
    <row r="372" spans="1:11" ht="12.75" x14ac:dyDescent="0.2">
      <c r="A372" s="326" t="s">
        <v>3013</v>
      </c>
      <c r="B372" s="326" t="s">
        <v>3422</v>
      </c>
      <c r="C372" s="326" t="s">
        <v>3423</v>
      </c>
      <c r="D372" s="327">
        <v>45962</v>
      </c>
      <c r="E372" s="327"/>
      <c r="F372" s="326" t="s">
        <v>3055</v>
      </c>
      <c r="G372" s="326" t="s">
        <v>3420</v>
      </c>
      <c r="H372" s="326" t="s">
        <v>3421</v>
      </c>
      <c r="I372" s="329">
        <v>4129.42</v>
      </c>
      <c r="J372" s="330">
        <v>5</v>
      </c>
      <c r="K372" s="92"/>
    </row>
    <row r="373" spans="1:11" ht="22.5" x14ac:dyDescent="0.2">
      <c r="A373" s="326" t="s">
        <v>3013</v>
      </c>
      <c r="B373" s="326" t="s">
        <v>3424</v>
      </c>
      <c r="C373" s="326" t="s">
        <v>3425</v>
      </c>
      <c r="D373" s="327">
        <v>45962</v>
      </c>
      <c r="E373" s="327"/>
      <c r="F373" s="326" t="s">
        <v>3426</v>
      </c>
      <c r="G373" s="326" t="s">
        <v>3427</v>
      </c>
      <c r="H373" s="326" t="s">
        <v>3428</v>
      </c>
      <c r="I373" s="329">
        <v>2100</v>
      </c>
      <c r="J373" s="330">
        <v>2</v>
      </c>
      <c r="K373" s="92"/>
    </row>
    <row r="374" spans="1:11" ht="22.5" x14ac:dyDescent="0.2">
      <c r="A374" s="326" t="s">
        <v>3013</v>
      </c>
      <c r="B374" s="326" t="s">
        <v>3429</v>
      </c>
      <c r="C374" s="326" t="s">
        <v>3430</v>
      </c>
      <c r="D374" s="327">
        <v>45962</v>
      </c>
      <c r="E374" s="327"/>
      <c r="F374" s="326" t="s">
        <v>3431</v>
      </c>
      <c r="G374" s="326" t="s">
        <v>3427</v>
      </c>
      <c r="H374" s="326" t="s">
        <v>3428</v>
      </c>
      <c r="I374" s="329">
        <v>2300</v>
      </c>
      <c r="J374" s="330">
        <v>4</v>
      </c>
      <c r="K374" s="92"/>
    </row>
    <row r="375" spans="1:11" ht="22.5" x14ac:dyDescent="0.2">
      <c r="A375" s="326" t="s">
        <v>3013</v>
      </c>
      <c r="B375" s="326" t="s">
        <v>3432</v>
      </c>
      <c r="C375" s="326" t="s">
        <v>3433</v>
      </c>
      <c r="D375" s="327">
        <v>45962</v>
      </c>
      <c r="E375" s="327"/>
      <c r="F375" s="326" t="s">
        <v>3431</v>
      </c>
      <c r="G375" s="326" t="s">
        <v>3427</v>
      </c>
      <c r="H375" s="326" t="s">
        <v>3428</v>
      </c>
      <c r="I375" s="329">
        <v>2250</v>
      </c>
      <c r="J375" s="330">
        <v>4</v>
      </c>
      <c r="K375" s="92"/>
    </row>
    <row r="376" spans="1:11" ht="12.75" x14ac:dyDescent="0.2">
      <c r="A376" s="326" t="s">
        <v>3013</v>
      </c>
      <c r="B376" s="326" t="s">
        <v>3434</v>
      </c>
      <c r="C376" s="326" t="s">
        <v>3435</v>
      </c>
      <c r="D376" s="327">
        <v>45962</v>
      </c>
      <c r="E376" s="327"/>
      <c r="F376" s="326" t="s">
        <v>3436</v>
      </c>
      <c r="G376" s="326" t="s">
        <v>3437</v>
      </c>
      <c r="H376" s="326" t="s">
        <v>3438</v>
      </c>
      <c r="I376" s="329">
        <v>3000</v>
      </c>
      <c r="J376" s="330">
        <v>3</v>
      </c>
      <c r="K376" s="92"/>
    </row>
    <row r="377" spans="1:11" ht="33.75" x14ac:dyDescent="0.2">
      <c r="A377" s="326" t="s">
        <v>3013</v>
      </c>
      <c r="B377" s="326" t="s">
        <v>3439</v>
      </c>
      <c r="C377" s="326" t="s">
        <v>3440</v>
      </c>
      <c r="D377" s="327">
        <v>45962</v>
      </c>
      <c r="E377" s="327"/>
      <c r="F377" s="326" t="s">
        <v>3441</v>
      </c>
      <c r="G377" s="326" t="s">
        <v>3308</v>
      </c>
      <c r="H377" s="326" t="s">
        <v>3442</v>
      </c>
      <c r="I377" s="329">
        <v>430.95</v>
      </c>
      <c r="J377" s="330">
        <v>5</v>
      </c>
      <c r="K377" s="92"/>
    </row>
    <row r="378" spans="1:11" ht="33.75" x14ac:dyDescent="0.2">
      <c r="A378" s="326" t="s">
        <v>3013</v>
      </c>
      <c r="B378" s="326" t="s">
        <v>3443</v>
      </c>
      <c r="C378" s="326" t="s">
        <v>3444</v>
      </c>
      <c r="D378" s="327">
        <v>45962</v>
      </c>
      <c r="E378" s="327"/>
      <c r="F378" s="326" t="s">
        <v>3445</v>
      </c>
      <c r="G378" s="326" t="s">
        <v>3308</v>
      </c>
      <c r="H378" s="326" t="s">
        <v>3442</v>
      </c>
      <c r="I378" s="329">
        <v>207.76</v>
      </c>
      <c r="J378" s="330">
        <v>5</v>
      </c>
      <c r="K378" s="92"/>
    </row>
    <row r="379" spans="1:11" ht="33.75" x14ac:dyDescent="0.2">
      <c r="A379" s="326" t="s">
        <v>2996</v>
      </c>
      <c r="B379" s="326" t="s">
        <v>3446</v>
      </c>
      <c r="C379" s="326" t="s">
        <v>3447</v>
      </c>
      <c r="D379" s="327">
        <v>45962</v>
      </c>
      <c r="E379" s="327"/>
      <c r="F379" s="326" t="s">
        <v>3448</v>
      </c>
      <c r="G379" s="326" t="s">
        <v>3308</v>
      </c>
      <c r="H379" s="326" t="s">
        <v>3442</v>
      </c>
      <c r="I379" s="329">
        <v>379.37</v>
      </c>
      <c r="J379" s="330">
        <v>4</v>
      </c>
      <c r="K379" s="92"/>
    </row>
    <row r="380" spans="1:11" ht="33.75" x14ac:dyDescent="0.2">
      <c r="A380" s="326" t="s">
        <v>2996</v>
      </c>
      <c r="B380" s="326" t="s">
        <v>3449</v>
      </c>
      <c r="C380" s="326" t="s">
        <v>3450</v>
      </c>
      <c r="D380" s="327">
        <v>45962</v>
      </c>
      <c r="E380" s="327"/>
      <c r="F380" s="326" t="s">
        <v>3451</v>
      </c>
      <c r="G380" s="326" t="s">
        <v>3308</v>
      </c>
      <c r="H380" s="326" t="s">
        <v>3442</v>
      </c>
      <c r="I380" s="329">
        <v>199.67</v>
      </c>
      <c r="J380" s="330">
        <v>4</v>
      </c>
      <c r="K380" s="92"/>
    </row>
    <row r="381" spans="1:11" ht="45" x14ac:dyDescent="0.2">
      <c r="A381" s="326" t="s">
        <v>3013</v>
      </c>
      <c r="B381" s="326" t="s">
        <v>3452</v>
      </c>
      <c r="C381" s="326" t="s">
        <v>3453</v>
      </c>
      <c r="D381" s="327">
        <v>45962</v>
      </c>
      <c r="E381" s="327"/>
      <c r="F381" s="326" t="s">
        <v>3454</v>
      </c>
      <c r="G381" s="326" t="s">
        <v>3308</v>
      </c>
      <c r="H381" s="326" t="s">
        <v>3442</v>
      </c>
      <c r="I381" s="329">
        <v>208.82</v>
      </c>
      <c r="J381" s="330">
        <v>3</v>
      </c>
      <c r="K381" s="92"/>
    </row>
    <row r="382" spans="1:11" ht="12.75" x14ac:dyDescent="0.2">
      <c r="A382" s="326" t="s">
        <v>3013</v>
      </c>
      <c r="B382" s="326" t="s">
        <v>3455</v>
      </c>
      <c r="C382" s="326"/>
      <c r="D382" s="327">
        <v>45964</v>
      </c>
      <c r="E382" s="327"/>
      <c r="F382" s="326" t="s">
        <v>3063</v>
      </c>
      <c r="G382" s="326" t="s">
        <v>3064</v>
      </c>
      <c r="H382" s="326" t="s">
        <v>152</v>
      </c>
      <c r="I382" s="329">
        <v>3.5</v>
      </c>
      <c r="J382" s="330">
        <v>4</v>
      </c>
      <c r="K382" s="92"/>
    </row>
    <row r="383" spans="1:11" ht="45" x14ac:dyDescent="0.2">
      <c r="A383" s="326" t="s">
        <v>2996</v>
      </c>
      <c r="B383" s="326" t="s">
        <v>3456</v>
      </c>
      <c r="C383" s="326" t="s">
        <v>3457</v>
      </c>
      <c r="D383" s="327">
        <v>45964</v>
      </c>
      <c r="E383" s="327"/>
      <c r="F383" s="326" t="s">
        <v>3458</v>
      </c>
      <c r="G383" s="326"/>
      <c r="H383" s="326" t="s">
        <v>3459</v>
      </c>
      <c r="I383" s="329">
        <v>420</v>
      </c>
      <c r="J383" s="330">
        <v>3</v>
      </c>
      <c r="K383" s="92"/>
    </row>
    <row r="384" spans="1:11" ht="12.75" x14ac:dyDescent="0.2">
      <c r="A384" s="326" t="s">
        <v>3013</v>
      </c>
      <c r="B384" s="326" t="s">
        <v>3460</v>
      </c>
      <c r="C384" s="326" t="s">
        <v>3461</v>
      </c>
      <c r="D384" s="327">
        <v>45964</v>
      </c>
      <c r="E384" s="327"/>
      <c r="F384" s="326" t="s">
        <v>3462</v>
      </c>
      <c r="G384" s="326" t="s">
        <v>3152</v>
      </c>
      <c r="H384" s="326" t="s">
        <v>3153</v>
      </c>
      <c r="I384" s="329">
        <v>55.35</v>
      </c>
      <c r="J384" s="330">
        <v>4</v>
      </c>
      <c r="K384" s="92"/>
    </row>
    <row r="385" spans="1:11" ht="12.75" x14ac:dyDescent="0.2">
      <c r="A385" s="326" t="s">
        <v>3013</v>
      </c>
      <c r="B385" s="326" t="s">
        <v>3463</v>
      </c>
      <c r="C385" s="326"/>
      <c r="D385" s="327">
        <v>45965</v>
      </c>
      <c r="E385" s="327"/>
      <c r="F385" s="326" t="s">
        <v>3063</v>
      </c>
      <c r="G385" s="326" t="s">
        <v>3064</v>
      </c>
      <c r="H385" s="326" t="s">
        <v>152</v>
      </c>
      <c r="I385" s="329">
        <v>3.5</v>
      </c>
      <c r="J385" s="330">
        <v>4</v>
      </c>
      <c r="K385" s="92"/>
    </row>
    <row r="386" spans="1:11" ht="12.75" x14ac:dyDescent="0.2">
      <c r="A386" s="326" t="s">
        <v>3013</v>
      </c>
      <c r="B386" s="326" t="s">
        <v>3464</v>
      </c>
      <c r="C386" s="326"/>
      <c r="D386" s="327">
        <v>45965</v>
      </c>
      <c r="E386" s="327"/>
      <c r="F386" s="326" t="s">
        <v>3063</v>
      </c>
      <c r="G386" s="326" t="s">
        <v>3064</v>
      </c>
      <c r="H386" s="326" t="s">
        <v>152</v>
      </c>
      <c r="I386" s="329">
        <v>61.69</v>
      </c>
      <c r="J386" s="330">
        <v>4</v>
      </c>
      <c r="K386" s="92"/>
    </row>
    <row r="387" spans="1:11" ht="33.75" x14ac:dyDescent="0.2">
      <c r="A387" s="326" t="s">
        <v>3013</v>
      </c>
      <c r="B387" s="326" t="s">
        <v>3465</v>
      </c>
      <c r="C387" s="326"/>
      <c r="D387" s="327">
        <v>45965</v>
      </c>
      <c r="E387" s="327"/>
      <c r="F387" s="326" t="s">
        <v>3466</v>
      </c>
      <c r="G387" s="326"/>
      <c r="H387" s="326" t="s">
        <v>3467</v>
      </c>
      <c r="I387" s="329">
        <v>150</v>
      </c>
      <c r="J387" s="330">
        <v>5</v>
      </c>
      <c r="K387" s="92"/>
    </row>
    <row r="388" spans="1:11" ht="33.75" x14ac:dyDescent="0.2">
      <c r="A388" s="326" t="s">
        <v>3013</v>
      </c>
      <c r="B388" s="326" t="s">
        <v>3468</v>
      </c>
      <c r="C388" s="326"/>
      <c r="D388" s="327">
        <v>45965</v>
      </c>
      <c r="E388" s="327"/>
      <c r="F388" s="326" t="s">
        <v>3466</v>
      </c>
      <c r="G388" s="326"/>
      <c r="H388" s="326" t="s">
        <v>3469</v>
      </c>
      <c r="I388" s="329">
        <v>150</v>
      </c>
      <c r="J388" s="330">
        <v>5</v>
      </c>
      <c r="K388" s="92"/>
    </row>
    <row r="389" spans="1:11" ht="45" x14ac:dyDescent="0.2">
      <c r="A389" s="326" t="s">
        <v>3013</v>
      </c>
      <c r="B389" s="326"/>
      <c r="C389" s="326"/>
      <c r="D389" s="327"/>
      <c r="E389" s="327"/>
      <c r="F389" s="328" t="s">
        <v>3470</v>
      </c>
      <c r="G389" s="326"/>
      <c r="H389" s="326"/>
      <c r="I389" s="329"/>
      <c r="J389" s="330"/>
      <c r="K389" s="92"/>
    </row>
    <row r="390" spans="1:11" ht="45" x14ac:dyDescent="0.2">
      <c r="A390" s="326" t="s">
        <v>3013</v>
      </c>
      <c r="B390" s="326" t="s">
        <v>3471</v>
      </c>
      <c r="C390" s="326" t="s">
        <v>3472</v>
      </c>
      <c r="D390" s="327">
        <v>45966</v>
      </c>
      <c r="E390" s="327"/>
      <c r="F390" s="326" t="s">
        <v>3473</v>
      </c>
      <c r="G390" s="326" t="s">
        <v>3282</v>
      </c>
      <c r="H390" s="326" t="s">
        <v>3283</v>
      </c>
      <c r="I390" s="329">
        <v>11466</v>
      </c>
      <c r="J390" s="330">
        <v>3</v>
      </c>
      <c r="K390" s="92"/>
    </row>
    <row r="391" spans="1:11" ht="45" x14ac:dyDescent="0.2">
      <c r="A391" s="326" t="s">
        <v>3013</v>
      </c>
      <c r="B391" s="326" t="s">
        <v>3474</v>
      </c>
      <c r="C391" s="326" t="s">
        <v>3475</v>
      </c>
      <c r="D391" s="327">
        <v>45966</v>
      </c>
      <c r="E391" s="327"/>
      <c r="F391" s="326" t="s">
        <v>3473</v>
      </c>
      <c r="G391" s="326"/>
      <c r="H391" s="326" t="s">
        <v>3476</v>
      </c>
      <c r="I391" s="329">
        <v>1024.0999999999999</v>
      </c>
      <c r="J391" s="330">
        <v>3</v>
      </c>
      <c r="K391" s="92"/>
    </row>
    <row r="392" spans="1:11" ht="12.75" x14ac:dyDescent="0.2">
      <c r="A392" s="326" t="s">
        <v>3013</v>
      </c>
      <c r="B392" s="326"/>
      <c r="C392" s="326"/>
      <c r="D392" s="327">
        <v>45966</v>
      </c>
      <c r="E392" s="327"/>
      <c r="F392" s="326" t="s">
        <v>177</v>
      </c>
      <c r="G392" s="326" t="s">
        <v>3111</v>
      </c>
      <c r="H392" s="326" t="s">
        <v>3112</v>
      </c>
      <c r="I392" s="329">
        <v>0.25</v>
      </c>
      <c r="J392" s="330">
        <v>4</v>
      </c>
      <c r="K392" s="92"/>
    </row>
    <row r="393" spans="1:11" ht="45" x14ac:dyDescent="0.2">
      <c r="A393" s="326" t="s">
        <v>3013</v>
      </c>
      <c r="B393" s="326" t="s">
        <v>3477</v>
      </c>
      <c r="C393" s="326" t="s">
        <v>3478</v>
      </c>
      <c r="D393" s="327">
        <v>45966</v>
      </c>
      <c r="E393" s="327"/>
      <c r="F393" s="326" t="s">
        <v>3473</v>
      </c>
      <c r="G393" s="326"/>
      <c r="H393" s="326" t="s">
        <v>3476</v>
      </c>
      <c r="I393" s="329">
        <v>1024.0999999999999</v>
      </c>
      <c r="J393" s="330">
        <v>3</v>
      </c>
      <c r="K393" s="92"/>
    </row>
    <row r="394" spans="1:11" ht="12.75" x14ac:dyDescent="0.2">
      <c r="A394" s="326" t="s">
        <v>3013</v>
      </c>
      <c r="B394" s="326"/>
      <c r="C394" s="326"/>
      <c r="D394" s="327">
        <v>45966</v>
      </c>
      <c r="E394" s="327"/>
      <c r="F394" s="326" t="s">
        <v>177</v>
      </c>
      <c r="G394" s="326" t="s">
        <v>3111</v>
      </c>
      <c r="H394" s="326" t="s">
        <v>3112</v>
      </c>
      <c r="I394" s="329">
        <v>0.25</v>
      </c>
      <c r="J394" s="330">
        <v>4</v>
      </c>
      <c r="K394" s="92"/>
    </row>
    <row r="395" spans="1:11" ht="45" x14ac:dyDescent="0.2">
      <c r="A395" s="326" t="s">
        <v>3013</v>
      </c>
      <c r="B395" s="326" t="s">
        <v>3479</v>
      </c>
      <c r="C395" s="326" t="s">
        <v>3480</v>
      </c>
      <c r="D395" s="327">
        <v>45972</v>
      </c>
      <c r="E395" s="327"/>
      <c r="F395" s="326" t="s">
        <v>3481</v>
      </c>
      <c r="G395" s="326" t="s">
        <v>3106</v>
      </c>
      <c r="H395" s="326" t="s">
        <v>3107</v>
      </c>
      <c r="I395" s="329">
        <v>119.47</v>
      </c>
      <c r="J395" s="330">
        <v>3</v>
      </c>
      <c r="K395" s="92"/>
    </row>
    <row r="396" spans="1:11" ht="56.25" x14ac:dyDescent="0.2">
      <c r="A396" s="326" t="s">
        <v>3013</v>
      </c>
      <c r="B396" s="326" t="s">
        <v>3482</v>
      </c>
      <c r="C396" s="326"/>
      <c r="D396" s="327">
        <v>45972</v>
      </c>
      <c r="E396" s="327"/>
      <c r="F396" s="326" t="s">
        <v>3483</v>
      </c>
      <c r="G396" s="326"/>
      <c r="H396" s="326" t="s">
        <v>3185</v>
      </c>
      <c r="I396" s="329">
        <v>18980</v>
      </c>
      <c r="J396" s="330">
        <v>3</v>
      </c>
      <c r="K396" s="92"/>
    </row>
    <row r="397" spans="1:11" ht="45" x14ac:dyDescent="0.2">
      <c r="A397" s="326" t="s">
        <v>3013</v>
      </c>
      <c r="B397" s="326" t="s">
        <v>3484</v>
      </c>
      <c r="C397" s="326" t="s">
        <v>3485</v>
      </c>
      <c r="D397" s="327">
        <v>45979</v>
      </c>
      <c r="E397" s="327"/>
      <c r="F397" s="326" t="s">
        <v>3473</v>
      </c>
      <c r="G397" s="326" t="s">
        <v>3282</v>
      </c>
      <c r="H397" s="326" t="s">
        <v>3283</v>
      </c>
      <c r="I397" s="329">
        <v>894</v>
      </c>
      <c r="J397" s="330">
        <v>3</v>
      </c>
      <c r="K397" s="92"/>
    </row>
    <row r="398" spans="1:11" ht="45" x14ac:dyDescent="0.2">
      <c r="A398" s="326" t="s">
        <v>3013</v>
      </c>
      <c r="B398" s="326" t="s">
        <v>3486</v>
      </c>
      <c r="C398" s="326"/>
      <c r="D398" s="327">
        <v>45984</v>
      </c>
      <c r="E398" s="327"/>
      <c r="F398" s="326" t="s">
        <v>3487</v>
      </c>
      <c r="G398" s="326"/>
      <c r="H398" s="326" t="s">
        <v>3488</v>
      </c>
      <c r="I398" s="329">
        <v>95.26</v>
      </c>
      <c r="J398" s="330">
        <v>3</v>
      </c>
      <c r="K398" s="92"/>
    </row>
    <row r="399" spans="1:11" ht="45" x14ac:dyDescent="0.2">
      <c r="A399" s="326" t="s">
        <v>3013</v>
      </c>
      <c r="B399" s="326" t="s">
        <v>4014</v>
      </c>
      <c r="C399" s="326"/>
      <c r="D399" s="327">
        <v>45984</v>
      </c>
      <c r="E399" s="327"/>
      <c r="F399" s="326" t="s">
        <v>3487</v>
      </c>
      <c r="G399" s="326"/>
      <c r="H399" s="326" t="s">
        <v>3488</v>
      </c>
      <c r="I399" s="329">
        <v>95.26</v>
      </c>
      <c r="J399" s="330">
        <v>3</v>
      </c>
      <c r="K399" s="92"/>
    </row>
    <row r="400" spans="1:11" ht="45" x14ac:dyDescent="0.2">
      <c r="A400" s="326" t="s">
        <v>3013</v>
      </c>
      <c r="B400" s="326"/>
      <c r="C400" s="326"/>
      <c r="D400" s="327">
        <v>45988</v>
      </c>
      <c r="E400" s="327"/>
      <c r="F400" s="326" t="s">
        <v>3473</v>
      </c>
      <c r="G400" s="326"/>
      <c r="H400" s="326" t="s">
        <v>3476</v>
      </c>
      <c r="I400" s="329">
        <v>208</v>
      </c>
      <c r="J400" s="330">
        <v>3</v>
      </c>
      <c r="K400" s="92"/>
    </row>
    <row r="401" spans="1:11" ht="12.75" x14ac:dyDescent="0.2">
      <c r="A401" s="326" t="s">
        <v>3013</v>
      </c>
      <c r="B401" s="326"/>
      <c r="C401" s="326"/>
      <c r="D401" s="327">
        <v>45988</v>
      </c>
      <c r="E401" s="327"/>
      <c r="F401" s="326" t="s">
        <v>177</v>
      </c>
      <c r="G401" s="326" t="s">
        <v>3111</v>
      </c>
      <c r="H401" s="326" t="s">
        <v>3112</v>
      </c>
      <c r="I401" s="329">
        <v>0.25</v>
      </c>
      <c r="J401" s="330">
        <v>4</v>
      </c>
      <c r="K401" s="92"/>
    </row>
    <row r="402" spans="1:11" ht="56.25" x14ac:dyDescent="0.2">
      <c r="A402" s="326" t="s">
        <v>3013</v>
      </c>
      <c r="B402" s="326"/>
      <c r="C402" s="326"/>
      <c r="D402" s="327">
        <v>45992</v>
      </c>
      <c r="E402" s="327"/>
      <c r="F402" s="326" t="s">
        <v>3489</v>
      </c>
      <c r="G402" s="326"/>
      <c r="H402" s="326" t="s">
        <v>3490</v>
      </c>
      <c r="I402" s="329">
        <v>380.53</v>
      </c>
      <c r="J402" s="330">
        <v>3</v>
      </c>
      <c r="K402" s="92"/>
    </row>
    <row r="403" spans="1:11" ht="12.75" x14ac:dyDescent="0.2">
      <c r="A403" s="326" t="s">
        <v>3013</v>
      </c>
      <c r="B403" s="326"/>
      <c r="C403" s="326"/>
      <c r="D403" s="327">
        <v>45992</v>
      </c>
      <c r="E403" s="327"/>
      <c r="F403" s="326" t="s">
        <v>177</v>
      </c>
      <c r="G403" s="326" t="s">
        <v>3111</v>
      </c>
      <c r="H403" s="326" t="s">
        <v>3112</v>
      </c>
      <c r="I403" s="329">
        <v>0.25</v>
      </c>
      <c r="J403" s="330">
        <v>4</v>
      </c>
      <c r="K403" s="92"/>
    </row>
    <row r="404" spans="1:11" ht="45" x14ac:dyDescent="0.2">
      <c r="A404" s="326" t="s">
        <v>3013</v>
      </c>
      <c r="B404" s="326"/>
      <c r="C404" s="326"/>
      <c r="D404" s="327">
        <v>45992</v>
      </c>
      <c r="E404" s="327"/>
      <c r="F404" s="326" t="s">
        <v>3491</v>
      </c>
      <c r="G404" s="326" t="s">
        <v>3492</v>
      </c>
      <c r="H404" s="326" t="s">
        <v>3493</v>
      </c>
      <c r="I404" s="329">
        <v>75</v>
      </c>
      <c r="J404" s="330">
        <v>3</v>
      </c>
      <c r="K404" s="92"/>
    </row>
    <row r="405" spans="1:11" ht="45" x14ac:dyDescent="0.2">
      <c r="A405" s="326" t="s">
        <v>3013</v>
      </c>
      <c r="B405" s="326" t="s">
        <v>3494</v>
      </c>
      <c r="C405" s="326" t="s">
        <v>3495</v>
      </c>
      <c r="D405" s="327">
        <v>46051</v>
      </c>
      <c r="E405" s="327"/>
      <c r="F405" s="326" t="s">
        <v>3496</v>
      </c>
      <c r="G405" s="326" t="s">
        <v>3308</v>
      </c>
      <c r="H405" s="326" t="s">
        <v>3309</v>
      </c>
      <c r="I405" s="329">
        <v>98.4</v>
      </c>
      <c r="J405" s="330">
        <v>3</v>
      </c>
      <c r="K405" s="92"/>
    </row>
    <row r="406" spans="1:11" ht="45" x14ac:dyDescent="0.2">
      <c r="A406" s="326" t="s">
        <v>3013</v>
      </c>
      <c r="B406" s="326" t="s">
        <v>3497</v>
      </c>
      <c r="C406" s="326" t="s">
        <v>3498</v>
      </c>
      <c r="D406" s="327">
        <v>46051</v>
      </c>
      <c r="E406" s="327"/>
      <c r="F406" s="326" t="s">
        <v>3499</v>
      </c>
      <c r="G406" s="326" t="s">
        <v>3301</v>
      </c>
      <c r="H406" s="326" t="s">
        <v>3302</v>
      </c>
      <c r="I406" s="329">
        <v>392.3</v>
      </c>
      <c r="J406" s="330">
        <v>3</v>
      </c>
      <c r="K406" s="92"/>
    </row>
    <row r="407" spans="1:11" ht="12.75" x14ac:dyDescent="0.2">
      <c r="A407" s="326" t="s">
        <v>3013</v>
      </c>
      <c r="B407" s="326" t="s">
        <v>3500</v>
      </c>
      <c r="C407" s="326" t="s">
        <v>3501</v>
      </c>
      <c r="D407" s="327">
        <v>46051</v>
      </c>
      <c r="E407" s="327"/>
      <c r="F407" s="326" t="s">
        <v>3502</v>
      </c>
      <c r="G407" s="326" t="s">
        <v>3503</v>
      </c>
      <c r="H407" s="326" t="s">
        <v>3504</v>
      </c>
      <c r="I407" s="329">
        <v>1402.6</v>
      </c>
      <c r="J407" s="330">
        <v>3</v>
      </c>
      <c r="K407" s="92"/>
    </row>
    <row r="408" spans="1:11" ht="12.75" x14ac:dyDescent="0.2">
      <c r="A408" s="326" t="s">
        <v>3013</v>
      </c>
      <c r="B408" s="326" t="s">
        <v>3505</v>
      </c>
      <c r="C408" s="326" t="s">
        <v>3506</v>
      </c>
      <c r="D408" s="327">
        <v>45966</v>
      </c>
      <c r="E408" s="327"/>
      <c r="F408" s="326" t="s">
        <v>3507</v>
      </c>
      <c r="G408" s="326" t="s">
        <v>3508</v>
      </c>
      <c r="H408" s="326" t="s">
        <v>3509</v>
      </c>
      <c r="I408" s="329">
        <v>276.01</v>
      </c>
      <c r="J408" s="330">
        <v>4</v>
      </c>
      <c r="K408" s="92"/>
    </row>
    <row r="409" spans="1:11" ht="22.5" x14ac:dyDescent="0.2">
      <c r="A409" s="326" t="s">
        <v>3013</v>
      </c>
      <c r="B409" s="326" t="s">
        <v>3510</v>
      </c>
      <c r="C409" s="326"/>
      <c r="D409" s="327">
        <v>45966</v>
      </c>
      <c r="E409" s="327"/>
      <c r="F409" s="326" t="s">
        <v>3511</v>
      </c>
      <c r="G409" s="326" t="s">
        <v>3512</v>
      </c>
      <c r="H409" s="326" t="s">
        <v>3513</v>
      </c>
      <c r="I409" s="329">
        <v>940</v>
      </c>
      <c r="J409" s="330">
        <v>4</v>
      </c>
      <c r="K409" s="92"/>
    </row>
    <row r="410" spans="1:11" ht="12.75" x14ac:dyDescent="0.2">
      <c r="A410" s="326" t="s">
        <v>3013</v>
      </c>
      <c r="B410" s="326" t="s">
        <v>3514</v>
      </c>
      <c r="C410" s="326"/>
      <c r="D410" s="327">
        <v>45966</v>
      </c>
      <c r="E410" s="327"/>
      <c r="F410" s="326" t="s">
        <v>3063</v>
      </c>
      <c r="G410" s="326" t="s">
        <v>3064</v>
      </c>
      <c r="H410" s="326" t="s">
        <v>152</v>
      </c>
      <c r="I410" s="329">
        <v>3.5</v>
      </c>
      <c r="J410" s="330">
        <v>4</v>
      </c>
      <c r="K410" s="92"/>
    </row>
    <row r="411" spans="1:11" ht="22.5" x14ac:dyDescent="0.2">
      <c r="A411" s="326" t="s">
        <v>3053</v>
      </c>
      <c r="B411" s="326" t="s">
        <v>3054</v>
      </c>
      <c r="C411" s="326"/>
      <c r="D411" s="327">
        <v>45968</v>
      </c>
      <c r="E411" s="327"/>
      <c r="F411" s="326" t="s">
        <v>3515</v>
      </c>
      <c r="G411" s="326" t="s">
        <v>3056</v>
      </c>
      <c r="H411" s="326" t="s">
        <v>3057</v>
      </c>
      <c r="I411" s="329">
        <v>17.22</v>
      </c>
      <c r="J411" s="330">
        <v>10</v>
      </c>
      <c r="K411" s="92"/>
    </row>
    <row r="412" spans="1:11" ht="12.75" x14ac:dyDescent="0.2">
      <c r="A412" s="326" t="s">
        <v>3013</v>
      </c>
      <c r="B412" s="326"/>
      <c r="C412" s="326"/>
      <c r="D412" s="327">
        <v>45969</v>
      </c>
      <c r="E412" s="327"/>
      <c r="F412" s="326" t="s">
        <v>4025</v>
      </c>
      <c r="G412" s="326" t="s">
        <v>3948</v>
      </c>
      <c r="H412" s="326" t="s">
        <v>3949</v>
      </c>
      <c r="I412" s="329">
        <v>4237.26</v>
      </c>
      <c r="J412" s="330">
        <v>1</v>
      </c>
      <c r="K412" s="92"/>
    </row>
    <row r="413" spans="1:11" ht="12.75" x14ac:dyDescent="0.2">
      <c r="A413" s="326" t="s">
        <v>3013</v>
      </c>
      <c r="B413" s="326"/>
      <c r="C413" s="326"/>
      <c r="D413" s="327">
        <v>45969</v>
      </c>
      <c r="E413" s="327"/>
      <c r="F413" s="326" t="s">
        <v>4025</v>
      </c>
      <c r="G413" s="326" t="s">
        <v>3950</v>
      </c>
      <c r="H413" s="326" t="s">
        <v>3951</v>
      </c>
      <c r="I413" s="329">
        <v>7743.95</v>
      </c>
      <c r="J413" s="330">
        <v>1</v>
      </c>
      <c r="K413" s="92"/>
    </row>
    <row r="414" spans="1:11" ht="12.75" x14ac:dyDescent="0.2">
      <c r="A414" s="326" t="s">
        <v>3013</v>
      </c>
      <c r="B414" s="326"/>
      <c r="C414" s="326"/>
      <c r="D414" s="327">
        <v>45969</v>
      </c>
      <c r="E414" s="327"/>
      <c r="F414" s="326" t="s">
        <v>4025</v>
      </c>
      <c r="G414" s="326" t="s">
        <v>3952</v>
      </c>
      <c r="H414" s="326" t="s">
        <v>3953</v>
      </c>
      <c r="I414" s="329">
        <v>146.11000000000001</v>
      </c>
      <c r="J414" s="330">
        <v>1</v>
      </c>
      <c r="K414" s="92"/>
    </row>
    <row r="415" spans="1:11" ht="12.75" x14ac:dyDescent="0.2">
      <c r="A415" s="326" t="s">
        <v>3013</v>
      </c>
      <c r="B415" s="326" t="s">
        <v>3054</v>
      </c>
      <c r="C415" s="326"/>
      <c r="D415" s="327">
        <v>45972</v>
      </c>
      <c r="E415" s="327"/>
      <c r="F415" s="326" t="s">
        <v>3055</v>
      </c>
      <c r="G415" s="326" t="s">
        <v>3056</v>
      </c>
      <c r="H415" s="326" t="s">
        <v>3057</v>
      </c>
      <c r="I415" s="329">
        <v>11.9</v>
      </c>
      <c r="J415" s="330">
        <v>5</v>
      </c>
      <c r="K415" s="92"/>
    </row>
    <row r="416" spans="1:11" ht="112.5" x14ac:dyDescent="0.2">
      <c r="A416" s="326" t="s">
        <v>3013</v>
      </c>
      <c r="B416" s="326" t="s">
        <v>3516</v>
      </c>
      <c r="C416" s="326"/>
      <c r="D416" s="327">
        <v>45972</v>
      </c>
      <c r="E416" s="327"/>
      <c r="F416" s="326" t="s">
        <v>3517</v>
      </c>
      <c r="G416" s="326"/>
      <c r="H416" s="326" t="s">
        <v>3518</v>
      </c>
      <c r="I416" s="329">
        <v>1072.9000000000001</v>
      </c>
      <c r="J416" s="330">
        <v>3</v>
      </c>
      <c r="K416" s="92"/>
    </row>
    <row r="417" spans="1:11" ht="12.75" x14ac:dyDescent="0.2">
      <c r="A417" s="326" t="s">
        <v>3013</v>
      </c>
      <c r="B417" s="326" t="s">
        <v>3519</v>
      </c>
      <c r="C417" s="326" t="s">
        <v>3520</v>
      </c>
      <c r="D417" s="327">
        <v>45972</v>
      </c>
      <c r="E417" s="327"/>
      <c r="F417" s="326" t="s">
        <v>3521</v>
      </c>
      <c r="G417" s="326" t="s">
        <v>3247</v>
      </c>
      <c r="H417" s="326" t="s">
        <v>3248</v>
      </c>
      <c r="I417" s="329">
        <v>114.94</v>
      </c>
      <c r="J417" s="330">
        <v>2</v>
      </c>
      <c r="K417" s="92"/>
    </row>
    <row r="418" spans="1:11" ht="12.75" x14ac:dyDescent="0.2">
      <c r="A418" s="326" t="s">
        <v>3013</v>
      </c>
      <c r="B418" s="326" t="s">
        <v>3522</v>
      </c>
      <c r="C418" s="326" t="s">
        <v>3523</v>
      </c>
      <c r="D418" s="327">
        <v>45972</v>
      </c>
      <c r="E418" s="327"/>
      <c r="F418" s="326" t="s">
        <v>3524</v>
      </c>
      <c r="G418" s="326" t="s">
        <v>3525</v>
      </c>
      <c r="H418" s="326" t="s">
        <v>3526</v>
      </c>
      <c r="I418" s="329">
        <v>5144.1099999999997</v>
      </c>
      <c r="J418" s="330">
        <v>5</v>
      </c>
      <c r="K418" s="92"/>
    </row>
    <row r="419" spans="1:11" ht="45" x14ac:dyDescent="0.2">
      <c r="A419" s="326" t="s">
        <v>2996</v>
      </c>
      <c r="B419" s="326" t="s">
        <v>3527</v>
      </c>
      <c r="C419" s="326" t="s">
        <v>3528</v>
      </c>
      <c r="D419" s="327">
        <v>45972</v>
      </c>
      <c r="E419" s="327"/>
      <c r="F419" s="326" t="s">
        <v>3529</v>
      </c>
      <c r="G419" s="326"/>
      <c r="H419" s="326" t="s">
        <v>3530</v>
      </c>
      <c r="I419" s="329">
        <v>480</v>
      </c>
      <c r="J419" s="330">
        <v>3</v>
      </c>
      <c r="K419" s="92"/>
    </row>
    <row r="420" spans="1:11" ht="45" x14ac:dyDescent="0.2">
      <c r="A420" s="326" t="s">
        <v>2996</v>
      </c>
      <c r="B420" s="326" t="s">
        <v>3531</v>
      </c>
      <c r="C420" s="326" t="s">
        <v>3532</v>
      </c>
      <c r="D420" s="327">
        <v>45982</v>
      </c>
      <c r="E420" s="327"/>
      <c r="F420" s="326" t="s">
        <v>3533</v>
      </c>
      <c r="G420" s="326"/>
      <c r="H420" s="326" t="s">
        <v>3534</v>
      </c>
      <c r="I420" s="329">
        <v>1444</v>
      </c>
      <c r="J420" s="330">
        <v>3</v>
      </c>
      <c r="K420" s="92"/>
    </row>
    <row r="421" spans="1:11" ht="45" x14ac:dyDescent="0.2">
      <c r="A421" s="326" t="s">
        <v>3013</v>
      </c>
      <c r="B421" s="326" t="s">
        <v>3535</v>
      </c>
      <c r="C421" s="326" t="s">
        <v>3536</v>
      </c>
      <c r="D421" s="327">
        <v>46051</v>
      </c>
      <c r="E421" s="327"/>
      <c r="F421" s="326" t="s">
        <v>3537</v>
      </c>
      <c r="G421" s="326" t="s">
        <v>3538</v>
      </c>
      <c r="H421" s="326" t="s">
        <v>3539</v>
      </c>
      <c r="I421" s="329">
        <v>442.31</v>
      </c>
      <c r="J421" s="330">
        <v>3</v>
      </c>
      <c r="K421" s="92"/>
    </row>
    <row r="422" spans="1:11" ht="12.75" x14ac:dyDescent="0.2">
      <c r="A422" s="326" t="s">
        <v>3013</v>
      </c>
      <c r="B422" s="326" t="s">
        <v>3540</v>
      </c>
      <c r="C422" s="326" t="s">
        <v>3541</v>
      </c>
      <c r="D422" s="327">
        <v>45972</v>
      </c>
      <c r="E422" s="327"/>
      <c r="F422" s="326" t="s">
        <v>3524</v>
      </c>
      <c r="G422" s="326" t="s">
        <v>3542</v>
      </c>
      <c r="H422" s="326" t="s">
        <v>3543</v>
      </c>
      <c r="I422" s="329">
        <v>3240.5</v>
      </c>
      <c r="J422" s="330">
        <v>5</v>
      </c>
      <c r="K422" s="92"/>
    </row>
    <row r="423" spans="1:11" ht="12.75" x14ac:dyDescent="0.2">
      <c r="A423" s="326" t="s">
        <v>3013</v>
      </c>
      <c r="B423" s="326" t="s">
        <v>3544</v>
      </c>
      <c r="C423" s="326" t="s">
        <v>3545</v>
      </c>
      <c r="D423" s="327">
        <v>45972</v>
      </c>
      <c r="E423" s="327"/>
      <c r="F423" s="326" t="s">
        <v>3524</v>
      </c>
      <c r="G423" s="326" t="s">
        <v>3542</v>
      </c>
      <c r="H423" s="326" t="s">
        <v>3543</v>
      </c>
      <c r="I423" s="329">
        <v>2724</v>
      </c>
      <c r="J423" s="330">
        <v>3</v>
      </c>
      <c r="K423" s="92"/>
    </row>
    <row r="424" spans="1:11" ht="56.25" x14ac:dyDescent="0.2">
      <c r="A424" s="326" t="s">
        <v>3013</v>
      </c>
      <c r="B424" s="326" t="s">
        <v>4015</v>
      </c>
      <c r="C424" s="326"/>
      <c r="D424" s="327">
        <v>45972</v>
      </c>
      <c r="E424" s="327"/>
      <c r="F424" s="326" t="s">
        <v>3546</v>
      </c>
      <c r="G424" s="326"/>
      <c r="H424" s="326" t="s">
        <v>3015</v>
      </c>
      <c r="I424" s="329">
        <v>4520.9400000000005</v>
      </c>
      <c r="J424" s="330">
        <v>4</v>
      </c>
      <c r="K424" s="92"/>
    </row>
    <row r="425" spans="1:11" ht="56.25" x14ac:dyDescent="0.2">
      <c r="A425" s="326" t="s">
        <v>3013</v>
      </c>
      <c r="B425" s="326" t="s">
        <v>4015</v>
      </c>
      <c r="C425" s="326"/>
      <c r="D425" s="327">
        <v>45972</v>
      </c>
      <c r="E425" s="327"/>
      <c r="F425" s="326" t="s">
        <v>3546</v>
      </c>
      <c r="G425" s="326"/>
      <c r="H425" s="326" t="s">
        <v>3547</v>
      </c>
      <c r="I425" s="329">
        <v>6213.17</v>
      </c>
      <c r="J425" s="330">
        <v>3</v>
      </c>
      <c r="K425" s="92"/>
    </row>
    <row r="426" spans="1:11" ht="56.25" x14ac:dyDescent="0.2">
      <c r="A426" s="326" t="s">
        <v>3013</v>
      </c>
      <c r="B426" s="326" t="s">
        <v>4015</v>
      </c>
      <c r="C426" s="326"/>
      <c r="D426" s="327">
        <v>45972</v>
      </c>
      <c r="E426" s="327"/>
      <c r="F426" s="326" t="s">
        <v>3548</v>
      </c>
      <c r="G426" s="326"/>
      <c r="H426" s="326" t="s">
        <v>3018</v>
      </c>
      <c r="I426" s="329">
        <v>970.76</v>
      </c>
      <c r="J426" s="330">
        <v>2</v>
      </c>
      <c r="K426" s="92"/>
    </row>
    <row r="427" spans="1:11" ht="56.25" x14ac:dyDescent="0.2">
      <c r="A427" s="326" t="s">
        <v>3013</v>
      </c>
      <c r="B427" s="326" t="s">
        <v>4015</v>
      </c>
      <c r="C427" s="326"/>
      <c r="D427" s="327">
        <v>45972</v>
      </c>
      <c r="E427" s="327"/>
      <c r="F427" s="326" t="s">
        <v>3548</v>
      </c>
      <c r="G427" s="326"/>
      <c r="H427" s="326" t="s">
        <v>3019</v>
      </c>
      <c r="I427" s="329">
        <v>1974.23</v>
      </c>
      <c r="J427" s="330">
        <v>5</v>
      </c>
      <c r="K427" s="92"/>
    </row>
    <row r="428" spans="1:11" ht="12.75" x14ac:dyDescent="0.2">
      <c r="A428" s="326" t="s">
        <v>3013</v>
      </c>
      <c r="B428" s="326" t="s">
        <v>3549</v>
      </c>
      <c r="C428" s="326" t="s">
        <v>3550</v>
      </c>
      <c r="D428" s="327">
        <v>45972</v>
      </c>
      <c r="E428" s="327"/>
      <c r="F428" s="326" t="s">
        <v>3524</v>
      </c>
      <c r="G428" s="326" t="s">
        <v>3542</v>
      </c>
      <c r="H428" s="326" t="s">
        <v>3543</v>
      </c>
      <c r="I428" s="329">
        <v>4360</v>
      </c>
      <c r="J428" s="330">
        <v>3</v>
      </c>
      <c r="K428" s="92"/>
    </row>
    <row r="429" spans="1:11" ht="12.75" x14ac:dyDescent="0.2">
      <c r="A429" s="326" t="s">
        <v>3013</v>
      </c>
      <c r="B429" s="326" t="s">
        <v>3551</v>
      </c>
      <c r="C429" s="326" t="s">
        <v>3552</v>
      </c>
      <c r="D429" s="327">
        <v>45972</v>
      </c>
      <c r="E429" s="327"/>
      <c r="F429" s="326" t="s">
        <v>3524</v>
      </c>
      <c r="G429" s="326" t="s">
        <v>3542</v>
      </c>
      <c r="H429" s="326" t="s">
        <v>3543</v>
      </c>
      <c r="I429" s="329">
        <v>4590</v>
      </c>
      <c r="J429" s="330">
        <v>3</v>
      </c>
      <c r="K429" s="92"/>
    </row>
    <row r="430" spans="1:11" ht="12.75" x14ac:dyDescent="0.2">
      <c r="A430" s="326" t="s">
        <v>3013</v>
      </c>
      <c r="B430" s="326" t="s">
        <v>3054</v>
      </c>
      <c r="C430" s="326"/>
      <c r="D430" s="327">
        <v>45973</v>
      </c>
      <c r="E430" s="327"/>
      <c r="F430" s="326" t="s">
        <v>3055</v>
      </c>
      <c r="G430" s="326" t="s">
        <v>3056</v>
      </c>
      <c r="H430" s="326" t="s">
        <v>3057</v>
      </c>
      <c r="I430" s="329">
        <v>24.1</v>
      </c>
      <c r="J430" s="330">
        <v>5</v>
      </c>
      <c r="K430" s="92"/>
    </row>
    <row r="431" spans="1:11" ht="12.75" x14ac:dyDescent="0.2">
      <c r="A431" s="326" t="s">
        <v>3013</v>
      </c>
      <c r="B431" s="326" t="s">
        <v>3054</v>
      </c>
      <c r="C431" s="326"/>
      <c r="D431" s="327">
        <v>45973</v>
      </c>
      <c r="E431" s="327"/>
      <c r="F431" s="326" t="s">
        <v>3055</v>
      </c>
      <c r="G431" s="326" t="s">
        <v>3056</v>
      </c>
      <c r="H431" s="326" t="s">
        <v>3057</v>
      </c>
      <c r="I431" s="329">
        <v>11.3</v>
      </c>
      <c r="J431" s="330">
        <v>5</v>
      </c>
      <c r="K431" s="92"/>
    </row>
    <row r="432" spans="1:11" ht="12.75" x14ac:dyDescent="0.2">
      <c r="A432" s="326" t="s">
        <v>3013</v>
      </c>
      <c r="B432" s="326"/>
      <c r="C432" s="326"/>
      <c r="D432" s="327">
        <v>45973</v>
      </c>
      <c r="E432" s="327"/>
      <c r="F432" s="326" t="s">
        <v>4025</v>
      </c>
      <c r="G432" s="326" t="s">
        <v>3973</v>
      </c>
      <c r="H432" s="326" t="s">
        <v>3974</v>
      </c>
      <c r="I432" s="329">
        <v>146.11000000000001</v>
      </c>
      <c r="J432" s="330">
        <v>1</v>
      </c>
      <c r="K432" s="92"/>
    </row>
    <row r="433" spans="1:11" ht="12.75" x14ac:dyDescent="0.2">
      <c r="A433" s="326" t="s">
        <v>3013</v>
      </c>
      <c r="B433" s="326"/>
      <c r="C433" s="326"/>
      <c r="D433" s="327">
        <v>45975</v>
      </c>
      <c r="E433" s="327"/>
      <c r="F433" s="326" t="s">
        <v>4025</v>
      </c>
      <c r="G433" s="326" t="s">
        <v>3975</v>
      </c>
      <c r="H433" s="326" t="s">
        <v>3976</v>
      </c>
      <c r="I433" s="329">
        <v>2922.24</v>
      </c>
      <c r="J433" s="330">
        <v>1</v>
      </c>
      <c r="K433" s="92"/>
    </row>
    <row r="434" spans="1:11" ht="12.75" x14ac:dyDescent="0.2">
      <c r="A434" s="326" t="s">
        <v>3013</v>
      </c>
      <c r="B434" s="326"/>
      <c r="C434" s="326"/>
      <c r="D434" s="327">
        <v>45975</v>
      </c>
      <c r="E434" s="327"/>
      <c r="F434" s="326" t="s">
        <v>4025</v>
      </c>
      <c r="G434" s="326" t="s">
        <v>3977</v>
      </c>
      <c r="H434" s="326" t="s">
        <v>3978</v>
      </c>
      <c r="I434" s="329">
        <v>4821.7</v>
      </c>
      <c r="J434" s="330">
        <v>1</v>
      </c>
      <c r="K434" s="92"/>
    </row>
    <row r="435" spans="1:11" ht="12.75" x14ac:dyDescent="0.2">
      <c r="A435" s="326" t="s">
        <v>3013</v>
      </c>
      <c r="B435" s="326"/>
      <c r="C435" s="326"/>
      <c r="D435" s="327">
        <v>45975</v>
      </c>
      <c r="E435" s="327"/>
      <c r="F435" s="326" t="s">
        <v>4025</v>
      </c>
      <c r="G435" s="326" t="s">
        <v>3979</v>
      </c>
      <c r="H435" s="326" t="s">
        <v>3980</v>
      </c>
      <c r="I435" s="329">
        <v>146.11000000000001</v>
      </c>
      <c r="J435" s="330">
        <v>1</v>
      </c>
      <c r="K435" s="92"/>
    </row>
    <row r="436" spans="1:11" ht="22.5" x14ac:dyDescent="0.2">
      <c r="A436" s="326" t="s">
        <v>2996</v>
      </c>
      <c r="B436" s="326"/>
      <c r="C436" s="326" t="s">
        <v>3553</v>
      </c>
      <c r="D436" s="327">
        <v>45978</v>
      </c>
      <c r="E436" s="327"/>
      <c r="F436" s="326" t="s">
        <v>3554</v>
      </c>
      <c r="G436" s="326"/>
      <c r="H436" s="326" t="s">
        <v>3555</v>
      </c>
      <c r="I436" s="329">
        <v>293.58</v>
      </c>
      <c r="J436" s="330">
        <v>4</v>
      </c>
      <c r="K436" s="92"/>
    </row>
    <row r="437" spans="1:11" ht="22.5" x14ac:dyDescent="0.2">
      <c r="A437" s="326" t="s">
        <v>2996</v>
      </c>
      <c r="B437" s="326" t="s">
        <v>3556</v>
      </c>
      <c r="C437" s="326" t="s">
        <v>3557</v>
      </c>
      <c r="D437" s="327">
        <v>45979</v>
      </c>
      <c r="E437" s="327"/>
      <c r="F437" s="326" t="s">
        <v>3558</v>
      </c>
      <c r="G437" s="326" t="s">
        <v>471</v>
      </c>
      <c r="H437" s="326" t="s">
        <v>3559</v>
      </c>
      <c r="I437" s="329">
        <v>155.66</v>
      </c>
      <c r="J437" s="330">
        <v>4</v>
      </c>
      <c r="K437" s="92"/>
    </row>
    <row r="438" spans="1:11" ht="112.5" x14ac:dyDescent="0.2">
      <c r="A438" s="326" t="s">
        <v>3013</v>
      </c>
      <c r="B438" s="326" t="s">
        <v>3560</v>
      </c>
      <c r="C438" s="326"/>
      <c r="D438" s="327">
        <v>45979</v>
      </c>
      <c r="E438" s="327"/>
      <c r="F438" s="326" t="s">
        <v>3561</v>
      </c>
      <c r="G438" s="326"/>
      <c r="H438" s="326" t="s">
        <v>3069</v>
      </c>
      <c r="I438" s="329">
        <v>574.5</v>
      </c>
      <c r="J438" s="330">
        <v>4</v>
      </c>
      <c r="K438" s="92"/>
    </row>
    <row r="439" spans="1:11" ht="112.5" x14ac:dyDescent="0.2">
      <c r="A439" s="326" t="s">
        <v>3013</v>
      </c>
      <c r="B439" s="326" t="s">
        <v>3562</v>
      </c>
      <c r="C439" s="326"/>
      <c r="D439" s="327">
        <v>45979</v>
      </c>
      <c r="E439" s="327"/>
      <c r="F439" s="326" t="s">
        <v>3563</v>
      </c>
      <c r="G439" s="326"/>
      <c r="H439" s="326" t="s">
        <v>3061</v>
      </c>
      <c r="I439" s="329">
        <v>360</v>
      </c>
      <c r="J439" s="330">
        <v>4</v>
      </c>
      <c r="K439" s="92"/>
    </row>
    <row r="440" spans="1:11" ht="22.5" x14ac:dyDescent="0.2">
      <c r="A440" s="326" t="s">
        <v>3013</v>
      </c>
      <c r="B440" s="326" t="s">
        <v>3564</v>
      </c>
      <c r="C440" s="326" t="s">
        <v>3104</v>
      </c>
      <c r="D440" s="327">
        <v>45982</v>
      </c>
      <c r="E440" s="327"/>
      <c r="F440" s="326" t="s">
        <v>3565</v>
      </c>
      <c r="G440" s="326" t="s">
        <v>3106</v>
      </c>
      <c r="H440" s="326" t="s">
        <v>3107</v>
      </c>
      <c r="I440" s="329">
        <v>395.97</v>
      </c>
      <c r="J440" s="330">
        <v>4</v>
      </c>
      <c r="K440" s="92"/>
    </row>
    <row r="441" spans="1:11" ht="22.5" x14ac:dyDescent="0.2">
      <c r="A441" s="326" t="s">
        <v>3013</v>
      </c>
      <c r="B441" s="326" t="s">
        <v>3566</v>
      </c>
      <c r="C441" s="326" t="s">
        <v>3567</v>
      </c>
      <c r="D441" s="332" t="s">
        <v>3568</v>
      </c>
      <c r="E441" s="327"/>
      <c r="F441" s="326" t="s">
        <v>3569</v>
      </c>
      <c r="G441" s="326" t="s">
        <v>3570</v>
      </c>
      <c r="H441" s="326" t="s">
        <v>3571</v>
      </c>
      <c r="I441" s="329">
        <v>3500</v>
      </c>
      <c r="J441" s="330">
        <v>5</v>
      </c>
      <c r="K441" s="92"/>
    </row>
    <row r="442" spans="1:11" ht="12.75" x14ac:dyDescent="0.2">
      <c r="A442" s="326" t="s">
        <v>3013</v>
      </c>
      <c r="B442" s="326" t="s">
        <v>3572</v>
      </c>
      <c r="C442" s="326" t="s">
        <v>3573</v>
      </c>
      <c r="D442" s="327">
        <v>45982</v>
      </c>
      <c r="E442" s="327"/>
      <c r="F442" s="326" t="s">
        <v>3574</v>
      </c>
      <c r="G442" s="326" t="s">
        <v>3575</v>
      </c>
      <c r="H442" s="326" t="s">
        <v>3576</v>
      </c>
      <c r="I442" s="329">
        <v>2850</v>
      </c>
      <c r="J442" s="330">
        <v>2</v>
      </c>
      <c r="K442" s="92"/>
    </row>
    <row r="443" spans="1:11" ht="12.75" x14ac:dyDescent="0.2">
      <c r="A443" s="326" t="s">
        <v>3013</v>
      </c>
      <c r="B443" s="326" t="s">
        <v>3577</v>
      </c>
      <c r="C443" s="326" t="s">
        <v>3578</v>
      </c>
      <c r="D443" s="327">
        <v>45982</v>
      </c>
      <c r="E443" s="327"/>
      <c r="F443" s="326" t="s">
        <v>3574</v>
      </c>
      <c r="G443" s="326" t="s">
        <v>3575</v>
      </c>
      <c r="H443" s="326" t="s">
        <v>3576</v>
      </c>
      <c r="I443" s="329">
        <v>5700</v>
      </c>
      <c r="J443" s="330">
        <v>2</v>
      </c>
      <c r="K443" s="92"/>
    </row>
    <row r="444" spans="1:11" ht="12.75" x14ac:dyDescent="0.2">
      <c r="A444" s="326" t="s">
        <v>3013</v>
      </c>
      <c r="B444" s="326" t="s">
        <v>3579</v>
      </c>
      <c r="C444" s="326"/>
      <c r="D444" s="327">
        <v>45988</v>
      </c>
      <c r="E444" s="327"/>
      <c r="F444" s="326" t="s">
        <v>3122</v>
      </c>
      <c r="G444" s="326" t="s">
        <v>3170</v>
      </c>
      <c r="H444" s="326" t="s">
        <v>3171</v>
      </c>
      <c r="I444" s="329">
        <v>3.7</v>
      </c>
      <c r="J444" s="330">
        <v>4</v>
      </c>
      <c r="K444" s="92"/>
    </row>
    <row r="445" spans="1:11" ht="12.75" x14ac:dyDescent="0.2">
      <c r="A445" s="326" t="s">
        <v>3013</v>
      </c>
      <c r="B445" s="326"/>
      <c r="C445" s="326"/>
      <c r="D445" s="327">
        <v>45991</v>
      </c>
      <c r="E445" s="327"/>
      <c r="F445" s="326" t="s">
        <v>4025</v>
      </c>
      <c r="G445" s="326" t="s">
        <v>3981</v>
      </c>
      <c r="H445" s="326" t="s">
        <v>3982</v>
      </c>
      <c r="I445" s="329">
        <v>292.22000000000003</v>
      </c>
      <c r="J445" s="330">
        <v>1</v>
      </c>
      <c r="K445" s="92"/>
    </row>
    <row r="446" spans="1:11" ht="12.75" x14ac:dyDescent="0.2">
      <c r="A446" s="326" t="s">
        <v>3013</v>
      </c>
      <c r="B446" s="326"/>
      <c r="C446" s="326"/>
      <c r="D446" s="327">
        <v>45991</v>
      </c>
      <c r="E446" s="327"/>
      <c r="F446" s="326" t="s">
        <v>4025</v>
      </c>
      <c r="G446" s="326" t="s">
        <v>3983</v>
      </c>
      <c r="H446" s="326" t="s">
        <v>3984</v>
      </c>
      <c r="I446" s="329">
        <v>7013.39</v>
      </c>
      <c r="J446" s="330">
        <v>1</v>
      </c>
      <c r="K446" s="92"/>
    </row>
    <row r="447" spans="1:11" ht="12.75" x14ac:dyDescent="0.2">
      <c r="A447" s="326" t="s">
        <v>3013</v>
      </c>
      <c r="B447" s="326"/>
      <c r="C447" s="326"/>
      <c r="D447" s="327">
        <v>45991</v>
      </c>
      <c r="E447" s="327"/>
      <c r="F447" s="326" t="s">
        <v>177</v>
      </c>
      <c r="G447" s="326" t="s">
        <v>3111</v>
      </c>
      <c r="H447" s="326" t="s">
        <v>3112</v>
      </c>
      <c r="I447" s="329">
        <v>6</v>
      </c>
      <c r="J447" s="330">
        <v>4</v>
      </c>
      <c r="K447" s="92"/>
    </row>
    <row r="448" spans="1:11" ht="12.75" x14ac:dyDescent="0.2">
      <c r="A448" s="326" t="s">
        <v>3013</v>
      </c>
      <c r="B448" s="326"/>
      <c r="C448" s="326"/>
      <c r="D448" s="327">
        <v>45991</v>
      </c>
      <c r="E448" s="327"/>
      <c r="F448" s="326" t="s">
        <v>177</v>
      </c>
      <c r="G448" s="326" t="s">
        <v>3111</v>
      </c>
      <c r="H448" s="326" t="s">
        <v>3112</v>
      </c>
      <c r="I448" s="329">
        <v>10</v>
      </c>
      <c r="J448" s="330">
        <v>4</v>
      </c>
      <c r="K448" s="92"/>
    </row>
    <row r="449" spans="1:11" ht="12.75" x14ac:dyDescent="0.2">
      <c r="A449" s="326" t="s">
        <v>3013</v>
      </c>
      <c r="B449" s="326"/>
      <c r="C449" s="326"/>
      <c r="D449" s="327">
        <v>45991</v>
      </c>
      <c r="E449" s="327"/>
      <c r="F449" s="326" t="s">
        <v>177</v>
      </c>
      <c r="G449" s="326" t="s">
        <v>3111</v>
      </c>
      <c r="H449" s="326" t="s">
        <v>3112</v>
      </c>
      <c r="I449" s="329">
        <v>5</v>
      </c>
      <c r="J449" s="330">
        <v>4</v>
      </c>
      <c r="K449" s="92"/>
    </row>
    <row r="450" spans="1:11" ht="12.75" x14ac:dyDescent="0.2">
      <c r="A450" s="326" t="s">
        <v>2996</v>
      </c>
      <c r="B450" s="326" t="s">
        <v>3580</v>
      </c>
      <c r="C450" s="326"/>
      <c r="D450" s="327">
        <v>45991</v>
      </c>
      <c r="E450" s="327"/>
      <c r="F450" s="326" t="s">
        <v>3122</v>
      </c>
      <c r="G450" s="326" t="s">
        <v>3581</v>
      </c>
      <c r="H450" s="326" t="s">
        <v>3582</v>
      </c>
      <c r="I450" s="329">
        <v>28.9</v>
      </c>
      <c r="J450" s="330">
        <v>4</v>
      </c>
      <c r="K450" s="92"/>
    </row>
    <row r="451" spans="1:11" ht="12.75" x14ac:dyDescent="0.2">
      <c r="A451" s="326" t="s">
        <v>3013</v>
      </c>
      <c r="B451" s="326"/>
      <c r="C451" s="326"/>
      <c r="D451" s="327">
        <v>45991</v>
      </c>
      <c r="E451" s="327"/>
      <c r="F451" s="326" t="s">
        <v>3091</v>
      </c>
      <c r="G451" s="326"/>
      <c r="H451" s="326" t="s">
        <v>3583</v>
      </c>
      <c r="I451" s="329">
        <v>83.89</v>
      </c>
      <c r="J451" s="330">
        <v>3</v>
      </c>
      <c r="K451" s="92"/>
    </row>
    <row r="452" spans="1:11" ht="12.75" x14ac:dyDescent="0.2">
      <c r="A452" s="326" t="s">
        <v>3013</v>
      </c>
      <c r="B452" s="326"/>
      <c r="C452" s="326"/>
      <c r="D452" s="327">
        <v>45991</v>
      </c>
      <c r="E452" s="327"/>
      <c r="F452" s="326" t="s">
        <v>3091</v>
      </c>
      <c r="G452" s="326"/>
      <c r="H452" s="326" t="s">
        <v>3583</v>
      </c>
      <c r="I452" s="329">
        <v>13.74</v>
      </c>
      <c r="J452" s="330">
        <v>3</v>
      </c>
      <c r="K452" s="92"/>
    </row>
    <row r="453" spans="1:11" ht="12.75" x14ac:dyDescent="0.2">
      <c r="A453" s="326" t="s">
        <v>3013</v>
      </c>
      <c r="B453" s="326" t="s">
        <v>3584</v>
      </c>
      <c r="C453" s="326" t="s">
        <v>3585</v>
      </c>
      <c r="D453" s="327">
        <v>45994</v>
      </c>
      <c r="E453" s="327"/>
      <c r="F453" s="326" t="s">
        <v>3524</v>
      </c>
      <c r="G453" s="326" t="s">
        <v>3575</v>
      </c>
      <c r="H453" s="326" t="s">
        <v>3576</v>
      </c>
      <c r="I453" s="329">
        <v>14400</v>
      </c>
      <c r="J453" s="330">
        <v>2</v>
      </c>
      <c r="K453" s="92"/>
    </row>
    <row r="454" spans="1:11" ht="12.75" x14ac:dyDescent="0.2">
      <c r="A454" s="326" t="s">
        <v>3013</v>
      </c>
      <c r="B454" s="326" t="s">
        <v>3179</v>
      </c>
      <c r="C454" s="326"/>
      <c r="D454" s="327">
        <v>45994</v>
      </c>
      <c r="E454" s="327"/>
      <c r="F454" s="326" t="s">
        <v>3091</v>
      </c>
      <c r="G454" s="326" t="s">
        <v>3092</v>
      </c>
      <c r="H454" s="326" t="s">
        <v>3093</v>
      </c>
      <c r="I454" s="329">
        <v>620</v>
      </c>
      <c r="J454" s="330">
        <v>5</v>
      </c>
      <c r="K454" s="92"/>
    </row>
    <row r="455" spans="1:11" ht="12.75" x14ac:dyDescent="0.2">
      <c r="A455" s="326" t="s">
        <v>3013</v>
      </c>
      <c r="B455" s="326"/>
      <c r="C455" s="326"/>
      <c r="D455" s="327">
        <v>45994</v>
      </c>
      <c r="E455" s="327"/>
      <c r="F455" s="326" t="s">
        <v>4025</v>
      </c>
      <c r="G455" s="326" t="s">
        <v>3985</v>
      </c>
      <c r="H455" s="326" t="s">
        <v>3986</v>
      </c>
      <c r="I455" s="329">
        <v>8620.6200000000008</v>
      </c>
      <c r="J455" s="330">
        <v>1</v>
      </c>
      <c r="K455" s="92"/>
    </row>
    <row r="456" spans="1:11" ht="12.75" x14ac:dyDescent="0.2">
      <c r="A456" s="326" t="s">
        <v>3013</v>
      </c>
      <c r="B456" s="326"/>
      <c r="C456" s="326"/>
      <c r="D456" s="327">
        <v>45994</v>
      </c>
      <c r="E456" s="327"/>
      <c r="F456" s="326" t="s">
        <v>4025</v>
      </c>
      <c r="G456" s="326" t="s">
        <v>3750</v>
      </c>
      <c r="H456" s="326" t="s">
        <v>3987</v>
      </c>
      <c r="I456" s="329">
        <v>8328.4</v>
      </c>
      <c r="J456" s="330">
        <v>1</v>
      </c>
      <c r="K456" s="92"/>
    </row>
    <row r="457" spans="1:11" ht="12.75" x14ac:dyDescent="0.2">
      <c r="A457" s="326" t="s">
        <v>3013</v>
      </c>
      <c r="B457" s="326"/>
      <c r="C457" s="326"/>
      <c r="D457" s="327">
        <v>45994</v>
      </c>
      <c r="E457" s="327"/>
      <c r="F457" s="326" t="s">
        <v>4025</v>
      </c>
      <c r="G457" s="326" t="s">
        <v>3988</v>
      </c>
      <c r="H457" s="326" t="s">
        <v>3989</v>
      </c>
      <c r="I457" s="329">
        <v>9497.2999999999993</v>
      </c>
      <c r="J457" s="330">
        <v>1</v>
      </c>
      <c r="K457" s="92"/>
    </row>
    <row r="458" spans="1:11" ht="12.75" x14ac:dyDescent="0.2">
      <c r="A458" s="326" t="s">
        <v>3013</v>
      </c>
      <c r="B458" s="326"/>
      <c r="C458" s="326"/>
      <c r="D458" s="327">
        <v>45994</v>
      </c>
      <c r="E458" s="327"/>
      <c r="F458" s="326" t="s">
        <v>4025</v>
      </c>
      <c r="G458" s="326" t="s">
        <v>3807</v>
      </c>
      <c r="H458" s="326" t="s">
        <v>3808</v>
      </c>
      <c r="I458" s="329">
        <v>1899.46</v>
      </c>
      <c r="J458" s="330">
        <v>1</v>
      </c>
      <c r="K458" s="92"/>
    </row>
    <row r="459" spans="1:11" ht="12.75" x14ac:dyDescent="0.2">
      <c r="A459" s="326" t="s">
        <v>3013</v>
      </c>
      <c r="B459" s="326"/>
      <c r="C459" s="326"/>
      <c r="D459" s="327">
        <v>45995</v>
      </c>
      <c r="E459" s="327"/>
      <c r="F459" s="326" t="s">
        <v>3063</v>
      </c>
      <c r="G459" s="326" t="s">
        <v>3064</v>
      </c>
      <c r="H459" s="326" t="s">
        <v>152</v>
      </c>
      <c r="I459" s="329">
        <v>3.5</v>
      </c>
      <c r="J459" s="330">
        <v>4</v>
      </c>
      <c r="K459" s="92"/>
    </row>
    <row r="460" spans="1:11" ht="12.75" x14ac:dyDescent="0.2">
      <c r="A460" s="326" t="s">
        <v>3013</v>
      </c>
      <c r="B460" s="326" t="s">
        <v>3586</v>
      </c>
      <c r="C460" s="326"/>
      <c r="D460" s="327">
        <v>45995</v>
      </c>
      <c r="E460" s="327"/>
      <c r="F460" s="326" t="s">
        <v>3587</v>
      </c>
      <c r="G460" s="326" t="s">
        <v>3588</v>
      </c>
      <c r="H460" s="326" t="s">
        <v>3589</v>
      </c>
      <c r="I460" s="329">
        <v>10.34</v>
      </c>
      <c r="J460" s="330">
        <v>4</v>
      </c>
      <c r="K460" s="92"/>
    </row>
    <row r="461" spans="1:11" ht="12.75" x14ac:dyDescent="0.2">
      <c r="A461" s="326" t="s">
        <v>3013</v>
      </c>
      <c r="B461" s="326"/>
      <c r="C461" s="326"/>
      <c r="D461" s="327">
        <v>45996</v>
      </c>
      <c r="E461" s="327"/>
      <c r="F461" s="326" t="s">
        <v>4025</v>
      </c>
      <c r="G461" s="326" t="s">
        <v>3990</v>
      </c>
      <c r="H461" s="326" t="s">
        <v>3991</v>
      </c>
      <c r="I461" s="329">
        <v>292.22000000000003</v>
      </c>
      <c r="J461" s="330">
        <v>1</v>
      </c>
      <c r="K461" s="92"/>
    </row>
    <row r="462" spans="1:11" ht="12.75" x14ac:dyDescent="0.2">
      <c r="A462" s="326" t="s">
        <v>3013</v>
      </c>
      <c r="B462" s="326"/>
      <c r="C462" s="326"/>
      <c r="D462" s="327">
        <v>45996</v>
      </c>
      <c r="E462" s="327"/>
      <c r="F462" s="326" t="s">
        <v>4025</v>
      </c>
      <c r="G462" s="326" t="s">
        <v>3992</v>
      </c>
      <c r="H462" s="326" t="s">
        <v>3993</v>
      </c>
      <c r="I462" s="329">
        <v>146.11000000000001</v>
      </c>
      <c r="J462" s="330">
        <v>1</v>
      </c>
      <c r="K462" s="92"/>
    </row>
    <row r="463" spans="1:11" ht="12.75" x14ac:dyDescent="0.2">
      <c r="A463" s="326" t="s">
        <v>3013</v>
      </c>
      <c r="B463" s="326"/>
      <c r="C463" s="326"/>
      <c r="D463" s="327">
        <v>45996</v>
      </c>
      <c r="E463" s="327"/>
      <c r="F463" s="326" t="s">
        <v>4025</v>
      </c>
      <c r="G463" s="326" t="s">
        <v>3994</v>
      </c>
      <c r="H463" s="326" t="s">
        <v>3995</v>
      </c>
      <c r="I463" s="329">
        <v>14903.45</v>
      </c>
      <c r="J463" s="330">
        <v>1</v>
      </c>
      <c r="K463" s="92"/>
    </row>
    <row r="464" spans="1:11" ht="12.75" x14ac:dyDescent="0.2">
      <c r="A464" s="326" t="s">
        <v>3013</v>
      </c>
      <c r="B464" s="326"/>
      <c r="C464" s="326"/>
      <c r="D464" s="327">
        <v>45996</v>
      </c>
      <c r="E464" s="327"/>
      <c r="F464" s="326" t="s">
        <v>4025</v>
      </c>
      <c r="G464" s="326" t="s">
        <v>3996</v>
      </c>
      <c r="H464" s="326" t="s">
        <v>3997</v>
      </c>
      <c r="I464" s="329">
        <v>292.22000000000003</v>
      </c>
      <c r="J464" s="330">
        <v>1</v>
      </c>
      <c r="K464" s="92"/>
    </row>
    <row r="465" spans="1:11" ht="12.75" x14ac:dyDescent="0.2">
      <c r="A465" s="326" t="s">
        <v>3013</v>
      </c>
      <c r="B465" s="326" t="s">
        <v>3590</v>
      </c>
      <c r="C465" s="326"/>
      <c r="D465" s="327">
        <v>45999</v>
      </c>
      <c r="E465" s="327"/>
      <c r="F465" s="326" t="s">
        <v>3591</v>
      </c>
      <c r="G465" s="326" t="s">
        <v>3592</v>
      </c>
      <c r="H465" s="326" t="s">
        <v>3593</v>
      </c>
      <c r="I465" s="329">
        <v>63.1</v>
      </c>
      <c r="J465" s="330">
        <v>4</v>
      </c>
      <c r="K465" s="92"/>
    </row>
    <row r="466" spans="1:11" ht="12.75" x14ac:dyDescent="0.2">
      <c r="A466" s="326" t="s">
        <v>3013</v>
      </c>
      <c r="B466" s="326" t="s">
        <v>4016</v>
      </c>
      <c r="C466" s="326" t="s">
        <v>3594</v>
      </c>
      <c r="D466" s="327">
        <v>46000</v>
      </c>
      <c r="E466" s="327"/>
      <c r="F466" s="326" t="s">
        <v>3595</v>
      </c>
      <c r="G466" s="326" t="s">
        <v>3409</v>
      </c>
      <c r="H466" s="326" t="s">
        <v>3410</v>
      </c>
      <c r="I466" s="329">
        <v>10873.36</v>
      </c>
      <c r="J466" s="330">
        <v>5</v>
      </c>
      <c r="K466" s="92"/>
    </row>
    <row r="467" spans="1:11" ht="12.75" x14ac:dyDescent="0.2">
      <c r="A467" s="326" t="s">
        <v>3013</v>
      </c>
      <c r="B467" s="326"/>
      <c r="C467" s="326" t="s">
        <v>3596</v>
      </c>
      <c r="D467" s="327">
        <v>46000</v>
      </c>
      <c r="E467" s="327"/>
      <c r="F467" s="326" t="s">
        <v>3597</v>
      </c>
      <c r="G467" s="326" t="s">
        <v>3132</v>
      </c>
      <c r="H467" s="326" t="s">
        <v>3133</v>
      </c>
      <c r="I467" s="329">
        <v>70.11</v>
      </c>
      <c r="J467" s="330">
        <v>4</v>
      </c>
      <c r="K467" s="92"/>
    </row>
    <row r="468" spans="1:11" ht="12.75" x14ac:dyDescent="0.2">
      <c r="A468" s="326" t="s">
        <v>3013</v>
      </c>
      <c r="B468" s="326"/>
      <c r="C468" s="326"/>
      <c r="D468" s="327">
        <v>46000</v>
      </c>
      <c r="E468" s="327"/>
      <c r="F468" s="326" t="s">
        <v>4025</v>
      </c>
      <c r="G468" s="326" t="s">
        <v>3998</v>
      </c>
      <c r="H468" s="326" t="s">
        <v>3999</v>
      </c>
      <c r="I468" s="329">
        <v>292.22000000000003</v>
      </c>
      <c r="J468" s="330">
        <v>1</v>
      </c>
      <c r="K468" s="92"/>
    </row>
    <row r="469" spans="1:11" ht="12.75" x14ac:dyDescent="0.2">
      <c r="A469" s="326" t="s">
        <v>3013</v>
      </c>
      <c r="B469" s="326"/>
      <c r="C469" s="326"/>
      <c r="D469" s="327">
        <v>46001</v>
      </c>
      <c r="E469" s="327"/>
      <c r="F469" s="326" t="s">
        <v>4025</v>
      </c>
      <c r="G469" s="326" t="s">
        <v>3427</v>
      </c>
      <c r="H469" s="326" t="s">
        <v>4000</v>
      </c>
      <c r="I469" s="329">
        <v>6136.71</v>
      </c>
      <c r="J469" s="330">
        <v>1</v>
      </c>
      <c r="K469" s="92"/>
    </row>
    <row r="470" spans="1:11" ht="12.75" x14ac:dyDescent="0.2">
      <c r="A470" s="326" t="s">
        <v>3013</v>
      </c>
      <c r="B470" s="326"/>
      <c r="C470" s="326"/>
      <c r="D470" s="327">
        <v>46001</v>
      </c>
      <c r="E470" s="327"/>
      <c r="F470" s="326" t="s">
        <v>4025</v>
      </c>
      <c r="G470" s="326" t="s">
        <v>3703</v>
      </c>
      <c r="H470" s="326" t="s">
        <v>3704</v>
      </c>
      <c r="I470" s="329">
        <v>146.11000000000001</v>
      </c>
      <c r="J470" s="330">
        <v>1</v>
      </c>
      <c r="K470" s="92"/>
    </row>
    <row r="471" spans="1:11" ht="12.75" x14ac:dyDescent="0.2">
      <c r="A471" s="326" t="s">
        <v>3013</v>
      </c>
      <c r="B471" s="326"/>
      <c r="C471" s="326"/>
      <c r="D471" s="327">
        <v>46001</v>
      </c>
      <c r="E471" s="327"/>
      <c r="F471" s="326" t="s">
        <v>4025</v>
      </c>
      <c r="G471" s="326" t="s">
        <v>4002</v>
      </c>
      <c r="H471" s="326" t="s">
        <v>4001</v>
      </c>
      <c r="I471" s="329">
        <v>438.34</v>
      </c>
      <c r="J471" s="330">
        <v>1</v>
      </c>
      <c r="K471" s="92"/>
    </row>
    <row r="472" spans="1:11" ht="12.75" x14ac:dyDescent="0.2">
      <c r="A472" s="326" t="s">
        <v>3013</v>
      </c>
      <c r="B472" s="326" t="s">
        <v>3598</v>
      </c>
      <c r="C472" s="326" t="s">
        <v>3599</v>
      </c>
      <c r="D472" s="327">
        <v>46001</v>
      </c>
      <c r="E472" s="327"/>
      <c r="F472" s="326" t="s">
        <v>3600</v>
      </c>
      <c r="G472" s="326" t="s">
        <v>3097</v>
      </c>
      <c r="H472" s="326" t="s">
        <v>3098</v>
      </c>
      <c r="I472" s="329">
        <v>327.10000000000002</v>
      </c>
      <c r="J472" s="330">
        <v>5</v>
      </c>
      <c r="K472" s="92"/>
    </row>
    <row r="473" spans="1:11" ht="12.75" x14ac:dyDescent="0.2">
      <c r="A473" s="326" t="s">
        <v>3013</v>
      </c>
      <c r="B473" s="326" t="s">
        <v>3179</v>
      </c>
      <c r="C473" s="326"/>
      <c r="D473" s="327">
        <v>46003</v>
      </c>
      <c r="E473" s="327"/>
      <c r="F473" s="326" t="s">
        <v>3055</v>
      </c>
      <c r="G473" s="326" t="s">
        <v>3092</v>
      </c>
      <c r="H473" s="326" t="s">
        <v>3093</v>
      </c>
      <c r="I473" s="329">
        <v>320.2</v>
      </c>
      <c r="J473" s="330">
        <v>5</v>
      </c>
      <c r="K473" s="92"/>
    </row>
    <row r="474" spans="1:11" ht="12.75" x14ac:dyDescent="0.2">
      <c r="A474" s="326" t="s">
        <v>3013</v>
      </c>
      <c r="B474" s="326" t="s">
        <v>3179</v>
      </c>
      <c r="C474" s="326"/>
      <c r="D474" s="327">
        <v>46003</v>
      </c>
      <c r="E474" s="327"/>
      <c r="F474" s="326" t="s">
        <v>3055</v>
      </c>
      <c r="G474" s="326" t="s">
        <v>3092</v>
      </c>
      <c r="H474" s="326" t="s">
        <v>3093</v>
      </c>
      <c r="I474" s="329">
        <v>117.45</v>
      </c>
      <c r="J474" s="330">
        <v>3</v>
      </c>
      <c r="K474" s="92"/>
    </row>
    <row r="475" spans="1:11" ht="12.75" x14ac:dyDescent="0.2">
      <c r="A475" s="326" t="s">
        <v>3013</v>
      </c>
      <c r="B475" s="326" t="s">
        <v>3179</v>
      </c>
      <c r="C475" s="326"/>
      <c r="D475" s="327">
        <v>46003</v>
      </c>
      <c r="E475" s="327"/>
      <c r="F475" s="326" t="s">
        <v>3055</v>
      </c>
      <c r="G475" s="326" t="s">
        <v>3092</v>
      </c>
      <c r="H475" s="326" t="s">
        <v>3093</v>
      </c>
      <c r="I475" s="329">
        <v>119.95</v>
      </c>
      <c r="J475" s="330">
        <v>3</v>
      </c>
      <c r="K475" s="92"/>
    </row>
    <row r="476" spans="1:11" ht="12.75" x14ac:dyDescent="0.2">
      <c r="A476" s="326" t="s">
        <v>3013</v>
      </c>
      <c r="B476" s="326" t="s">
        <v>3601</v>
      </c>
      <c r="C476" s="326"/>
      <c r="D476" s="327">
        <v>46006</v>
      </c>
      <c r="E476" s="327"/>
      <c r="F476" s="326" t="s">
        <v>3055</v>
      </c>
      <c r="G476" s="326" t="s">
        <v>3092</v>
      </c>
      <c r="H476" s="326" t="s">
        <v>3093</v>
      </c>
      <c r="I476" s="329">
        <v>52.6</v>
      </c>
      <c r="J476" s="330">
        <v>5</v>
      </c>
      <c r="K476" s="92"/>
    </row>
    <row r="477" spans="1:11" ht="12.75" x14ac:dyDescent="0.2">
      <c r="A477" s="326" t="s">
        <v>3013</v>
      </c>
      <c r="B477" s="326" t="s">
        <v>3602</v>
      </c>
      <c r="C477" s="326"/>
      <c r="D477" s="327">
        <v>46006</v>
      </c>
      <c r="E477" s="327"/>
      <c r="F477" s="326" t="s">
        <v>3063</v>
      </c>
      <c r="G477" s="326" t="s">
        <v>3064</v>
      </c>
      <c r="H477" s="326" t="s">
        <v>152</v>
      </c>
      <c r="I477" s="329">
        <v>3.5</v>
      </c>
      <c r="J477" s="330">
        <v>4</v>
      </c>
      <c r="K477" s="92"/>
    </row>
    <row r="478" spans="1:11" ht="12.75" x14ac:dyDescent="0.2">
      <c r="A478" s="326" t="s">
        <v>3013</v>
      </c>
      <c r="B478" s="326" t="s">
        <v>3603</v>
      </c>
      <c r="C478" s="326" t="s">
        <v>3604</v>
      </c>
      <c r="D478" s="327">
        <v>46006</v>
      </c>
      <c r="E478" s="327"/>
      <c r="F478" s="326" t="s">
        <v>3605</v>
      </c>
      <c r="G478" s="326" t="s">
        <v>3163</v>
      </c>
      <c r="H478" s="326" t="s">
        <v>1395</v>
      </c>
      <c r="I478" s="329">
        <v>1900</v>
      </c>
      <c r="J478" s="330">
        <v>4</v>
      </c>
      <c r="K478" s="92"/>
    </row>
    <row r="479" spans="1:11" ht="56.25" x14ac:dyDescent="0.2">
      <c r="A479" s="326" t="s">
        <v>3013</v>
      </c>
      <c r="B479" s="326" t="s">
        <v>4017</v>
      </c>
      <c r="C479" s="326"/>
      <c r="D479" s="327">
        <v>46006</v>
      </c>
      <c r="E479" s="327"/>
      <c r="F479" s="326" t="s">
        <v>3606</v>
      </c>
      <c r="G479" s="326"/>
      <c r="H479" s="326" t="s">
        <v>3015</v>
      </c>
      <c r="I479" s="329">
        <v>4520.9400000000005</v>
      </c>
      <c r="J479" s="330">
        <v>4</v>
      </c>
      <c r="K479" s="92"/>
    </row>
    <row r="480" spans="1:11" ht="56.25" x14ac:dyDescent="0.2">
      <c r="A480" s="326" t="s">
        <v>3013</v>
      </c>
      <c r="B480" s="326" t="s">
        <v>4017</v>
      </c>
      <c r="C480" s="326"/>
      <c r="D480" s="327">
        <v>46006</v>
      </c>
      <c r="E480" s="327"/>
      <c r="F480" s="326" t="s">
        <v>3606</v>
      </c>
      <c r="G480" s="326"/>
      <c r="H480" s="326" t="s">
        <v>3547</v>
      </c>
      <c r="I480" s="329">
        <v>6208.76</v>
      </c>
      <c r="J480" s="330">
        <v>3</v>
      </c>
      <c r="K480" s="92"/>
    </row>
    <row r="481" spans="1:11" ht="56.25" x14ac:dyDescent="0.2">
      <c r="A481" s="326" t="s">
        <v>3013</v>
      </c>
      <c r="B481" s="326" t="s">
        <v>4017</v>
      </c>
      <c r="C481" s="326"/>
      <c r="D481" s="327">
        <v>46006</v>
      </c>
      <c r="E481" s="327"/>
      <c r="F481" s="326" t="s">
        <v>3607</v>
      </c>
      <c r="G481" s="326"/>
      <c r="H481" s="326" t="s">
        <v>3018</v>
      </c>
      <c r="I481" s="329">
        <v>970.76</v>
      </c>
      <c r="J481" s="330">
        <v>2</v>
      </c>
      <c r="K481" s="92"/>
    </row>
    <row r="482" spans="1:11" ht="56.25" x14ac:dyDescent="0.2">
      <c r="A482" s="326" t="s">
        <v>3013</v>
      </c>
      <c r="B482" s="326" t="s">
        <v>4017</v>
      </c>
      <c r="C482" s="326"/>
      <c r="D482" s="327">
        <v>46006</v>
      </c>
      <c r="E482" s="327"/>
      <c r="F482" s="326" t="s">
        <v>3607</v>
      </c>
      <c r="G482" s="326"/>
      <c r="H482" s="326" t="s">
        <v>3019</v>
      </c>
      <c r="I482" s="329">
        <v>1974.23</v>
      </c>
      <c r="J482" s="330">
        <v>5</v>
      </c>
      <c r="K482" s="92"/>
    </row>
    <row r="483" spans="1:11" ht="12.75" x14ac:dyDescent="0.2">
      <c r="A483" s="326" t="s">
        <v>3013</v>
      </c>
      <c r="B483" s="326" t="s">
        <v>3608</v>
      </c>
      <c r="C483" s="326"/>
      <c r="D483" s="327">
        <v>46008</v>
      </c>
      <c r="E483" s="327"/>
      <c r="F483" s="326" t="s">
        <v>3063</v>
      </c>
      <c r="G483" s="326" t="s">
        <v>3064</v>
      </c>
      <c r="H483" s="326" t="s">
        <v>152</v>
      </c>
      <c r="I483" s="329">
        <v>7</v>
      </c>
      <c r="J483" s="330">
        <v>4</v>
      </c>
      <c r="K483" s="92"/>
    </row>
    <row r="484" spans="1:11" ht="12.75" x14ac:dyDescent="0.2">
      <c r="A484" s="326" t="s">
        <v>3013</v>
      </c>
      <c r="B484" s="326"/>
      <c r="C484" s="326"/>
      <c r="D484" s="327">
        <v>46008</v>
      </c>
      <c r="E484" s="327"/>
      <c r="F484" s="326" t="s">
        <v>4025</v>
      </c>
      <c r="G484" s="326" t="s">
        <v>3801</v>
      </c>
      <c r="H484" s="326" t="s">
        <v>4003</v>
      </c>
      <c r="I484" s="329">
        <v>146.11000000000001</v>
      </c>
      <c r="J484" s="330">
        <v>1</v>
      </c>
      <c r="K484" s="92"/>
    </row>
    <row r="485" spans="1:11" ht="12.75" x14ac:dyDescent="0.2">
      <c r="A485" s="326" t="s">
        <v>3013</v>
      </c>
      <c r="B485" s="326"/>
      <c r="C485" s="326"/>
      <c r="D485" s="327">
        <v>46008</v>
      </c>
      <c r="E485" s="327"/>
      <c r="F485" s="326" t="s">
        <v>4025</v>
      </c>
      <c r="G485" s="326" t="s">
        <v>4004</v>
      </c>
      <c r="H485" s="326" t="s">
        <v>4005</v>
      </c>
      <c r="I485" s="329">
        <v>292.22000000000003</v>
      </c>
      <c r="J485" s="330">
        <v>1</v>
      </c>
      <c r="K485" s="92"/>
    </row>
    <row r="486" spans="1:11" ht="22.5" x14ac:dyDescent="0.2">
      <c r="A486" s="326" t="s">
        <v>3013</v>
      </c>
      <c r="B486" s="326"/>
      <c r="C486" s="326"/>
      <c r="D486" s="327">
        <v>46008</v>
      </c>
      <c r="E486" s="327"/>
      <c r="F486" s="326" t="s">
        <v>4025</v>
      </c>
      <c r="G486" s="326" t="s">
        <v>2073</v>
      </c>
      <c r="H486" s="326" t="s">
        <v>3700</v>
      </c>
      <c r="I486" s="329">
        <v>146.11000000000001</v>
      </c>
      <c r="J486" s="330">
        <v>1</v>
      </c>
      <c r="K486" s="92"/>
    </row>
    <row r="487" spans="1:11" ht="12.75" x14ac:dyDescent="0.2">
      <c r="A487" s="326" t="s">
        <v>3013</v>
      </c>
      <c r="B487" s="326" t="s">
        <v>3609</v>
      </c>
      <c r="C487" s="326" t="s">
        <v>3610</v>
      </c>
      <c r="D487" s="327">
        <v>46010</v>
      </c>
      <c r="E487" s="327"/>
      <c r="F487" s="326" t="s">
        <v>3122</v>
      </c>
      <c r="G487" s="326" t="s">
        <v>3611</v>
      </c>
      <c r="H487" s="326" t="s">
        <v>3612</v>
      </c>
      <c r="I487" s="329">
        <v>346.01</v>
      </c>
      <c r="J487" s="330">
        <v>4</v>
      </c>
      <c r="K487" s="92"/>
    </row>
    <row r="488" spans="1:11" ht="12.75" x14ac:dyDescent="0.2">
      <c r="A488" s="326" t="s">
        <v>3013</v>
      </c>
      <c r="B488" s="326"/>
      <c r="C488" s="326"/>
      <c r="D488" s="327">
        <v>46010</v>
      </c>
      <c r="E488" s="327"/>
      <c r="F488" s="326" t="s">
        <v>177</v>
      </c>
      <c r="G488" s="326" t="s">
        <v>3111</v>
      </c>
      <c r="H488" s="326" t="s">
        <v>3112</v>
      </c>
      <c r="I488" s="329">
        <v>0.25</v>
      </c>
      <c r="J488" s="330">
        <v>4</v>
      </c>
      <c r="K488" s="92"/>
    </row>
    <row r="489" spans="1:11" ht="22.5" x14ac:dyDescent="0.2">
      <c r="A489" s="326" t="s">
        <v>2996</v>
      </c>
      <c r="B489" s="326"/>
      <c r="C489" s="326" t="s">
        <v>3613</v>
      </c>
      <c r="D489" s="327">
        <v>46015</v>
      </c>
      <c r="E489" s="327"/>
      <c r="F489" s="326" t="s">
        <v>3614</v>
      </c>
      <c r="G489" s="326"/>
      <c r="H489" s="326" t="s">
        <v>3615</v>
      </c>
      <c r="I489" s="329">
        <v>280</v>
      </c>
      <c r="J489" s="330">
        <v>3</v>
      </c>
      <c r="K489" s="92"/>
    </row>
    <row r="490" spans="1:11" ht="12.75" x14ac:dyDescent="0.2">
      <c r="A490" s="326" t="s">
        <v>3013</v>
      </c>
      <c r="B490" s="326"/>
      <c r="C490" s="326"/>
      <c r="D490" s="327">
        <v>46022</v>
      </c>
      <c r="E490" s="327"/>
      <c r="F490" s="326" t="s">
        <v>177</v>
      </c>
      <c r="G490" s="326" t="s">
        <v>3111</v>
      </c>
      <c r="H490" s="326" t="s">
        <v>3112</v>
      </c>
      <c r="I490" s="329">
        <v>6</v>
      </c>
      <c r="J490" s="330">
        <v>4</v>
      </c>
      <c r="K490" s="92"/>
    </row>
    <row r="491" spans="1:11" ht="12.75" x14ac:dyDescent="0.2">
      <c r="A491" s="326" t="s">
        <v>3013</v>
      </c>
      <c r="B491" s="326"/>
      <c r="C491" s="326"/>
      <c r="D491" s="327">
        <v>46022</v>
      </c>
      <c r="E491" s="327"/>
      <c r="F491" s="326" t="s">
        <v>177</v>
      </c>
      <c r="G491" s="326" t="s">
        <v>3111</v>
      </c>
      <c r="H491" s="326" t="s">
        <v>3112</v>
      </c>
      <c r="I491" s="329">
        <v>10</v>
      </c>
      <c r="J491" s="330">
        <v>4</v>
      </c>
      <c r="K491" s="92"/>
    </row>
    <row r="492" spans="1:11" ht="12.75" x14ac:dyDescent="0.2">
      <c r="A492" s="326" t="s">
        <v>3013</v>
      </c>
      <c r="B492" s="326"/>
      <c r="C492" s="326"/>
      <c r="D492" s="327">
        <v>46022</v>
      </c>
      <c r="E492" s="327"/>
      <c r="F492" s="326" t="s">
        <v>177</v>
      </c>
      <c r="G492" s="326" t="s">
        <v>3111</v>
      </c>
      <c r="H492" s="326" t="s">
        <v>3112</v>
      </c>
      <c r="I492" s="329">
        <v>5</v>
      </c>
      <c r="J492" s="330">
        <v>4</v>
      </c>
      <c r="K492" s="92"/>
    </row>
    <row r="493" spans="1:11" ht="12.75" x14ac:dyDescent="0.2">
      <c r="A493" s="326" t="s">
        <v>3013</v>
      </c>
      <c r="B493" s="326" t="s">
        <v>3616</v>
      </c>
      <c r="C493" s="326" t="s">
        <v>3617</v>
      </c>
      <c r="D493" s="327">
        <v>46030</v>
      </c>
      <c r="E493" s="327"/>
      <c r="F493" s="326" t="s">
        <v>3618</v>
      </c>
      <c r="G493" s="326" t="s">
        <v>3247</v>
      </c>
      <c r="H493" s="326" t="s">
        <v>3248</v>
      </c>
      <c r="I493" s="329">
        <v>127.7</v>
      </c>
      <c r="J493" s="330">
        <v>5</v>
      </c>
      <c r="K493" s="92"/>
    </row>
    <row r="494" spans="1:11" ht="12.75" x14ac:dyDescent="0.2">
      <c r="A494" s="326" t="s">
        <v>3013</v>
      </c>
      <c r="B494" s="326" t="s">
        <v>3619</v>
      </c>
      <c r="C494" s="326" t="s">
        <v>3620</v>
      </c>
      <c r="D494" s="327">
        <v>46030</v>
      </c>
      <c r="E494" s="327"/>
      <c r="F494" s="326" t="s">
        <v>3621</v>
      </c>
      <c r="G494" s="326" t="s">
        <v>3152</v>
      </c>
      <c r="H494" s="326" t="s">
        <v>3153</v>
      </c>
      <c r="I494" s="329">
        <v>55.35</v>
      </c>
      <c r="J494" s="330">
        <v>4</v>
      </c>
      <c r="K494" s="92"/>
    </row>
    <row r="495" spans="1:11" ht="12.75" x14ac:dyDescent="0.2">
      <c r="A495" s="326" t="s">
        <v>3013</v>
      </c>
      <c r="B495" s="326" t="s">
        <v>3622</v>
      </c>
      <c r="C495" s="326" t="s">
        <v>3623</v>
      </c>
      <c r="D495" s="327">
        <v>46029</v>
      </c>
      <c r="E495" s="327"/>
      <c r="F495" s="326" t="s">
        <v>3624</v>
      </c>
      <c r="G495" s="326" t="s">
        <v>471</v>
      </c>
      <c r="H495" s="326" t="s">
        <v>3625</v>
      </c>
      <c r="I495" s="329">
        <v>262.83999999999997</v>
      </c>
      <c r="J495" s="330">
        <v>4</v>
      </c>
      <c r="K495" s="92"/>
    </row>
    <row r="496" spans="1:11" ht="101.25" x14ac:dyDescent="0.2">
      <c r="A496" s="326" t="s">
        <v>3013</v>
      </c>
      <c r="B496" s="326" t="s">
        <v>3626</v>
      </c>
      <c r="C496" s="326"/>
      <c r="D496" s="327">
        <v>46051</v>
      </c>
      <c r="E496" s="327"/>
      <c r="F496" s="326" t="s">
        <v>3627</v>
      </c>
      <c r="G496" s="326"/>
      <c r="H496" s="326" t="s">
        <v>3072</v>
      </c>
      <c r="I496" s="329">
        <v>1457</v>
      </c>
      <c r="J496" s="330">
        <v>4</v>
      </c>
      <c r="K496" s="92"/>
    </row>
    <row r="497" spans="1:11" ht="22.5" x14ac:dyDescent="0.2">
      <c r="A497" s="326" t="s">
        <v>3013</v>
      </c>
      <c r="B497" s="326"/>
      <c r="C497" s="326" t="s">
        <v>3628</v>
      </c>
      <c r="D497" s="327">
        <v>46051</v>
      </c>
      <c r="E497" s="327"/>
      <c r="F497" s="326" t="s">
        <v>3629</v>
      </c>
      <c r="G497" s="326" t="s">
        <v>3630</v>
      </c>
      <c r="H497" s="326" t="s">
        <v>3631</v>
      </c>
      <c r="I497" s="329">
        <v>800</v>
      </c>
      <c r="J497" s="330">
        <v>2</v>
      </c>
      <c r="K497" s="92"/>
    </row>
    <row r="498" spans="1:11" ht="12.75" x14ac:dyDescent="0.2">
      <c r="A498" s="326" t="s">
        <v>3013</v>
      </c>
      <c r="B498" s="326"/>
      <c r="C498" s="326" t="s">
        <v>3632</v>
      </c>
      <c r="D498" s="327">
        <v>46051</v>
      </c>
      <c r="E498" s="327"/>
      <c r="F498" s="326" t="s">
        <v>3166</v>
      </c>
      <c r="G498" s="326" t="s">
        <v>3167</v>
      </c>
      <c r="H498" s="326" t="s">
        <v>3168</v>
      </c>
      <c r="I498" s="329">
        <v>514.46</v>
      </c>
      <c r="J498" s="330">
        <v>5</v>
      </c>
      <c r="K498" s="92"/>
    </row>
    <row r="499" spans="1:11" ht="33.75" x14ac:dyDescent="0.2">
      <c r="A499" s="326" t="s">
        <v>2996</v>
      </c>
      <c r="B499" s="326" t="s">
        <v>3633</v>
      </c>
      <c r="C499" s="326" t="s">
        <v>3634</v>
      </c>
      <c r="D499" s="332" t="s">
        <v>3635</v>
      </c>
      <c r="E499" s="327"/>
      <c r="F499" s="326" t="s">
        <v>3636</v>
      </c>
      <c r="G499" s="326" t="s">
        <v>3329</v>
      </c>
      <c r="H499" s="326" t="s">
        <v>3330</v>
      </c>
      <c r="I499" s="329">
        <v>792.79</v>
      </c>
      <c r="J499" s="330">
        <v>5</v>
      </c>
      <c r="K499" s="92"/>
    </row>
    <row r="500" spans="1:11" ht="12.75" x14ac:dyDescent="0.2">
      <c r="A500" s="326" t="s">
        <v>3013</v>
      </c>
      <c r="B500" s="326" t="s">
        <v>3637</v>
      </c>
      <c r="C500" s="326" t="s">
        <v>3638</v>
      </c>
      <c r="D500" s="327">
        <v>46051</v>
      </c>
      <c r="E500" s="327"/>
      <c r="F500" s="326" t="s">
        <v>3639</v>
      </c>
      <c r="G500" s="326" t="s">
        <v>3640</v>
      </c>
      <c r="H500" s="326" t="s">
        <v>3641</v>
      </c>
      <c r="I500" s="329">
        <v>368.26</v>
      </c>
      <c r="J500" s="330">
        <v>4</v>
      </c>
      <c r="K500" s="92"/>
    </row>
    <row r="501" spans="1:11" ht="12.75" x14ac:dyDescent="0.2">
      <c r="A501" s="326" t="s">
        <v>3013</v>
      </c>
      <c r="B501" s="326" t="s">
        <v>3642</v>
      </c>
      <c r="C501" s="326" t="s">
        <v>3643</v>
      </c>
      <c r="D501" s="327">
        <v>46051</v>
      </c>
      <c r="E501" s="327"/>
      <c r="F501" s="326" t="s">
        <v>3644</v>
      </c>
      <c r="G501" s="326" t="s">
        <v>3247</v>
      </c>
      <c r="H501" s="326" t="s">
        <v>3248</v>
      </c>
      <c r="I501" s="329">
        <v>137.69999999999999</v>
      </c>
      <c r="J501" s="330">
        <v>5</v>
      </c>
      <c r="K501" s="92"/>
    </row>
    <row r="502" spans="1:11" ht="12.75" x14ac:dyDescent="0.2">
      <c r="A502" s="326" t="s">
        <v>3013</v>
      </c>
      <c r="B502" s="326" t="s">
        <v>3645</v>
      </c>
      <c r="C502" s="326" t="s">
        <v>3646</v>
      </c>
      <c r="D502" s="327">
        <v>46051</v>
      </c>
      <c r="E502" s="327"/>
      <c r="F502" s="326" t="s">
        <v>3647</v>
      </c>
      <c r="G502" s="326" t="s">
        <v>3352</v>
      </c>
      <c r="H502" s="326" t="s">
        <v>3353</v>
      </c>
      <c r="I502" s="329">
        <v>3700</v>
      </c>
      <c r="J502" s="330">
        <v>4</v>
      </c>
      <c r="K502" s="92"/>
    </row>
    <row r="503" spans="1:11" ht="56.25" x14ac:dyDescent="0.2">
      <c r="A503" s="326" t="s">
        <v>3013</v>
      </c>
      <c r="B503" s="326" t="s">
        <v>4018</v>
      </c>
      <c r="C503" s="326"/>
      <c r="D503" s="327">
        <v>46051</v>
      </c>
      <c r="E503" s="327"/>
      <c r="F503" s="326" t="s">
        <v>3648</v>
      </c>
      <c r="G503" s="326"/>
      <c r="H503" s="326" t="s">
        <v>3015</v>
      </c>
      <c r="I503" s="329">
        <v>4520.9400000000005</v>
      </c>
      <c r="J503" s="330">
        <v>4</v>
      </c>
      <c r="K503" s="92"/>
    </row>
    <row r="504" spans="1:11" ht="56.25" x14ac:dyDescent="0.2">
      <c r="A504" s="326" t="s">
        <v>3013</v>
      </c>
      <c r="B504" s="326" t="s">
        <v>4018</v>
      </c>
      <c r="C504" s="326"/>
      <c r="D504" s="327">
        <v>46051</v>
      </c>
      <c r="E504" s="327"/>
      <c r="F504" s="326" t="s">
        <v>3648</v>
      </c>
      <c r="G504" s="326"/>
      <c r="H504" s="326" t="s">
        <v>3547</v>
      </c>
      <c r="I504" s="329">
        <v>7637.38</v>
      </c>
      <c r="J504" s="330">
        <v>3</v>
      </c>
      <c r="K504" s="92"/>
    </row>
    <row r="505" spans="1:11" ht="56.25" x14ac:dyDescent="0.2">
      <c r="A505" s="326" t="s">
        <v>3013</v>
      </c>
      <c r="B505" s="326" t="s">
        <v>4018</v>
      </c>
      <c r="C505" s="326"/>
      <c r="D505" s="327">
        <v>46051</v>
      </c>
      <c r="E505" s="327"/>
      <c r="F505" s="326" t="s">
        <v>3649</v>
      </c>
      <c r="G505" s="326"/>
      <c r="H505" s="326" t="s">
        <v>3018</v>
      </c>
      <c r="I505" s="329">
        <v>970.76</v>
      </c>
      <c r="J505" s="330">
        <v>2</v>
      </c>
      <c r="K505" s="92"/>
    </row>
    <row r="506" spans="1:11" ht="56.25" x14ac:dyDescent="0.2">
      <c r="A506" s="326" t="s">
        <v>3013</v>
      </c>
      <c r="B506" s="326" t="s">
        <v>4018</v>
      </c>
      <c r="C506" s="326"/>
      <c r="D506" s="327">
        <v>46051</v>
      </c>
      <c r="E506" s="327"/>
      <c r="F506" s="326" t="s">
        <v>3649</v>
      </c>
      <c r="G506" s="326"/>
      <c r="H506" s="326" t="s">
        <v>3019</v>
      </c>
      <c r="I506" s="329">
        <v>1974.23</v>
      </c>
      <c r="J506" s="330">
        <v>5</v>
      </c>
      <c r="K506" s="92"/>
    </row>
    <row r="507" spans="1:11" ht="12.75" x14ac:dyDescent="0.2">
      <c r="A507" s="326" t="s">
        <v>3013</v>
      </c>
      <c r="B507" s="326" t="s">
        <v>3650</v>
      </c>
      <c r="C507" s="326" t="s">
        <v>3651</v>
      </c>
      <c r="D507" s="327">
        <v>46051</v>
      </c>
      <c r="E507" s="327"/>
      <c r="F507" s="326" t="s">
        <v>3652</v>
      </c>
      <c r="G507" s="326" t="s">
        <v>3317</v>
      </c>
      <c r="H507" s="326" t="s">
        <v>3318</v>
      </c>
      <c r="I507" s="15">
        <v>2460</v>
      </c>
      <c r="J507" s="330">
        <v>4</v>
      </c>
      <c r="K507" s="92"/>
    </row>
    <row r="508" spans="1:11" ht="12.75" x14ac:dyDescent="0.2">
      <c r="A508" s="326" t="s">
        <v>3013</v>
      </c>
      <c r="B508" s="326" t="s">
        <v>3653</v>
      </c>
      <c r="C508" s="326" t="s">
        <v>3654</v>
      </c>
      <c r="D508" s="327">
        <v>46051</v>
      </c>
      <c r="E508" s="327"/>
      <c r="F508" s="326" t="s">
        <v>3655</v>
      </c>
      <c r="G508" s="326" t="s">
        <v>3317</v>
      </c>
      <c r="H508" s="326" t="s">
        <v>3318</v>
      </c>
      <c r="I508" s="15">
        <v>2460</v>
      </c>
      <c r="J508" s="330">
        <v>3</v>
      </c>
      <c r="K508" s="92"/>
    </row>
    <row r="509" spans="1:11" ht="22.5" x14ac:dyDescent="0.2">
      <c r="A509" s="326" t="s">
        <v>3013</v>
      </c>
      <c r="B509" s="326" t="s">
        <v>3656</v>
      </c>
      <c r="C509" s="326" t="s">
        <v>3657</v>
      </c>
      <c r="D509" s="327">
        <v>46051</v>
      </c>
      <c r="E509" s="327"/>
      <c r="F509" s="326" t="s">
        <v>3658</v>
      </c>
      <c r="G509" s="326" t="s">
        <v>3659</v>
      </c>
      <c r="H509" s="326" t="s">
        <v>3660</v>
      </c>
      <c r="I509" s="15">
        <v>1845</v>
      </c>
      <c r="J509" s="330">
        <v>2</v>
      </c>
      <c r="K509" s="92"/>
    </row>
    <row r="510" spans="1:11" ht="33.75" x14ac:dyDescent="0.2">
      <c r="A510" s="326" t="s">
        <v>3013</v>
      </c>
      <c r="B510" s="326" t="s">
        <v>3661</v>
      </c>
      <c r="C510" s="326" t="s">
        <v>3662</v>
      </c>
      <c r="D510" s="327">
        <v>46051</v>
      </c>
      <c r="E510" s="327"/>
      <c r="F510" s="326" t="s">
        <v>3663</v>
      </c>
      <c r="G510" s="326" t="s">
        <v>3308</v>
      </c>
      <c r="H510" s="326" t="s">
        <v>3442</v>
      </c>
      <c r="I510" s="329">
        <v>30.75</v>
      </c>
      <c r="J510" s="330">
        <v>4</v>
      </c>
      <c r="K510" s="92"/>
    </row>
    <row r="511" spans="1:11" ht="33.75" x14ac:dyDescent="0.2">
      <c r="A511" s="326" t="s">
        <v>3013</v>
      </c>
      <c r="B511" s="326" t="s">
        <v>3664</v>
      </c>
      <c r="C511" s="326" t="s">
        <v>3665</v>
      </c>
      <c r="D511" s="327">
        <v>46051</v>
      </c>
      <c r="E511" s="327"/>
      <c r="F511" s="326" t="s">
        <v>3666</v>
      </c>
      <c r="G511" s="326" t="s">
        <v>3308</v>
      </c>
      <c r="H511" s="326" t="s">
        <v>3442</v>
      </c>
      <c r="I511" s="329">
        <v>30.75</v>
      </c>
      <c r="J511" s="330">
        <v>4</v>
      </c>
      <c r="K511" s="92"/>
    </row>
    <row r="512" spans="1:11" ht="33.75" x14ac:dyDescent="0.2">
      <c r="A512" s="326" t="s">
        <v>3013</v>
      </c>
      <c r="B512" s="326" t="s">
        <v>3357</v>
      </c>
      <c r="C512" s="326" t="s">
        <v>3667</v>
      </c>
      <c r="D512" s="327">
        <v>46051</v>
      </c>
      <c r="E512" s="327"/>
      <c r="F512" s="326" t="s">
        <v>3668</v>
      </c>
      <c r="G512" s="326" t="s">
        <v>3308</v>
      </c>
      <c r="H512" s="326" t="s">
        <v>3442</v>
      </c>
      <c r="I512" s="329">
        <v>30.75</v>
      </c>
      <c r="J512" s="330">
        <v>4</v>
      </c>
      <c r="K512" s="92"/>
    </row>
    <row r="513" spans="1:11" ht="12.75" x14ac:dyDescent="0.2">
      <c r="A513" s="326" t="s">
        <v>3013</v>
      </c>
      <c r="B513" s="326" t="s">
        <v>3669</v>
      </c>
      <c r="C513" s="326" t="s">
        <v>3670</v>
      </c>
      <c r="D513" s="327">
        <v>46051</v>
      </c>
      <c r="E513" s="327"/>
      <c r="F513" s="326" t="s">
        <v>3671</v>
      </c>
      <c r="G513" s="326" t="s">
        <v>3409</v>
      </c>
      <c r="H513" s="326" t="s">
        <v>3410</v>
      </c>
      <c r="I513" s="329">
        <v>1300</v>
      </c>
      <c r="J513" s="330">
        <v>4</v>
      </c>
      <c r="K513" s="92"/>
    </row>
    <row r="514" spans="1:11" ht="12.75" x14ac:dyDescent="0.2">
      <c r="A514" s="326" t="s">
        <v>3013</v>
      </c>
      <c r="B514" s="326" t="s">
        <v>3672</v>
      </c>
      <c r="C514" s="326" t="s">
        <v>3673</v>
      </c>
      <c r="D514" s="327">
        <v>46051</v>
      </c>
      <c r="E514" s="327"/>
      <c r="F514" s="326" t="s">
        <v>3674</v>
      </c>
      <c r="G514" s="326" t="s">
        <v>3675</v>
      </c>
      <c r="H514" s="326" t="s">
        <v>3676</v>
      </c>
      <c r="I514" s="329">
        <v>1476</v>
      </c>
      <c r="J514" s="330">
        <v>5</v>
      </c>
      <c r="K514" s="92"/>
    </row>
    <row r="515" spans="1:11" ht="90" x14ac:dyDescent="0.2">
      <c r="A515" s="326" t="s">
        <v>3013</v>
      </c>
      <c r="B515" s="326" t="s">
        <v>3677</v>
      </c>
      <c r="C515" s="326"/>
      <c r="D515" s="327">
        <v>46051</v>
      </c>
      <c r="E515" s="327"/>
      <c r="F515" s="326" t="s">
        <v>3678</v>
      </c>
      <c r="G515" s="326"/>
      <c r="H515" s="326" t="s">
        <v>3072</v>
      </c>
      <c r="I515" s="329">
        <v>280</v>
      </c>
      <c r="J515" s="330">
        <v>5</v>
      </c>
      <c r="K515" s="92"/>
    </row>
    <row r="516" spans="1:11" ht="45" x14ac:dyDescent="0.2">
      <c r="A516" s="326" t="s">
        <v>2996</v>
      </c>
      <c r="B516" s="326" t="s">
        <v>3679</v>
      </c>
      <c r="C516" s="326"/>
      <c r="D516" s="327">
        <v>46051</v>
      </c>
      <c r="E516" s="327"/>
      <c r="F516" s="326" t="s">
        <v>4026</v>
      </c>
      <c r="G516" s="326">
        <v>51680378</v>
      </c>
      <c r="H516" s="326" t="s">
        <v>3680</v>
      </c>
      <c r="I516" s="329">
        <v>52.2</v>
      </c>
      <c r="J516" s="330">
        <v>1</v>
      </c>
      <c r="K516" s="92"/>
    </row>
    <row r="517" spans="1:11" ht="33.75" x14ac:dyDescent="0.2">
      <c r="A517" s="326" t="s">
        <v>2996</v>
      </c>
      <c r="B517" s="326" t="s">
        <v>4021</v>
      </c>
      <c r="C517" s="326"/>
      <c r="D517" s="327">
        <v>46051</v>
      </c>
      <c r="E517" s="327"/>
      <c r="F517" s="326" t="s">
        <v>4027</v>
      </c>
      <c r="G517" s="326" t="s">
        <v>3681</v>
      </c>
      <c r="H517" s="326" t="s">
        <v>3682</v>
      </c>
      <c r="I517" s="329">
        <v>365.4</v>
      </c>
      <c r="J517" s="330">
        <v>1</v>
      </c>
      <c r="K517" s="92"/>
    </row>
    <row r="518" spans="1:11" ht="45" x14ac:dyDescent="0.2">
      <c r="A518" s="326" t="s">
        <v>2996</v>
      </c>
      <c r="B518" s="326" t="s">
        <v>4019</v>
      </c>
      <c r="C518" s="326"/>
      <c r="D518" s="327">
        <v>46051</v>
      </c>
      <c r="E518" s="327"/>
      <c r="F518" s="326" t="s">
        <v>4028</v>
      </c>
      <c r="G518" s="326" t="s">
        <v>3683</v>
      </c>
      <c r="H518" s="326" t="s">
        <v>3684</v>
      </c>
      <c r="I518" s="329">
        <v>104.4</v>
      </c>
      <c r="J518" s="330">
        <v>1</v>
      </c>
      <c r="K518" s="92"/>
    </row>
    <row r="519" spans="1:11" ht="45" x14ac:dyDescent="0.2">
      <c r="A519" s="326" t="s">
        <v>2996</v>
      </c>
      <c r="B519" s="326" t="s">
        <v>3685</v>
      </c>
      <c r="C519" s="326" t="s">
        <v>3686</v>
      </c>
      <c r="D519" s="327">
        <v>46051</v>
      </c>
      <c r="E519" s="327">
        <v>45694</v>
      </c>
      <c r="F519" s="326" t="s">
        <v>4029</v>
      </c>
      <c r="G519" s="326" t="s">
        <v>3687</v>
      </c>
      <c r="H519" s="326" t="s">
        <v>3688</v>
      </c>
      <c r="I519" s="329">
        <v>52.2</v>
      </c>
      <c r="J519" s="330">
        <v>1</v>
      </c>
      <c r="K519" s="92"/>
    </row>
    <row r="520" spans="1:11" ht="33.75" x14ac:dyDescent="0.2">
      <c r="A520" s="326" t="s">
        <v>2996</v>
      </c>
      <c r="B520" s="326" t="s">
        <v>4020</v>
      </c>
      <c r="C520" s="326"/>
      <c r="D520" s="327">
        <v>46051</v>
      </c>
      <c r="E520" s="327"/>
      <c r="F520" s="326" t="s">
        <v>4030</v>
      </c>
      <c r="G520" s="326" t="s">
        <v>3689</v>
      </c>
      <c r="H520" s="326" t="s">
        <v>3690</v>
      </c>
      <c r="I520" s="329">
        <v>574.20000000000005</v>
      </c>
      <c r="J520" s="330">
        <v>1</v>
      </c>
      <c r="K520" s="92"/>
    </row>
    <row r="521" spans="1:11" ht="45" x14ac:dyDescent="0.2">
      <c r="A521" s="326" t="s">
        <v>2996</v>
      </c>
      <c r="B521" s="326" t="s">
        <v>3691</v>
      </c>
      <c r="C521" s="326"/>
      <c r="D521" s="327">
        <v>46051</v>
      </c>
      <c r="E521" s="327"/>
      <c r="F521" s="326" t="s">
        <v>3692</v>
      </c>
      <c r="G521" s="326" t="s">
        <v>3693</v>
      </c>
      <c r="H521" s="326" t="s">
        <v>3694</v>
      </c>
      <c r="I521" s="329">
        <v>104.4</v>
      </c>
      <c r="J521" s="330">
        <v>1</v>
      </c>
      <c r="K521" s="92"/>
    </row>
    <row r="522" spans="1:11" ht="45" x14ac:dyDescent="0.2">
      <c r="A522" s="326" t="s">
        <v>2996</v>
      </c>
      <c r="B522" s="326" t="s">
        <v>4022</v>
      </c>
      <c r="C522" s="326"/>
      <c r="D522" s="327">
        <v>46051</v>
      </c>
      <c r="E522" s="327"/>
      <c r="F522" s="326" t="s">
        <v>3695</v>
      </c>
      <c r="G522" s="326" t="s">
        <v>3696</v>
      </c>
      <c r="H522" s="326" t="s">
        <v>3697</v>
      </c>
      <c r="I522" s="329">
        <v>104.4</v>
      </c>
      <c r="J522" s="330">
        <v>1</v>
      </c>
      <c r="K522" s="92"/>
    </row>
    <row r="523" spans="1:11" ht="45" x14ac:dyDescent="0.2">
      <c r="A523" s="326" t="s">
        <v>2996</v>
      </c>
      <c r="B523" s="326" t="s">
        <v>3698</v>
      </c>
      <c r="C523" s="326"/>
      <c r="D523" s="327">
        <v>46051</v>
      </c>
      <c r="E523" s="327"/>
      <c r="F523" s="326" t="s">
        <v>3699</v>
      </c>
      <c r="G523" s="326" t="s">
        <v>2073</v>
      </c>
      <c r="H523" s="326" t="s">
        <v>3700</v>
      </c>
      <c r="I523" s="329">
        <v>104.4</v>
      </c>
      <c r="J523" s="330">
        <v>1</v>
      </c>
      <c r="K523" s="92"/>
    </row>
    <row r="524" spans="1:11" ht="22.5" x14ac:dyDescent="0.2">
      <c r="A524" s="326" t="s">
        <v>2996</v>
      </c>
      <c r="B524" s="326" t="s">
        <v>3701</v>
      </c>
      <c r="C524" s="326"/>
      <c r="D524" s="327">
        <v>46051</v>
      </c>
      <c r="E524" s="327"/>
      <c r="F524" s="326" t="s">
        <v>3702</v>
      </c>
      <c r="G524" s="326" t="s">
        <v>3703</v>
      </c>
      <c r="H524" s="326" t="s">
        <v>3704</v>
      </c>
      <c r="I524" s="329">
        <v>52.2</v>
      </c>
      <c r="J524" s="330">
        <v>1</v>
      </c>
      <c r="K524" s="92"/>
    </row>
    <row r="525" spans="1:11" ht="33.75" x14ac:dyDescent="0.2">
      <c r="A525" s="326" t="s">
        <v>3013</v>
      </c>
      <c r="B525" s="326" t="s">
        <v>3705</v>
      </c>
      <c r="C525" s="326"/>
      <c r="D525" s="327">
        <v>46051</v>
      </c>
      <c r="E525" s="327"/>
      <c r="F525" s="326" t="s">
        <v>3466</v>
      </c>
      <c r="G525" s="326"/>
      <c r="H525" s="326" t="s">
        <v>3467</v>
      </c>
      <c r="I525" s="329">
        <v>150</v>
      </c>
      <c r="J525" s="330">
        <v>5</v>
      </c>
      <c r="K525" s="92"/>
    </row>
    <row r="526" spans="1:11" ht="33.75" x14ac:dyDescent="0.2">
      <c r="A526" s="326" t="s">
        <v>3013</v>
      </c>
      <c r="B526" s="326"/>
      <c r="C526" s="326"/>
      <c r="D526" s="327">
        <v>46051</v>
      </c>
      <c r="E526" s="327"/>
      <c r="F526" s="326" t="s">
        <v>3466</v>
      </c>
      <c r="G526" s="326"/>
      <c r="H526" s="326" t="s">
        <v>3469</v>
      </c>
      <c r="I526" s="329">
        <v>150</v>
      </c>
      <c r="J526" s="330">
        <v>5</v>
      </c>
      <c r="K526" s="92"/>
    </row>
    <row r="527" spans="1:11" ht="22.5" x14ac:dyDescent="0.2">
      <c r="A527" s="326" t="s">
        <v>3013</v>
      </c>
      <c r="B527" s="326"/>
      <c r="C527" s="326" t="s">
        <v>3706</v>
      </c>
      <c r="D527" s="327">
        <v>46053</v>
      </c>
      <c r="E527" s="327"/>
      <c r="F527" s="326" t="s">
        <v>3707</v>
      </c>
      <c r="G527" s="326" t="s">
        <v>3427</v>
      </c>
      <c r="H527" s="326" t="s">
        <v>3428</v>
      </c>
      <c r="I527" s="329">
        <v>1950</v>
      </c>
      <c r="J527" s="330">
        <v>5</v>
      </c>
      <c r="K527" s="92"/>
    </row>
    <row r="528" spans="1:11" ht="22.5" x14ac:dyDescent="0.2">
      <c r="A528" s="326" t="s">
        <v>3013</v>
      </c>
      <c r="B528" s="326" t="s">
        <v>3708</v>
      </c>
      <c r="C528" s="326" t="s">
        <v>3709</v>
      </c>
      <c r="D528" s="327">
        <v>46053</v>
      </c>
      <c r="E528" s="327"/>
      <c r="F528" s="326" t="s">
        <v>3710</v>
      </c>
      <c r="G528" s="326" t="s">
        <v>3427</v>
      </c>
      <c r="H528" s="326" t="s">
        <v>3428</v>
      </c>
      <c r="I528" s="329">
        <v>2150</v>
      </c>
      <c r="J528" s="330">
        <v>5</v>
      </c>
      <c r="K528" s="92"/>
    </row>
    <row r="529" spans="1:11" ht="22.5" x14ac:dyDescent="0.2">
      <c r="A529" s="326" t="s">
        <v>3013</v>
      </c>
      <c r="B529" s="326"/>
      <c r="C529" s="326" t="s">
        <v>3711</v>
      </c>
      <c r="D529" s="327">
        <v>46053</v>
      </c>
      <c r="E529" s="327"/>
      <c r="F529" s="326" t="s">
        <v>3712</v>
      </c>
      <c r="G529" s="326" t="s">
        <v>3713</v>
      </c>
      <c r="H529" s="326" t="s">
        <v>3714</v>
      </c>
      <c r="I529" s="329">
        <v>280</v>
      </c>
      <c r="J529" s="330">
        <v>5</v>
      </c>
      <c r="K529" s="92"/>
    </row>
    <row r="530" spans="1:11" ht="12.75" x14ac:dyDescent="0.2">
      <c r="A530" s="326" t="s">
        <v>3013</v>
      </c>
      <c r="B530" s="326" t="s">
        <v>3715</v>
      </c>
      <c r="C530" s="326" t="s">
        <v>3716</v>
      </c>
      <c r="D530" s="327">
        <v>46053</v>
      </c>
      <c r="E530" s="327"/>
      <c r="F530" s="326" t="s">
        <v>3717</v>
      </c>
      <c r="G530" s="326" t="s">
        <v>3409</v>
      </c>
      <c r="H530" s="326" t="s">
        <v>3410</v>
      </c>
      <c r="I530" s="329">
        <v>1300</v>
      </c>
      <c r="J530" s="330">
        <v>4</v>
      </c>
      <c r="K530" s="92"/>
    </row>
    <row r="531" spans="1:11" ht="90" x14ac:dyDescent="0.2">
      <c r="A531" s="326" t="s">
        <v>3013</v>
      </c>
      <c r="B531" s="326" t="s">
        <v>3718</v>
      </c>
      <c r="C531" s="326"/>
      <c r="D531" s="327">
        <v>46054</v>
      </c>
      <c r="E531" s="327"/>
      <c r="F531" s="326" t="s">
        <v>3719</v>
      </c>
      <c r="G531" s="326"/>
      <c r="H531" s="326" t="s">
        <v>3022</v>
      </c>
      <c r="I531" s="329">
        <v>64.5</v>
      </c>
      <c r="J531" s="330">
        <v>2</v>
      </c>
      <c r="K531" s="92"/>
    </row>
    <row r="532" spans="1:11" ht="90" x14ac:dyDescent="0.2">
      <c r="A532" s="326" t="s">
        <v>3013</v>
      </c>
      <c r="B532" s="326" t="s">
        <v>3718</v>
      </c>
      <c r="C532" s="326"/>
      <c r="D532" s="327">
        <v>46054</v>
      </c>
      <c r="E532" s="327"/>
      <c r="F532" s="326" t="s">
        <v>3719</v>
      </c>
      <c r="G532" s="326"/>
      <c r="H532" s="326" t="s">
        <v>3720</v>
      </c>
      <c r="I532" s="329">
        <v>96.6</v>
      </c>
      <c r="J532" s="330">
        <v>2</v>
      </c>
      <c r="K532" s="92"/>
    </row>
    <row r="533" spans="1:11" ht="90" x14ac:dyDescent="0.2">
      <c r="A533" s="326" t="s">
        <v>3013</v>
      </c>
      <c r="B533" s="326" t="s">
        <v>3718</v>
      </c>
      <c r="C533" s="326"/>
      <c r="D533" s="327">
        <v>46054</v>
      </c>
      <c r="E533" s="327"/>
      <c r="F533" s="326" t="s">
        <v>3721</v>
      </c>
      <c r="G533" s="326"/>
      <c r="H533" s="326" t="s">
        <v>3046</v>
      </c>
      <c r="I533" s="329">
        <v>55.2</v>
      </c>
      <c r="J533" s="330">
        <v>2</v>
      </c>
      <c r="K533" s="92"/>
    </row>
    <row r="534" spans="1:11" ht="90" x14ac:dyDescent="0.2">
      <c r="A534" s="326" t="s">
        <v>3013</v>
      </c>
      <c r="B534" s="326" t="s">
        <v>3718</v>
      </c>
      <c r="C534" s="326"/>
      <c r="D534" s="327">
        <v>46054</v>
      </c>
      <c r="E534" s="327"/>
      <c r="F534" s="326" t="s">
        <v>3721</v>
      </c>
      <c r="G534" s="326"/>
      <c r="H534" s="326" t="s">
        <v>3048</v>
      </c>
      <c r="I534" s="329">
        <v>54.6</v>
      </c>
      <c r="J534" s="330">
        <v>2</v>
      </c>
      <c r="K534" s="92"/>
    </row>
    <row r="535" spans="1:11" ht="90" x14ac:dyDescent="0.2">
      <c r="A535" s="326" t="s">
        <v>3013</v>
      </c>
      <c r="B535" s="326" t="s">
        <v>3718</v>
      </c>
      <c r="C535" s="326"/>
      <c r="D535" s="327">
        <v>46054</v>
      </c>
      <c r="E535" s="327"/>
      <c r="F535" s="326" t="s">
        <v>3721</v>
      </c>
      <c r="G535" s="326"/>
      <c r="H535" s="326" t="s">
        <v>3037</v>
      </c>
      <c r="I535" s="329">
        <v>65.400000000000006</v>
      </c>
      <c r="J535" s="330">
        <v>2</v>
      </c>
      <c r="K535" s="92"/>
    </row>
    <row r="536" spans="1:11" ht="90" x14ac:dyDescent="0.2">
      <c r="A536" s="326" t="s">
        <v>3013</v>
      </c>
      <c r="B536" s="326" t="s">
        <v>3718</v>
      </c>
      <c r="C536" s="326"/>
      <c r="D536" s="327">
        <v>46054</v>
      </c>
      <c r="E536" s="327"/>
      <c r="F536" s="326" t="s">
        <v>3719</v>
      </c>
      <c r="G536" s="326"/>
      <c r="H536" s="326" t="s">
        <v>3722</v>
      </c>
      <c r="I536" s="329">
        <v>36.299999999999997</v>
      </c>
      <c r="J536" s="330">
        <v>2</v>
      </c>
      <c r="K536" s="92"/>
    </row>
    <row r="537" spans="1:11" ht="90" x14ac:dyDescent="0.2">
      <c r="A537" s="326" t="s">
        <v>3013</v>
      </c>
      <c r="B537" s="326" t="s">
        <v>3723</v>
      </c>
      <c r="C537" s="326"/>
      <c r="D537" s="327">
        <v>46054</v>
      </c>
      <c r="E537" s="327"/>
      <c r="F537" s="326" t="s">
        <v>3724</v>
      </c>
      <c r="G537" s="326"/>
      <c r="H537" s="326" t="s">
        <v>3022</v>
      </c>
      <c r="I537" s="329">
        <v>82.5</v>
      </c>
      <c r="J537" s="330">
        <v>5</v>
      </c>
      <c r="K537" s="92"/>
    </row>
    <row r="538" spans="1:11" ht="90" x14ac:dyDescent="0.2">
      <c r="A538" s="326" t="s">
        <v>3013</v>
      </c>
      <c r="B538" s="326" t="s">
        <v>3723</v>
      </c>
      <c r="C538" s="326"/>
      <c r="D538" s="327">
        <v>46054</v>
      </c>
      <c r="E538" s="327"/>
      <c r="F538" s="326" t="s">
        <v>3724</v>
      </c>
      <c r="G538" s="326"/>
      <c r="H538" s="326" t="s">
        <v>3023</v>
      </c>
      <c r="I538" s="329">
        <v>33</v>
      </c>
      <c r="J538" s="330">
        <v>5</v>
      </c>
      <c r="K538" s="92"/>
    </row>
    <row r="539" spans="1:11" ht="90" x14ac:dyDescent="0.2">
      <c r="A539" s="326" t="s">
        <v>3013</v>
      </c>
      <c r="B539" s="326" t="s">
        <v>3723</v>
      </c>
      <c r="C539" s="326"/>
      <c r="D539" s="327">
        <v>46054</v>
      </c>
      <c r="E539" s="327"/>
      <c r="F539" s="326" t="s">
        <v>3724</v>
      </c>
      <c r="G539" s="326"/>
      <c r="H539" s="326" t="s">
        <v>3029</v>
      </c>
      <c r="I539" s="329">
        <v>46.5</v>
      </c>
      <c r="J539" s="330">
        <v>5</v>
      </c>
      <c r="K539" s="92"/>
    </row>
    <row r="540" spans="1:11" ht="90" x14ac:dyDescent="0.2">
      <c r="A540" s="326" t="s">
        <v>3013</v>
      </c>
      <c r="B540" s="326" t="s">
        <v>3725</v>
      </c>
      <c r="C540" s="326"/>
      <c r="D540" s="327">
        <v>46054</v>
      </c>
      <c r="E540" s="327"/>
      <c r="F540" s="326" t="s">
        <v>3726</v>
      </c>
      <c r="G540" s="326"/>
      <c r="H540" s="326" t="s">
        <v>3022</v>
      </c>
      <c r="I540" s="329">
        <v>42</v>
      </c>
      <c r="J540" s="330">
        <v>5</v>
      </c>
      <c r="K540" s="92"/>
    </row>
    <row r="541" spans="1:11" ht="90" x14ac:dyDescent="0.2">
      <c r="A541" s="326" t="s">
        <v>3013</v>
      </c>
      <c r="B541" s="326" t="s">
        <v>3725</v>
      </c>
      <c r="C541" s="326"/>
      <c r="D541" s="327">
        <v>46054</v>
      </c>
      <c r="E541" s="327"/>
      <c r="F541" s="326" t="s">
        <v>3726</v>
      </c>
      <c r="G541" s="326"/>
      <c r="H541" s="326" t="s">
        <v>3029</v>
      </c>
      <c r="I541" s="329">
        <v>78</v>
      </c>
      <c r="J541" s="330">
        <v>5</v>
      </c>
      <c r="K541" s="92"/>
    </row>
    <row r="542" spans="1:11" ht="90" x14ac:dyDescent="0.2">
      <c r="A542" s="326" t="s">
        <v>3013</v>
      </c>
      <c r="B542" s="326" t="s">
        <v>3725</v>
      </c>
      <c r="C542" s="326"/>
      <c r="D542" s="327">
        <v>46054</v>
      </c>
      <c r="E542" s="327"/>
      <c r="F542" s="326" t="s">
        <v>3726</v>
      </c>
      <c r="G542" s="326"/>
      <c r="H542" s="326" t="s">
        <v>3023</v>
      </c>
      <c r="I542" s="329">
        <v>28.2</v>
      </c>
      <c r="J542" s="330">
        <v>5</v>
      </c>
      <c r="K542" s="92"/>
    </row>
    <row r="543" spans="1:11" ht="90" x14ac:dyDescent="0.2">
      <c r="A543" s="326" t="s">
        <v>3013</v>
      </c>
      <c r="B543" s="326" t="s">
        <v>3727</v>
      </c>
      <c r="C543" s="326"/>
      <c r="D543" s="327">
        <v>46057</v>
      </c>
      <c r="E543" s="327"/>
      <c r="F543" s="326" t="s">
        <v>3728</v>
      </c>
      <c r="G543" s="326"/>
      <c r="H543" s="326" t="s">
        <v>3072</v>
      </c>
      <c r="I543" s="329">
        <v>722</v>
      </c>
      <c r="J543" s="330">
        <v>4</v>
      </c>
      <c r="K543" s="92"/>
    </row>
    <row r="544" spans="1:11" ht="90" x14ac:dyDescent="0.2">
      <c r="A544" s="326" t="s">
        <v>3013</v>
      </c>
      <c r="B544" s="326" t="s">
        <v>3729</v>
      </c>
      <c r="C544" s="326"/>
      <c r="D544" s="327">
        <v>46057</v>
      </c>
      <c r="E544" s="327"/>
      <c r="F544" s="326" t="s">
        <v>3728</v>
      </c>
      <c r="G544" s="326"/>
      <c r="H544" s="326" t="s">
        <v>3061</v>
      </c>
      <c r="I544" s="329">
        <v>1357</v>
      </c>
      <c r="J544" s="330">
        <v>4</v>
      </c>
      <c r="K544" s="92"/>
    </row>
    <row r="545" spans="1:11" ht="56.25" x14ac:dyDescent="0.2">
      <c r="A545" s="326" t="s">
        <v>3013</v>
      </c>
      <c r="B545" s="326"/>
      <c r="C545" s="326"/>
      <c r="D545" s="327"/>
      <c r="E545" s="327"/>
      <c r="F545" s="328" t="s">
        <v>3730</v>
      </c>
      <c r="G545" s="326"/>
      <c r="H545" s="326"/>
      <c r="I545" s="329"/>
      <c r="J545" s="330"/>
      <c r="K545" s="92"/>
    </row>
    <row r="546" spans="1:11" ht="56.25" x14ac:dyDescent="0.2">
      <c r="A546" s="326" t="s">
        <v>3013</v>
      </c>
      <c r="B546" s="326" t="s">
        <v>3731</v>
      </c>
      <c r="C546" s="326" t="s">
        <v>3732</v>
      </c>
      <c r="D546" s="327">
        <v>45962</v>
      </c>
      <c r="E546" s="327"/>
      <c r="F546" s="326" t="s">
        <v>3733</v>
      </c>
      <c r="G546" s="326" t="s">
        <v>3734</v>
      </c>
      <c r="H546" s="326" t="s">
        <v>3735</v>
      </c>
      <c r="I546" s="329">
        <v>1200</v>
      </c>
      <c r="J546" s="330">
        <v>5</v>
      </c>
      <c r="K546" s="92"/>
    </row>
    <row r="547" spans="1:11" ht="78.75" x14ac:dyDescent="0.2">
      <c r="A547" s="326" t="s">
        <v>3013</v>
      </c>
      <c r="B547" s="326" t="s">
        <v>3736</v>
      </c>
      <c r="C547" s="326"/>
      <c r="D547" s="327">
        <v>45969</v>
      </c>
      <c r="E547" s="327">
        <v>46057</v>
      </c>
      <c r="F547" s="326" t="s">
        <v>3737</v>
      </c>
      <c r="G547" s="326" t="s">
        <v>3738</v>
      </c>
      <c r="H547" s="326" t="s">
        <v>3739</v>
      </c>
      <c r="I547" s="329">
        <v>80</v>
      </c>
      <c r="J547" s="330">
        <v>3</v>
      </c>
      <c r="K547" s="92"/>
    </row>
    <row r="548" spans="1:11" ht="78.75" x14ac:dyDescent="0.2">
      <c r="A548" s="326" t="s">
        <v>3013</v>
      </c>
      <c r="B548" s="326" t="s">
        <v>3736</v>
      </c>
      <c r="C548" s="326"/>
      <c r="D548" s="327">
        <v>45969</v>
      </c>
      <c r="E548" s="327">
        <v>46057</v>
      </c>
      <c r="F548" s="326" t="s">
        <v>3740</v>
      </c>
      <c r="G548" s="326" t="s">
        <v>3738</v>
      </c>
      <c r="H548" s="326" t="s">
        <v>3739</v>
      </c>
      <c r="I548" s="329">
        <v>55</v>
      </c>
      <c r="J548" s="330">
        <v>3</v>
      </c>
      <c r="K548" s="92"/>
    </row>
    <row r="549" spans="1:11" ht="78.75" x14ac:dyDescent="0.2">
      <c r="A549" s="326" t="s">
        <v>3013</v>
      </c>
      <c r="B549" s="326" t="s">
        <v>3736</v>
      </c>
      <c r="C549" s="326"/>
      <c r="D549" s="327">
        <v>45969</v>
      </c>
      <c r="E549" s="327">
        <v>46057</v>
      </c>
      <c r="F549" s="326" t="s">
        <v>3740</v>
      </c>
      <c r="G549" s="326" t="s">
        <v>3738</v>
      </c>
      <c r="H549" s="326" t="s">
        <v>3739</v>
      </c>
      <c r="I549" s="329">
        <v>55</v>
      </c>
      <c r="J549" s="330">
        <v>3</v>
      </c>
      <c r="K549" s="92"/>
    </row>
    <row r="550" spans="1:11" ht="90" x14ac:dyDescent="0.2">
      <c r="A550" s="326" t="s">
        <v>3013</v>
      </c>
      <c r="B550" s="326" t="s">
        <v>3736</v>
      </c>
      <c r="C550" s="326"/>
      <c r="D550" s="327">
        <v>45969</v>
      </c>
      <c r="E550" s="327">
        <v>46057</v>
      </c>
      <c r="F550" s="326" t="s">
        <v>3741</v>
      </c>
      <c r="G550" s="326" t="s">
        <v>3738</v>
      </c>
      <c r="H550" s="326" t="s">
        <v>3739</v>
      </c>
      <c r="I550" s="329">
        <v>80</v>
      </c>
      <c r="J550" s="330">
        <v>3</v>
      </c>
      <c r="K550" s="92"/>
    </row>
    <row r="551" spans="1:11" ht="90" x14ac:dyDescent="0.2">
      <c r="A551" s="326" t="s">
        <v>3013</v>
      </c>
      <c r="B551" s="326" t="s">
        <v>3736</v>
      </c>
      <c r="C551" s="326"/>
      <c r="D551" s="327">
        <v>45969</v>
      </c>
      <c r="E551" s="327">
        <v>46057</v>
      </c>
      <c r="F551" s="326" t="s">
        <v>3742</v>
      </c>
      <c r="G551" s="326" t="s">
        <v>3738</v>
      </c>
      <c r="H551" s="326" t="s">
        <v>3739</v>
      </c>
      <c r="I551" s="329">
        <v>55</v>
      </c>
      <c r="J551" s="330">
        <v>3</v>
      </c>
      <c r="K551" s="92"/>
    </row>
    <row r="552" spans="1:11" ht="78.75" x14ac:dyDescent="0.2">
      <c r="A552" s="326" t="s">
        <v>3013</v>
      </c>
      <c r="B552" s="326" t="s">
        <v>3736</v>
      </c>
      <c r="C552" s="326"/>
      <c r="D552" s="327">
        <v>45969</v>
      </c>
      <c r="E552" s="327">
        <v>46057</v>
      </c>
      <c r="F552" s="326" t="s">
        <v>3743</v>
      </c>
      <c r="G552" s="326" t="s">
        <v>3738</v>
      </c>
      <c r="H552" s="326" t="s">
        <v>3739</v>
      </c>
      <c r="I552" s="329">
        <v>55</v>
      </c>
      <c r="J552" s="330">
        <v>3</v>
      </c>
      <c r="K552" s="92"/>
    </row>
    <row r="553" spans="1:11" ht="78.75" x14ac:dyDescent="0.2">
      <c r="A553" s="326" t="s">
        <v>3013</v>
      </c>
      <c r="B553" s="326" t="s">
        <v>3736</v>
      </c>
      <c r="C553" s="326"/>
      <c r="D553" s="327">
        <v>45969</v>
      </c>
      <c r="E553" s="327">
        <v>46057</v>
      </c>
      <c r="F553" s="326" t="s">
        <v>3743</v>
      </c>
      <c r="G553" s="326" t="s">
        <v>3738</v>
      </c>
      <c r="H553" s="326" t="s">
        <v>3739</v>
      </c>
      <c r="I553" s="329">
        <v>55</v>
      </c>
      <c r="J553" s="330">
        <v>3</v>
      </c>
      <c r="K553" s="92"/>
    </row>
    <row r="554" spans="1:11" ht="78.75" x14ac:dyDescent="0.2">
      <c r="A554" s="326" t="s">
        <v>3013</v>
      </c>
      <c r="B554" s="326" t="s">
        <v>3736</v>
      </c>
      <c r="C554" s="326"/>
      <c r="D554" s="327">
        <v>45969</v>
      </c>
      <c r="E554" s="327">
        <v>46057</v>
      </c>
      <c r="F554" s="326" t="s">
        <v>3743</v>
      </c>
      <c r="G554" s="326" t="s">
        <v>3738</v>
      </c>
      <c r="H554" s="326" t="s">
        <v>3739</v>
      </c>
      <c r="I554" s="329">
        <v>55</v>
      </c>
      <c r="J554" s="330">
        <v>3</v>
      </c>
      <c r="K554" s="92"/>
    </row>
    <row r="555" spans="1:11" ht="78.75" x14ac:dyDescent="0.2">
      <c r="A555" s="326" t="s">
        <v>3013</v>
      </c>
      <c r="B555" s="326" t="s">
        <v>3736</v>
      </c>
      <c r="C555" s="326"/>
      <c r="D555" s="327">
        <v>45969</v>
      </c>
      <c r="E555" s="327">
        <v>46057</v>
      </c>
      <c r="F555" s="326" t="s">
        <v>3743</v>
      </c>
      <c r="G555" s="326" t="s">
        <v>3738</v>
      </c>
      <c r="H555" s="326" t="s">
        <v>3739</v>
      </c>
      <c r="I555" s="329">
        <v>55</v>
      </c>
      <c r="J555" s="330">
        <v>3</v>
      </c>
      <c r="K555" s="92"/>
    </row>
    <row r="556" spans="1:11" ht="78.75" x14ac:dyDescent="0.2">
      <c r="A556" s="326" t="s">
        <v>3013</v>
      </c>
      <c r="B556" s="326" t="s">
        <v>3736</v>
      </c>
      <c r="C556" s="326"/>
      <c r="D556" s="327">
        <v>45969</v>
      </c>
      <c r="E556" s="327">
        <v>46057</v>
      </c>
      <c r="F556" s="326" t="s">
        <v>3743</v>
      </c>
      <c r="G556" s="326" t="s">
        <v>3738</v>
      </c>
      <c r="H556" s="326" t="s">
        <v>3739</v>
      </c>
      <c r="I556" s="329">
        <v>55</v>
      </c>
      <c r="J556" s="330">
        <v>3</v>
      </c>
      <c r="K556" s="92"/>
    </row>
    <row r="557" spans="1:11" ht="78.75" x14ac:dyDescent="0.2">
      <c r="A557" s="326" t="s">
        <v>3013</v>
      </c>
      <c r="B557" s="326" t="s">
        <v>3736</v>
      </c>
      <c r="C557" s="326"/>
      <c r="D557" s="327">
        <v>45969</v>
      </c>
      <c r="E557" s="327">
        <v>46057</v>
      </c>
      <c r="F557" s="326" t="s">
        <v>3743</v>
      </c>
      <c r="G557" s="326" t="s">
        <v>3738</v>
      </c>
      <c r="H557" s="326" t="s">
        <v>3739</v>
      </c>
      <c r="I557" s="329">
        <v>55</v>
      </c>
      <c r="J557" s="330">
        <v>3</v>
      </c>
      <c r="K557" s="92"/>
    </row>
    <row r="558" spans="1:11" ht="78.75" x14ac:dyDescent="0.2">
      <c r="A558" s="326" t="s">
        <v>3013</v>
      </c>
      <c r="B558" s="326" t="s">
        <v>3736</v>
      </c>
      <c r="C558" s="326"/>
      <c r="D558" s="327">
        <v>45969</v>
      </c>
      <c r="E558" s="327">
        <v>46057</v>
      </c>
      <c r="F558" s="326" t="s">
        <v>3743</v>
      </c>
      <c r="G558" s="326" t="s">
        <v>3738</v>
      </c>
      <c r="H558" s="326" t="s">
        <v>3739</v>
      </c>
      <c r="I558" s="329">
        <v>55</v>
      </c>
      <c r="J558" s="330">
        <v>3</v>
      </c>
      <c r="K558" s="92"/>
    </row>
    <row r="559" spans="1:11" ht="78.75" x14ac:dyDescent="0.2">
      <c r="A559" s="326" t="s">
        <v>3013</v>
      </c>
      <c r="B559" s="326" t="s">
        <v>3736</v>
      </c>
      <c r="C559" s="326"/>
      <c r="D559" s="327">
        <v>45969</v>
      </c>
      <c r="E559" s="327">
        <v>46057</v>
      </c>
      <c r="F559" s="326" t="s">
        <v>3743</v>
      </c>
      <c r="G559" s="326" t="s">
        <v>3738</v>
      </c>
      <c r="H559" s="326" t="s">
        <v>3739</v>
      </c>
      <c r="I559" s="329">
        <v>55</v>
      </c>
      <c r="J559" s="330">
        <v>3</v>
      </c>
      <c r="K559" s="92"/>
    </row>
    <row r="560" spans="1:11" ht="78.75" x14ac:dyDescent="0.2">
      <c r="A560" s="326" t="s">
        <v>3013</v>
      </c>
      <c r="B560" s="326" t="s">
        <v>3736</v>
      </c>
      <c r="C560" s="326"/>
      <c r="D560" s="327">
        <v>45969</v>
      </c>
      <c r="E560" s="327">
        <v>46057</v>
      </c>
      <c r="F560" s="326" t="s">
        <v>3743</v>
      </c>
      <c r="G560" s="326" t="s">
        <v>3738</v>
      </c>
      <c r="H560" s="326" t="s">
        <v>3739</v>
      </c>
      <c r="I560" s="329">
        <v>55</v>
      </c>
      <c r="J560" s="330">
        <v>3</v>
      </c>
      <c r="K560" s="92"/>
    </row>
    <row r="561" spans="1:11" ht="78.75" x14ac:dyDescent="0.2">
      <c r="A561" s="326" t="s">
        <v>3013</v>
      </c>
      <c r="B561" s="326" t="s">
        <v>3736</v>
      </c>
      <c r="C561" s="326"/>
      <c r="D561" s="327">
        <v>45969</v>
      </c>
      <c r="E561" s="327">
        <v>46057</v>
      </c>
      <c r="F561" s="326" t="s">
        <v>3744</v>
      </c>
      <c r="G561" s="326" t="s">
        <v>3738</v>
      </c>
      <c r="H561" s="326" t="s">
        <v>3739</v>
      </c>
      <c r="I561" s="329">
        <v>70</v>
      </c>
      <c r="J561" s="330">
        <v>3</v>
      </c>
      <c r="K561" s="92"/>
    </row>
    <row r="562" spans="1:11" ht="90" x14ac:dyDescent="0.2">
      <c r="A562" s="326" t="s">
        <v>3013</v>
      </c>
      <c r="B562" s="326" t="s">
        <v>3736</v>
      </c>
      <c r="C562" s="326"/>
      <c r="D562" s="327">
        <v>45969</v>
      </c>
      <c r="E562" s="327">
        <v>46057</v>
      </c>
      <c r="F562" s="326" t="s">
        <v>3745</v>
      </c>
      <c r="G562" s="326" t="s">
        <v>3738</v>
      </c>
      <c r="H562" s="326" t="s">
        <v>3739</v>
      </c>
      <c r="I562" s="329">
        <v>357</v>
      </c>
      <c r="J562" s="330">
        <v>3</v>
      </c>
      <c r="K562" s="92"/>
    </row>
    <row r="563" spans="1:11" ht="101.25" x14ac:dyDescent="0.2">
      <c r="A563" s="326" t="s">
        <v>3013</v>
      </c>
      <c r="B563" s="326"/>
      <c r="C563" s="326"/>
      <c r="D563" s="327">
        <v>46097</v>
      </c>
      <c r="E563" s="327"/>
      <c r="F563" s="326" t="s">
        <v>3746</v>
      </c>
      <c r="G563" s="326"/>
      <c r="H563" s="326" t="s">
        <v>3037</v>
      </c>
      <c r="I563" s="329">
        <v>134.4</v>
      </c>
      <c r="J563" s="330">
        <v>5</v>
      </c>
      <c r="K563" s="92"/>
    </row>
    <row r="564" spans="1:11" ht="22.5" x14ac:dyDescent="0.2">
      <c r="A564" s="326" t="s">
        <v>3013</v>
      </c>
      <c r="B564" s="326"/>
      <c r="C564" s="326"/>
      <c r="D564" s="327"/>
      <c r="E564" s="327"/>
      <c r="F564" s="328" t="s">
        <v>3747</v>
      </c>
      <c r="G564" s="326"/>
      <c r="H564" s="326"/>
      <c r="I564" s="329"/>
      <c r="J564" s="330"/>
      <c r="K564" s="92"/>
    </row>
    <row r="565" spans="1:11" ht="67.5" x14ac:dyDescent="0.2">
      <c r="A565" s="326" t="s">
        <v>3013</v>
      </c>
      <c r="B565" s="326" t="s">
        <v>3748</v>
      </c>
      <c r="C565" s="326"/>
      <c r="D565" s="327">
        <v>45746</v>
      </c>
      <c r="E565" s="327">
        <v>46057</v>
      </c>
      <c r="F565" s="326" t="s">
        <v>3749</v>
      </c>
      <c r="G565" s="326" t="s">
        <v>3750</v>
      </c>
      <c r="H565" s="326" t="s">
        <v>3751</v>
      </c>
      <c r="I565" s="329">
        <v>443.25</v>
      </c>
      <c r="J565" s="330">
        <v>5</v>
      </c>
      <c r="K565" s="92"/>
    </row>
    <row r="566" spans="1:11" ht="45" x14ac:dyDescent="0.2">
      <c r="A566" s="326" t="s">
        <v>3013</v>
      </c>
      <c r="B566" s="326" t="s">
        <v>3748</v>
      </c>
      <c r="C566" s="326"/>
      <c r="D566" s="327">
        <v>45746</v>
      </c>
      <c r="E566" s="327">
        <v>46057</v>
      </c>
      <c r="F566" s="326" t="s">
        <v>3752</v>
      </c>
      <c r="G566" s="326" t="s">
        <v>3750</v>
      </c>
      <c r="H566" s="326" t="s">
        <v>3751</v>
      </c>
      <c r="I566" s="329">
        <v>80</v>
      </c>
      <c r="J566" s="330">
        <v>5</v>
      </c>
      <c r="K566" s="92"/>
    </row>
    <row r="567" spans="1:11" ht="45" x14ac:dyDescent="0.2">
      <c r="A567" s="326" t="s">
        <v>3013</v>
      </c>
      <c r="B567" s="326" t="s">
        <v>3748</v>
      </c>
      <c r="C567" s="326"/>
      <c r="D567" s="327">
        <v>45746</v>
      </c>
      <c r="E567" s="327">
        <v>46057</v>
      </c>
      <c r="F567" s="326" t="s">
        <v>3753</v>
      </c>
      <c r="G567" s="326" t="s">
        <v>3750</v>
      </c>
      <c r="H567" s="326" t="s">
        <v>3751</v>
      </c>
      <c r="I567" s="329">
        <v>55</v>
      </c>
      <c r="J567" s="330">
        <v>5</v>
      </c>
      <c r="K567" s="92"/>
    </row>
    <row r="568" spans="1:11" ht="56.25" x14ac:dyDescent="0.2">
      <c r="A568" s="326" t="s">
        <v>3013</v>
      </c>
      <c r="B568" s="326" t="s">
        <v>3748</v>
      </c>
      <c r="C568" s="326"/>
      <c r="D568" s="327">
        <v>45746</v>
      </c>
      <c r="E568" s="327">
        <v>46057</v>
      </c>
      <c r="F568" s="326" t="s">
        <v>3754</v>
      </c>
      <c r="G568" s="326" t="s">
        <v>3750</v>
      </c>
      <c r="H568" s="326" t="s">
        <v>3751</v>
      </c>
      <c r="I568" s="329">
        <v>80</v>
      </c>
      <c r="J568" s="330">
        <v>5</v>
      </c>
      <c r="K568" s="92"/>
    </row>
    <row r="569" spans="1:11" ht="56.25" x14ac:dyDescent="0.2">
      <c r="A569" s="326" t="s">
        <v>3013</v>
      </c>
      <c r="B569" s="326" t="s">
        <v>3748</v>
      </c>
      <c r="C569" s="326"/>
      <c r="D569" s="327">
        <v>45746</v>
      </c>
      <c r="E569" s="327">
        <v>46057</v>
      </c>
      <c r="F569" s="326" t="s">
        <v>3755</v>
      </c>
      <c r="G569" s="326" t="s">
        <v>3750</v>
      </c>
      <c r="H569" s="326" t="s">
        <v>3751</v>
      </c>
      <c r="I569" s="329">
        <v>55</v>
      </c>
      <c r="J569" s="330">
        <v>5</v>
      </c>
      <c r="K569" s="92"/>
    </row>
    <row r="570" spans="1:11" ht="45" x14ac:dyDescent="0.2">
      <c r="A570" s="326" t="s">
        <v>3013</v>
      </c>
      <c r="B570" s="326" t="s">
        <v>3748</v>
      </c>
      <c r="C570" s="326"/>
      <c r="D570" s="327">
        <v>45746</v>
      </c>
      <c r="E570" s="327">
        <v>46057</v>
      </c>
      <c r="F570" s="326" t="s">
        <v>3756</v>
      </c>
      <c r="G570" s="326" t="s">
        <v>3750</v>
      </c>
      <c r="H570" s="326" t="s">
        <v>3751</v>
      </c>
      <c r="I570" s="329">
        <v>55</v>
      </c>
      <c r="J570" s="330">
        <v>5</v>
      </c>
      <c r="K570" s="92"/>
    </row>
    <row r="571" spans="1:11" ht="45" x14ac:dyDescent="0.2">
      <c r="A571" s="326" t="s">
        <v>3013</v>
      </c>
      <c r="B571" s="326" t="s">
        <v>3748</v>
      </c>
      <c r="C571" s="326"/>
      <c r="D571" s="327">
        <v>45746</v>
      </c>
      <c r="E571" s="327">
        <v>46057</v>
      </c>
      <c r="F571" s="326" t="s">
        <v>3756</v>
      </c>
      <c r="G571" s="326" t="s">
        <v>3750</v>
      </c>
      <c r="H571" s="326" t="s">
        <v>3751</v>
      </c>
      <c r="I571" s="329">
        <v>55</v>
      </c>
      <c r="J571" s="330">
        <v>5</v>
      </c>
      <c r="K571" s="92"/>
    </row>
    <row r="572" spans="1:11" ht="45" x14ac:dyDescent="0.2">
      <c r="A572" s="326" t="s">
        <v>3013</v>
      </c>
      <c r="B572" s="326" t="s">
        <v>3748</v>
      </c>
      <c r="C572" s="326"/>
      <c r="D572" s="327">
        <v>45746</v>
      </c>
      <c r="E572" s="327">
        <v>46057</v>
      </c>
      <c r="F572" s="326" t="s">
        <v>3756</v>
      </c>
      <c r="G572" s="326" t="s">
        <v>3750</v>
      </c>
      <c r="H572" s="326" t="s">
        <v>3751</v>
      </c>
      <c r="I572" s="329">
        <v>55</v>
      </c>
      <c r="J572" s="330">
        <v>5</v>
      </c>
      <c r="K572" s="92"/>
    </row>
    <row r="573" spans="1:11" ht="45" x14ac:dyDescent="0.2">
      <c r="A573" s="326" t="s">
        <v>3013</v>
      </c>
      <c r="B573" s="326" t="s">
        <v>3748</v>
      </c>
      <c r="C573" s="326"/>
      <c r="D573" s="327">
        <v>45746</v>
      </c>
      <c r="E573" s="327">
        <v>46057</v>
      </c>
      <c r="F573" s="326" t="s">
        <v>3756</v>
      </c>
      <c r="G573" s="326" t="s">
        <v>3750</v>
      </c>
      <c r="H573" s="326" t="s">
        <v>3751</v>
      </c>
      <c r="I573" s="329">
        <v>55</v>
      </c>
      <c r="J573" s="330">
        <v>5</v>
      </c>
      <c r="K573" s="92"/>
    </row>
    <row r="574" spans="1:11" ht="45" x14ac:dyDescent="0.2">
      <c r="A574" s="326" t="s">
        <v>3013</v>
      </c>
      <c r="B574" s="326" t="s">
        <v>3748</v>
      </c>
      <c r="C574" s="326"/>
      <c r="D574" s="327">
        <v>45746</v>
      </c>
      <c r="E574" s="327">
        <v>46057</v>
      </c>
      <c r="F574" s="326" t="s">
        <v>3756</v>
      </c>
      <c r="G574" s="326" t="s">
        <v>3750</v>
      </c>
      <c r="H574" s="326" t="s">
        <v>3751</v>
      </c>
      <c r="I574" s="329">
        <v>55</v>
      </c>
      <c r="J574" s="330">
        <v>5</v>
      </c>
      <c r="K574" s="92"/>
    </row>
    <row r="575" spans="1:11" ht="45" x14ac:dyDescent="0.2">
      <c r="A575" s="326" t="s">
        <v>3013</v>
      </c>
      <c r="B575" s="326" t="s">
        <v>3748</v>
      </c>
      <c r="C575" s="326"/>
      <c r="D575" s="327">
        <v>45746</v>
      </c>
      <c r="E575" s="327">
        <v>46057</v>
      </c>
      <c r="F575" s="326" t="s">
        <v>3757</v>
      </c>
      <c r="G575" s="326" t="s">
        <v>3750</v>
      </c>
      <c r="H575" s="326" t="s">
        <v>3751</v>
      </c>
      <c r="I575" s="329">
        <v>55</v>
      </c>
      <c r="J575" s="330">
        <v>5</v>
      </c>
      <c r="K575" s="92"/>
    </row>
    <row r="576" spans="1:11" ht="45" x14ac:dyDescent="0.2">
      <c r="A576" s="326" t="s">
        <v>3013</v>
      </c>
      <c r="B576" s="326" t="s">
        <v>3748</v>
      </c>
      <c r="C576" s="326"/>
      <c r="D576" s="327">
        <v>45746</v>
      </c>
      <c r="E576" s="327">
        <v>46057</v>
      </c>
      <c r="F576" s="326" t="s">
        <v>3758</v>
      </c>
      <c r="G576" s="326" t="s">
        <v>3750</v>
      </c>
      <c r="H576" s="326" t="s">
        <v>3751</v>
      </c>
      <c r="I576" s="329">
        <v>70</v>
      </c>
      <c r="J576" s="330">
        <v>5</v>
      </c>
      <c r="K576" s="92"/>
    </row>
    <row r="577" spans="1:11" ht="45" x14ac:dyDescent="0.2">
      <c r="A577" s="326" t="s">
        <v>3013</v>
      </c>
      <c r="B577" s="326" t="s">
        <v>3748</v>
      </c>
      <c r="C577" s="326"/>
      <c r="D577" s="327">
        <v>45746</v>
      </c>
      <c r="E577" s="327">
        <v>46057</v>
      </c>
      <c r="F577" s="326" t="s">
        <v>3753</v>
      </c>
      <c r="G577" s="326" t="s">
        <v>3750</v>
      </c>
      <c r="H577" s="326" t="s">
        <v>3751</v>
      </c>
      <c r="I577" s="329">
        <v>55</v>
      </c>
      <c r="J577" s="330">
        <v>5</v>
      </c>
      <c r="K577" s="92"/>
    </row>
    <row r="578" spans="1:11" ht="56.25" x14ac:dyDescent="0.2">
      <c r="A578" s="326" t="s">
        <v>3013</v>
      </c>
      <c r="B578" s="326" t="s">
        <v>3748</v>
      </c>
      <c r="C578" s="326"/>
      <c r="D578" s="327">
        <v>45746</v>
      </c>
      <c r="E578" s="327">
        <v>46057</v>
      </c>
      <c r="F578" s="326" t="s">
        <v>3759</v>
      </c>
      <c r="G578" s="326" t="s">
        <v>3750</v>
      </c>
      <c r="H578" s="326" t="s">
        <v>3751</v>
      </c>
      <c r="I578" s="329">
        <v>1140</v>
      </c>
      <c r="J578" s="330">
        <v>5</v>
      </c>
      <c r="K578" s="92"/>
    </row>
    <row r="579" spans="1:11" ht="67.5" x14ac:dyDescent="0.2">
      <c r="A579" s="326" t="s">
        <v>3013</v>
      </c>
      <c r="B579" s="326" t="s">
        <v>3748</v>
      </c>
      <c r="C579" s="326"/>
      <c r="D579" s="327">
        <v>45746</v>
      </c>
      <c r="E579" s="327">
        <v>46057</v>
      </c>
      <c r="F579" s="326" t="s">
        <v>3760</v>
      </c>
      <c r="G579" s="326" t="s">
        <v>3750</v>
      </c>
      <c r="H579" s="326" t="s">
        <v>3751</v>
      </c>
      <c r="I579" s="329">
        <v>323</v>
      </c>
      <c r="J579" s="330">
        <v>5</v>
      </c>
      <c r="K579" s="92"/>
    </row>
    <row r="580" spans="1:11" ht="33.75" x14ac:dyDescent="0.2">
      <c r="A580" s="326" t="s">
        <v>3013</v>
      </c>
      <c r="B580" s="326"/>
      <c r="C580" s="326"/>
      <c r="D580" s="327"/>
      <c r="E580" s="327"/>
      <c r="F580" s="328" t="s">
        <v>3761</v>
      </c>
      <c r="G580" s="326"/>
      <c r="H580" s="326"/>
      <c r="I580" s="329"/>
      <c r="J580" s="330"/>
      <c r="K580" s="92"/>
    </row>
    <row r="581" spans="1:11" ht="67.5" x14ac:dyDescent="0.2">
      <c r="A581" s="326" t="s">
        <v>3013</v>
      </c>
      <c r="B581" s="326" t="s">
        <v>3762</v>
      </c>
      <c r="C581" s="326"/>
      <c r="D581" s="327">
        <v>45745</v>
      </c>
      <c r="E581" s="327">
        <v>46057</v>
      </c>
      <c r="F581" s="326" t="s">
        <v>3763</v>
      </c>
      <c r="G581" s="326" t="s">
        <v>3750</v>
      </c>
      <c r="H581" s="326" t="s">
        <v>3751</v>
      </c>
      <c r="I581" s="329">
        <v>443.25</v>
      </c>
      <c r="J581" s="330">
        <v>2</v>
      </c>
      <c r="K581" s="92"/>
    </row>
    <row r="582" spans="1:11" ht="45" x14ac:dyDescent="0.2">
      <c r="A582" s="326" t="s">
        <v>3013</v>
      </c>
      <c r="B582" s="326" t="s">
        <v>3762</v>
      </c>
      <c r="C582" s="326"/>
      <c r="D582" s="327">
        <v>45745</v>
      </c>
      <c r="E582" s="327">
        <v>46057</v>
      </c>
      <c r="F582" s="326" t="s">
        <v>3764</v>
      </c>
      <c r="G582" s="326" t="s">
        <v>3750</v>
      </c>
      <c r="H582" s="326" t="s">
        <v>3751</v>
      </c>
      <c r="I582" s="329">
        <v>80</v>
      </c>
      <c r="J582" s="330">
        <v>2</v>
      </c>
      <c r="K582" s="92"/>
    </row>
    <row r="583" spans="1:11" ht="45" x14ac:dyDescent="0.2">
      <c r="A583" s="326" t="s">
        <v>3013</v>
      </c>
      <c r="B583" s="326" t="s">
        <v>3762</v>
      </c>
      <c r="C583" s="326"/>
      <c r="D583" s="327">
        <v>45745</v>
      </c>
      <c r="E583" s="327">
        <v>46057</v>
      </c>
      <c r="F583" s="326" t="s">
        <v>3765</v>
      </c>
      <c r="G583" s="326" t="s">
        <v>3750</v>
      </c>
      <c r="H583" s="326" t="s">
        <v>3751</v>
      </c>
      <c r="I583" s="329">
        <v>55</v>
      </c>
      <c r="J583" s="330">
        <v>2</v>
      </c>
      <c r="K583" s="92"/>
    </row>
    <row r="584" spans="1:11" ht="56.25" x14ac:dyDescent="0.2">
      <c r="A584" s="326" t="s">
        <v>3013</v>
      </c>
      <c r="B584" s="326" t="s">
        <v>3762</v>
      </c>
      <c r="C584" s="326"/>
      <c r="D584" s="327">
        <v>45745</v>
      </c>
      <c r="E584" s="327">
        <v>46057</v>
      </c>
      <c r="F584" s="326" t="s">
        <v>3766</v>
      </c>
      <c r="G584" s="326" t="s">
        <v>3750</v>
      </c>
      <c r="H584" s="326" t="s">
        <v>3751</v>
      </c>
      <c r="I584" s="329">
        <v>80</v>
      </c>
      <c r="J584" s="330">
        <v>2</v>
      </c>
      <c r="K584" s="92"/>
    </row>
    <row r="585" spans="1:11" ht="56.25" x14ac:dyDescent="0.2">
      <c r="A585" s="326" t="s">
        <v>3013</v>
      </c>
      <c r="B585" s="326" t="s">
        <v>3762</v>
      </c>
      <c r="C585" s="326"/>
      <c r="D585" s="327">
        <v>45745</v>
      </c>
      <c r="E585" s="327">
        <v>46057</v>
      </c>
      <c r="F585" s="326" t="s">
        <v>3767</v>
      </c>
      <c r="G585" s="326" t="s">
        <v>3750</v>
      </c>
      <c r="H585" s="326" t="s">
        <v>3751</v>
      </c>
      <c r="I585" s="329">
        <v>55</v>
      </c>
      <c r="J585" s="330">
        <v>2</v>
      </c>
      <c r="K585" s="92"/>
    </row>
    <row r="586" spans="1:11" ht="45" x14ac:dyDescent="0.2">
      <c r="A586" s="326" t="s">
        <v>3013</v>
      </c>
      <c r="B586" s="326" t="s">
        <v>3762</v>
      </c>
      <c r="C586" s="326"/>
      <c r="D586" s="327">
        <v>45745</v>
      </c>
      <c r="E586" s="327">
        <v>46057</v>
      </c>
      <c r="F586" s="326" t="s">
        <v>3768</v>
      </c>
      <c r="G586" s="326" t="s">
        <v>3750</v>
      </c>
      <c r="H586" s="326" t="s">
        <v>3751</v>
      </c>
      <c r="I586" s="329">
        <v>55</v>
      </c>
      <c r="J586" s="330">
        <v>2</v>
      </c>
      <c r="K586" s="92"/>
    </row>
    <row r="587" spans="1:11" ht="45" x14ac:dyDescent="0.2">
      <c r="A587" s="326" t="s">
        <v>3013</v>
      </c>
      <c r="B587" s="326" t="s">
        <v>3762</v>
      </c>
      <c r="C587" s="326"/>
      <c r="D587" s="327">
        <v>45745</v>
      </c>
      <c r="E587" s="327">
        <v>46057</v>
      </c>
      <c r="F587" s="326" t="s">
        <v>3768</v>
      </c>
      <c r="G587" s="326" t="s">
        <v>3750</v>
      </c>
      <c r="H587" s="326" t="s">
        <v>3751</v>
      </c>
      <c r="I587" s="329">
        <v>55</v>
      </c>
      <c r="J587" s="330">
        <v>2</v>
      </c>
      <c r="K587" s="92"/>
    </row>
    <row r="588" spans="1:11" ht="45" x14ac:dyDescent="0.2">
      <c r="A588" s="326" t="s">
        <v>3013</v>
      </c>
      <c r="B588" s="326" t="s">
        <v>3762</v>
      </c>
      <c r="C588" s="326"/>
      <c r="D588" s="327">
        <v>45745</v>
      </c>
      <c r="E588" s="327">
        <v>46057</v>
      </c>
      <c r="F588" s="326" t="s">
        <v>3768</v>
      </c>
      <c r="G588" s="326" t="s">
        <v>3750</v>
      </c>
      <c r="H588" s="326" t="s">
        <v>3751</v>
      </c>
      <c r="I588" s="329">
        <v>55</v>
      </c>
      <c r="J588" s="330">
        <v>2</v>
      </c>
      <c r="K588" s="92"/>
    </row>
    <row r="589" spans="1:11" ht="45" x14ac:dyDescent="0.2">
      <c r="A589" s="326" t="s">
        <v>3013</v>
      </c>
      <c r="B589" s="326" t="s">
        <v>3762</v>
      </c>
      <c r="C589" s="326"/>
      <c r="D589" s="327">
        <v>45745</v>
      </c>
      <c r="E589" s="327">
        <v>46057</v>
      </c>
      <c r="F589" s="326" t="s">
        <v>3768</v>
      </c>
      <c r="G589" s="326" t="s">
        <v>3750</v>
      </c>
      <c r="H589" s="326" t="s">
        <v>3751</v>
      </c>
      <c r="I589" s="329">
        <v>55</v>
      </c>
      <c r="J589" s="330">
        <v>2</v>
      </c>
      <c r="K589" s="92"/>
    </row>
    <row r="590" spans="1:11" ht="45" x14ac:dyDescent="0.2">
      <c r="A590" s="326" t="s">
        <v>3013</v>
      </c>
      <c r="B590" s="326" t="s">
        <v>3762</v>
      </c>
      <c r="C590" s="326"/>
      <c r="D590" s="327">
        <v>45745</v>
      </c>
      <c r="E590" s="327">
        <v>46057</v>
      </c>
      <c r="F590" s="326" t="s">
        <v>3768</v>
      </c>
      <c r="G590" s="326" t="s">
        <v>3750</v>
      </c>
      <c r="H590" s="326" t="s">
        <v>3751</v>
      </c>
      <c r="I590" s="329">
        <v>55</v>
      </c>
      <c r="J590" s="330">
        <v>2</v>
      </c>
      <c r="K590" s="92"/>
    </row>
    <row r="591" spans="1:11" ht="45" x14ac:dyDescent="0.2">
      <c r="A591" s="326" t="s">
        <v>3013</v>
      </c>
      <c r="B591" s="326" t="s">
        <v>3762</v>
      </c>
      <c r="C591" s="326"/>
      <c r="D591" s="327">
        <v>45745</v>
      </c>
      <c r="E591" s="327">
        <v>46057</v>
      </c>
      <c r="F591" s="326" t="s">
        <v>3768</v>
      </c>
      <c r="G591" s="326" t="s">
        <v>3750</v>
      </c>
      <c r="H591" s="326" t="s">
        <v>3751</v>
      </c>
      <c r="I591" s="329">
        <v>55</v>
      </c>
      <c r="J591" s="330">
        <v>2</v>
      </c>
      <c r="K591" s="92"/>
    </row>
    <row r="592" spans="1:11" ht="45" x14ac:dyDescent="0.2">
      <c r="A592" s="326" t="s">
        <v>3013</v>
      </c>
      <c r="B592" s="326" t="s">
        <v>3762</v>
      </c>
      <c r="C592" s="326"/>
      <c r="D592" s="327">
        <v>45745</v>
      </c>
      <c r="E592" s="327">
        <v>46057</v>
      </c>
      <c r="F592" s="326" t="s">
        <v>3768</v>
      </c>
      <c r="G592" s="326" t="s">
        <v>3750</v>
      </c>
      <c r="H592" s="326" t="s">
        <v>3751</v>
      </c>
      <c r="I592" s="329">
        <v>55</v>
      </c>
      <c r="J592" s="330">
        <v>2</v>
      </c>
      <c r="K592" s="92"/>
    </row>
    <row r="593" spans="1:11" ht="45" x14ac:dyDescent="0.2">
      <c r="A593" s="326" t="s">
        <v>3013</v>
      </c>
      <c r="B593" s="326" t="s">
        <v>3762</v>
      </c>
      <c r="C593" s="326"/>
      <c r="D593" s="327">
        <v>45745</v>
      </c>
      <c r="E593" s="327">
        <v>46057</v>
      </c>
      <c r="F593" s="326" t="s">
        <v>3769</v>
      </c>
      <c r="G593" s="326" t="s">
        <v>3750</v>
      </c>
      <c r="H593" s="326" t="s">
        <v>3751</v>
      </c>
      <c r="I593" s="329">
        <v>55</v>
      </c>
      <c r="J593" s="330">
        <v>2</v>
      </c>
      <c r="K593" s="92"/>
    </row>
    <row r="594" spans="1:11" ht="45" x14ac:dyDescent="0.2">
      <c r="A594" s="326" t="s">
        <v>3013</v>
      </c>
      <c r="B594" s="326" t="s">
        <v>3762</v>
      </c>
      <c r="C594" s="326"/>
      <c r="D594" s="327">
        <v>45745</v>
      </c>
      <c r="E594" s="327">
        <v>46057</v>
      </c>
      <c r="F594" s="326" t="s">
        <v>3770</v>
      </c>
      <c r="G594" s="326" t="s">
        <v>3750</v>
      </c>
      <c r="H594" s="326" t="s">
        <v>3751</v>
      </c>
      <c r="I594" s="329">
        <v>55</v>
      </c>
      <c r="J594" s="330">
        <v>2</v>
      </c>
      <c r="K594" s="92"/>
    </row>
    <row r="595" spans="1:11" ht="45" x14ac:dyDescent="0.2">
      <c r="A595" s="326" t="s">
        <v>3013</v>
      </c>
      <c r="B595" s="326" t="s">
        <v>3762</v>
      </c>
      <c r="C595" s="326"/>
      <c r="D595" s="327">
        <v>45745</v>
      </c>
      <c r="E595" s="327">
        <v>46057</v>
      </c>
      <c r="F595" s="326" t="s">
        <v>3771</v>
      </c>
      <c r="G595" s="326" t="s">
        <v>3750</v>
      </c>
      <c r="H595" s="326" t="s">
        <v>3751</v>
      </c>
      <c r="I595" s="329">
        <v>1422</v>
      </c>
      <c r="J595" s="330">
        <v>2</v>
      </c>
      <c r="K595" s="92"/>
    </row>
    <row r="596" spans="1:11" ht="56.25" x14ac:dyDescent="0.2">
      <c r="A596" s="326" t="s">
        <v>3013</v>
      </c>
      <c r="B596" s="326" t="s">
        <v>3762</v>
      </c>
      <c r="C596" s="326"/>
      <c r="D596" s="327">
        <v>45745</v>
      </c>
      <c r="E596" s="327">
        <v>46057</v>
      </c>
      <c r="F596" s="326" t="s">
        <v>3772</v>
      </c>
      <c r="G596" s="326" t="s">
        <v>3750</v>
      </c>
      <c r="H596" s="326" t="s">
        <v>3751</v>
      </c>
      <c r="I596" s="329">
        <v>948</v>
      </c>
      <c r="J596" s="330">
        <v>2</v>
      </c>
      <c r="K596" s="92"/>
    </row>
    <row r="597" spans="1:11" ht="45" x14ac:dyDescent="0.2">
      <c r="A597" s="326" t="s">
        <v>3013</v>
      </c>
      <c r="B597" s="326" t="s">
        <v>3762</v>
      </c>
      <c r="C597" s="326"/>
      <c r="D597" s="327">
        <v>45745</v>
      </c>
      <c r="E597" s="327">
        <v>46057</v>
      </c>
      <c r="F597" s="326" t="s">
        <v>3773</v>
      </c>
      <c r="G597" s="326" t="s">
        <v>3750</v>
      </c>
      <c r="H597" s="326" t="s">
        <v>3751</v>
      </c>
      <c r="I597" s="329">
        <v>837.29</v>
      </c>
      <c r="J597" s="330">
        <v>2</v>
      </c>
      <c r="K597" s="92"/>
    </row>
    <row r="598" spans="1:11" ht="33.75" x14ac:dyDescent="0.2">
      <c r="A598" s="326" t="s">
        <v>3013</v>
      </c>
      <c r="B598" s="326" t="s">
        <v>4023</v>
      </c>
      <c r="C598" s="326" t="s">
        <v>3774</v>
      </c>
      <c r="D598" s="327">
        <v>46063</v>
      </c>
      <c r="E598" s="327"/>
      <c r="F598" s="326" t="s">
        <v>3775</v>
      </c>
      <c r="G598" s="326" t="s">
        <v>3409</v>
      </c>
      <c r="H598" s="326" t="s">
        <v>3410</v>
      </c>
      <c r="I598" s="15">
        <v>6500</v>
      </c>
      <c r="J598" s="77">
        <v>4</v>
      </c>
      <c r="K598" s="92"/>
    </row>
    <row r="599" spans="1:11" ht="22.5" x14ac:dyDescent="0.2">
      <c r="A599" s="326" t="s">
        <v>3013</v>
      </c>
      <c r="B599" s="326"/>
      <c r="C599" s="326" t="s">
        <v>3776</v>
      </c>
      <c r="D599" s="327">
        <v>46063</v>
      </c>
      <c r="E599" s="327"/>
      <c r="F599" s="326" t="s">
        <v>3777</v>
      </c>
      <c r="G599" s="326" t="s">
        <v>3575</v>
      </c>
      <c r="H599" s="326" t="s">
        <v>3576</v>
      </c>
      <c r="I599" s="15">
        <v>13200</v>
      </c>
      <c r="J599" s="77">
        <v>4</v>
      </c>
      <c r="K599" s="92"/>
    </row>
    <row r="600" spans="1:11" ht="12.75" x14ac:dyDescent="0.2">
      <c r="A600" s="326" t="s">
        <v>3013</v>
      </c>
      <c r="B600" s="326" t="s">
        <v>3778</v>
      </c>
      <c r="C600" s="326" t="s">
        <v>3779</v>
      </c>
      <c r="D600" s="327">
        <v>46111</v>
      </c>
      <c r="E600" s="327"/>
      <c r="F600" s="326" t="s">
        <v>3780</v>
      </c>
      <c r="G600" s="326" t="s">
        <v>3781</v>
      </c>
      <c r="H600" s="326" t="s">
        <v>3782</v>
      </c>
      <c r="I600" s="329">
        <v>3000</v>
      </c>
      <c r="J600" s="330">
        <v>3</v>
      </c>
      <c r="K600" s="92"/>
    </row>
    <row r="601" spans="1:11" ht="45" x14ac:dyDescent="0.2">
      <c r="A601" s="326" t="s">
        <v>2996</v>
      </c>
      <c r="B601" s="326" t="s">
        <v>4024</v>
      </c>
      <c r="C601" s="326"/>
      <c r="D601" s="332" t="s">
        <v>3783</v>
      </c>
      <c r="E601" s="327">
        <v>46057</v>
      </c>
      <c r="F601" s="326" t="s">
        <v>3784</v>
      </c>
      <c r="G601" s="326"/>
      <c r="H601" s="326" t="s">
        <v>3785</v>
      </c>
      <c r="I601" s="329">
        <v>1100</v>
      </c>
      <c r="J601" s="330">
        <v>3</v>
      </c>
      <c r="K601" s="92"/>
    </row>
    <row r="602" spans="1:11" ht="12.75" x14ac:dyDescent="0.2">
      <c r="A602" s="326" t="s">
        <v>3013</v>
      </c>
      <c r="B602" s="326" t="s">
        <v>3786</v>
      </c>
      <c r="C602" s="326" t="s">
        <v>3787</v>
      </c>
      <c r="D602" s="327">
        <v>46078</v>
      </c>
      <c r="E602" s="327"/>
      <c r="F602" s="326" t="s">
        <v>3788</v>
      </c>
      <c r="G602" s="326" t="s">
        <v>3409</v>
      </c>
      <c r="H602" s="326" t="s">
        <v>3410</v>
      </c>
      <c r="I602" s="329">
        <v>1300</v>
      </c>
      <c r="J602" s="330">
        <v>4</v>
      </c>
      <c r="K602" s="92"/>
    </row>
    <row r="603" spans="1:11" ht="12.75" x14ac:dyDescent="0.2">
      <c r="A603" s="326" t="s">
        <v>3013</v>
      </c>
      <c r="B603" s="326"/>
      <c r="C603" s="326"/>
      <c r="D603" s="327">
        <v>46059</v>
      </c>
      <c r="E603" s="327"/>
      <c r="F603" s="326" t="s">
        <v>3789</v>
      </c>
      <c r="G603" s="326"/>
      <c r="H603" s="326" t="s">
        <v>3046</v>
      </c>
      <c r="I603" s="329">
        <v>1000</v>
      </c>
      <c r="J603" s="330">
        <v>3</v>
      </c>
      <c r="K603" s="92"/>
    </row>
    <row r="604" spans="1:11" ht="12.75" x14ac:dyDescent="0.2">
      <c r="A604" s="326" t="s">
        <v>3013</v>
      </c>
      <c r="B604" s="326"/>
      <c r="C604" s="326"/>
      <c r="D604" s="327">
        <v>46062</v>
      </c>
      <c r="E604" s="327"/>
      <c r="F604" s="326" t="s">
        <v>3789</v>
      </c>
      <c r="G604" s="326"/>
      <c r="H604" s="326" t="s">
        <v>3045</v>
      </c>
      <c r="I604" s="329">
        <v>1000</v>
      </c>
      <c r="J604" s="330">
        <v>3</v>
      </c>
      <c r="K604" s="92"/>
    </row>
    <row r="605" spans="1:11" ht="33.75" x14ac:dyDescent="0.2">
      <c r="A605" s="326" t="s">
        <v>3013</v>
      </c>
      <c r="B605" s="326" t="s">
        <v>3790</v>
      </c>
      <c r="C605" s="326"/>
      <c r="D605" s="327">
        <v>46081</v>
      </c>
      <c r="E605" s="327"/>
      <c r="F605" s="326" t="s">
        <v>3466</v>
      </c>
      <c r="G605" s="326"/>
      <c r="H605" s="326" t="s">
        <v>3791</v>
      </c>
      <c r="I605" s="329">
        <v>150</v>
      </c>
      <c r="J605" s="330">
        <v>2</v>
      </c>
      <c r="K605" s="92"/>
    </row>
    <row r="606" spans="1:11" ht="33.75" x14ac:dyDescent="0.2">
      <c r="A606" s="326" t="s">
        <v>3013</v>
      </c>
      <c r="B606" s="326" t="s">
        <v>3792</v>
      </c>
      <c r="C606" s="326"/>
      <c r="D606" s="327">
        <v>46081</v>
      </c>
      <c r="E606" s="327"/>
      <c r="F606" s="326" t="s">
        <v>3466</v>
      </c>
      <c r="G606" s="326"/>
      <c r="H606" s="326" t="s">
        <v>3793</v>
      </c>
      <c r="I606" s="329">
        <v>150</v>
      </c>
      <c r="J606" s="330">
        <v>2</v>
      </c>
      <c r="K606" s="92"/>
    </row>
    <row r="607" spans="1:11" ht="112.5" x14ac:dyDescent="0.2">
      <c r="A607" s="326" t="s">
        <v>3013</v>
      </c>
      <c r="B607" s="326" t="s">
        <v>3794</v>
      </c>
      <c r="C607" s="326"/>
      <c r="D607" s="327">
        <v>46111</v>
      </c>
      <c r="E607" s="327"/>
      <c r="F607" s="326" t="s">
        <v>3795</v>
      </c>
      <c r="G607" s="326"/>
      <c r="H607" s="326" t="s">
        <v>3048</v>
      </c>
      <c r="I607" s="329">
        <v>116.7</v>
      </c>
      <c r="J607" s="330">
        <v>3</v>
      </c>
      <c r="K607" s="92"/>
    </row>
    <row r="608" spans="1:11" ht="112.5" x14ac:dyDescent="0.2">
      <c r="A608" s="326" t="s">
        <v>3013</v>
      </c>
      <c r="B608" s="326" t="s">
        <v>3794</v>
      </c>
      <c r="C608" s="326"/>
      <c r="D608" s="327">
        <v>46111</v>
      </c>
      <c r="E608" s="327"/>
      <c r="F608" s="326" t="s">
        <v>3796</v>
      </c>
      <c r="G608" s="326"/>
      <c r="H608" s="326" t="s">
        <v>3048</v>
      </c>
      <c r="I608" s="329">
        <v>154.5</v>
      </c>
      <c r="J608" s="330">
        <v>3</v>
      </c>
      <c r="K608" s="92"/>
    </row>
    <row r="609" spans="1:11" ht="112.5" x14ac:dyDescent="0.2">
      <c r="A609" s="326" t="s">
        <v>3013</v>
      </c>
      <c r="B609" s="326" t="s">
        <v>3794</v>
      </c>
      <c r="C609" s="326"/>
      <c r="D609" s="327">
        <v>46111</v>
      </c>
      <c r="E609" s="327"/>
      <c r="F609" s="326" t="s">
        <v>3797</v>
      </c>
      <c r="G609" s="326"/>
      <c r="H609" s="326" t="s">
        <v>3048</v>
      </c>
      <c r="I609" s="329">
        <v>224.4</v>
      </c>
      <c r="J609" s="330">
        <v>3</v>
      </c>
      <c r="K609" s="92"/>
    </row>
    <row r="610" spans="1:11" ht="22.5" x14ac:dyDescent="0.2">
      <c r="A610" s="326" t="s">
        <v>3013</v>
      </c>
      <c r="B610" s="326"/>
      <c r="C610" s="326"/>
      <c r="D610" s="327"/>
      <c r="E610" s="327"/>
      <c r="F610" s="328" t="s">
        <v>3798</v>
      </c>
      <c r="G610" s="326"/>
      <c r="H610" s="326"/>
      <c r="I610" s="329"/>
      <c r="J610" s="330"/>
      <c r="K610" s="92"/>
    </row>
    <row r="611" spans="1:11" ht="56.25" x14ac:dyDescent="0.2">
      <c r="A611" s="326" t="s">
        <v>3013</v>
      </c>
      <c r="B611" s="326"/>
      <c r="C611" s="326" t="s">
        <v>3799</v>
      </c>
      <c r="D611" s="327">
        <v>46112</v>
      </c>
      <c r="E611" s="327">
        <v>45961</v>
      </c>
      <c r="F611" s="326" t="s">
        <v>3800</v>
      </c>
      <c r="G611" s="326" t="s">
        <v>3801</v>
      </c>
      <c r="H611" s="326" t="s">
        <v>3802</v>
      </c>
      <c r="I611" s="329">
        <v>47.17</v>
      </c>
      <c r="J611" s="330">
        <v>2</v>
      </c>
      <c r="K611" s="92"/>
    </row>
    <row r="612" spans="1:11" ht="56.25" x14ac:dyDescent="0.2">
      <c r="A612" s="326" t="s">
        <v>3013</v>
      </c>
      <c r="B612" s="326"/>
      <c r="C612" s="326" t="s">
        <v>3803</v>
      </c>
      <c r="D612" s="327">
        <v>46112</v>
      </c>
      <c r="E612" s="327">
        <v>45967</v>
      </c>
      <c r="F612" s="326" t="s">
        <v>3804</v>
      </c>
      <c r="G612" s="326" t="s">
        <v>3801</v>
      </c>
      <c r="H612" s="326" t="s">
        <v>3802</v>
      </c>
      <c r="I612" s="329">
        <v>3075</v>
      </c>
      <c r="J612" s="330">
        <v>2</v>
      </c>
      <c r="K612" s="92"/>
    </row>
    <row r="613" spans="1:11" ht="22.5" x14ac:dyDescent="0.2">
      <c r="A613" s="326" t="s">
        <v>3013</v>
      </c>
      <c r="B613" s="326"/>
      <c r="C613" s="326"/>
      <c r="D613" s="327"/>
      <c r="E613" s="327"/>
      <c r="F613" s="328" t="s">
        <v>3805</v>
      </c>
      <c r="G613" s="326"/>
      <c r="H613" s="326"/>
      <c r="I613" s="329"/>
      <c r="J613" s="330"/>
      <c r="K613" s="92"/>
    </row>
    <row r="614" spans="1:11" ht="45" x14ac:dyDescent="0.2">
      <c r="A614" s="326" t="s">
        <v>3013</v>
      </c>
      <c r="B614" s="326"/>
      <c r="C614" s="326"/>
      <c r="D614" s="327">
        <v>45747</v>
      </c>
      <c r="E614" s="327"/>
      <c r="F614" s="326" t="s">
        <v>3806</v>
      </c>
      <c r="G614" s="326" t="s">
        <v>3807</v>
      </c>
      <c r="H614" s="326" t="s">
        <v>3808</v>
      </c>
      <c r="I614" s="329">
        <v>55</v>
      </c>
      <c r="J614" s="330">
        <v>2</v>
      </c>
      <c r="K614" s="92"/>
    </row>
    <row r="615" spans="1:11" ht="45" x14ac:dyDescent="0.2">
      <c r="A615" s="326" t="s">
        <v>3013</v>
      </c>
      <c r="B615" s="326"/>
      <c r="C615" s="326"/>
      <c r="D615" s="327">
        <v>45747</v>
      </c>
      <c r="E615" s="327"/>
      <c r="F615" s="326" t="s">
        <v>3809</v>
      </c>
      <c r="G615" s="326" t="s">
        <v>3807</v>
      </c>
      <c r="H615" s="326" t="s">
        <v>3808</v>
      </c>
      <c r="I615" s="329">
        <v>80</v>
      </c>
      <c r="J615" s="330">
        <v>2</v>
      </c>
      <c r="K615" s="92"/>
    </row>
    <row r="616" spans="1:11" ht="45" x14ac:dyDescent="0.2">
      <c r="A616" s="326" t="s">
        <v>3013</v>
      </c>
      <c r="B616" s="326"/>
      <c r="C616" s="326"/>
      <c r="D616" s="327">
        <v>45747</v>
      </c>
      <c r="E616" s="327"/>
      <c r="F616" s="326" t="s">
        <v>3806</v>
      </c>
      <c r="G616" s="326" t="s">
        <v>3807</v>
      </c>
      <c r="H616" s="326" t="s">
        <v>3808</v>
      </c>
      <c r="I616" s="329">
        <v>55</v>
      </c>
      <c r="J616" s="330">
        <v>2</v>
      </c>
      <c r="K616" s="92"/>
    </row>
    <row r="617" spans="1:11" ht="45" x14ac:dyDescent="0.2">
      <c r="A617" s="326" t="s">
        <v>3013</v>
      </c>
      <c r="B617" s="326"/>
      <c r="C617" s="326"/>
      <c r="D617" s="327">
        <v>45747</v>
      </c>
      <c r="E617" s="327"/>
      <c r="F617" s="326" t="s">
        <v>3810</v>
      </c>
      <c r="G617" s="326" t="s">
        <v>3807</v>
      </c>
      <c r="H617" s="326" t="s">
        <v>3808</v>
      </c>
      <c r="I617" s="329">
        <v>80</v>
      </c>
      <c r="J617" s="330">
        <v>2</v>
      </c>
      <c r="K617" s="92"/>
    </row>
    <row r="618" spans="1:11" ht="45" x14ac:dyDescent="0.2">
      <c r="A618" s="326" t="s">
        <v>3013</v>
      </c>
      <c r="B618" s="326"/>
      <c r="C618" s="326"/>
      <c r="D618" s="327">
        <v>45747</v>
      </c>
      <c r="E618" s="327"/>
      <c r="F618" s="326" t="s">
        <v>3810</v>
      </c>
      <c r="G618" s="326" t="s">
        <v>3807</v>
      </c>
      <c r="H618" s="326" t="s">
        <v>3808</v>
      </c>
      <c r="I618" s="329">
        <v>80</v>
      </c>
      <c r="J618" s="330">
        <v>2</v>
      </c>
      <c r="K618" s="92"/>
    </row>
    <row r="619" spans="1:11" ht="45" x14ac:dyDescent="0.2">
      <c r="A619" s="326" t="s">
        <v>3013</v>
      </c>
      <c r="B619" s="326"/>
      <c r="C619" s="326"/>
      <c r="D619" s="327">
        <v>45747</v>
      </c>
      <c r="E619" s="327"/>
      <c r="F619" s="326" t="s">
        <v>3811</v>
      </c>
      <c r="G619" s="326" t="s">
        <v>3807</v>
      </c>
      <c r="H619" s="326" t="s">
        <v>3808</v>
      </c>
      <c r="I619" s="329">
        <v>70</v>
      </c>
      <c r="J619" s="330">
        <v>2</v>
      </c>
      <c r="K619" s="92"/>
    </row>
    <row r="620" spans="1:11" ht="45" x14ac:dyDescent="0.2">
      <c r="A620" s="326" t="s">
        <v>3013</v>
      </c>
      <c r="B620" s="326"/>
      <c r="C620" s="326"/>
      <c r="D620" s="327">
        <v>45747</v>
      </c>
      <c r="E620" s="327"/>
      <c r="F620" s="326" t="s">
        <v>3806</v>
      </c>
      <c r="G620" s="326" t="s">
        <v>3807</v>
      </c>
      <c r="H620" s="326" t="s">
        <v>3808</v>
      </c>
      <c r="I620" s="329">
        <v>55</v>
      </c>
      <c r="J620" s="330">
        <v>2</v>
      </c>
      <c r="K620" s="92"/>
    </row>
    <row r="621" spans="1:11" ht="45" x14ac:dyDescent="0.2">
      <c r="A621" s="326" t="s">
        <v>3013</v>
      </c>
      <c r="B621" s="326"/>
      <c r="C621" s="326"/>
      <c r="D621" s="327">
        <v>45747</v>
      </c>
      <c r="E621" s="327"/>
      <c r="F621" s="326" t="s">
        <v>3806</v>
      </c>
      <c r="G621" s="326" t="s">
        <v>3807</v>
      </c>
      <c r="H621" s="326" t="s">
        <v>3808</v>
      </c>
      <c r="I621" s="329">
        <v>55</v>
      </c>
      <c r="J621" s="330">
        <v>2</v>
      </c>
      <c r="K621" s="92"/>
    </row>
    <row r="622" spans="1:11" ht="45" x14ac:dyDescent="0.2">
      <c r="A622" s="326" t="s">
        <v>3013</v>
      </c>
      <c r="B622" s="326"/>
      <c r="C622" s="326"/>
      <c r="D622" s="327">
        <v>45747</v>
      </c>
      <c r="E622" s="327"/>
      <c r="F622" s="326" t="s">
        <v>3806</v>
      </c>
      <c r="G622" s="326" t="s">
        <v>3807</v>
      </c>
      <c r="H622" s="326" t="s">
        <v>3808</v>
      </c>
      <c r="I622" s="329">
        <v>55</v>
      </c>
      <c r="J622" s="330">
        <v>2</v>
      </c>
      <c r="K622" s="92"/>
    </row>
    <row r="623" spans="1:11" ht="45" x14ac:dyDescent="0.2">
      <c r="A623" s="326" t="s">
        <v>3013</v>
      </c>
      <c r="B623" s="326"/>
      <c r="C623" s="326"/>
      <c r="D623" s="327">
        <v>45747</v>
      </c>
      <c r="E623" s="327"/>
      <c r="F623" s="326" t="s">
        <v>3809</v>
      </c>
      <c r="G623" s="326" t="s">
        <v>3807</v>
      </c>
      <c r="H623" s="326" t="s">
        <v>3808</v>
      </c>
      <c r="I623" s="329">
        <v>80</v>
      </c>
      <c r="J623" s="330">
        <v>2</v>
      </c>
      <c r="K623" s="92"/>
    </row>
    <row r="624" spans="1:11" ht="45" x14ac:dyDescent="0.2">
      <c r="A624" s="326" t="s">
        <v>3013</v>
      </c>
      <c r="B624" s="326"/>
      <c r="C624" s="326"/>
      <c r="D624" s="327">
        <v>45747</v>
      </c>
      <c r="E624" s="327"/>
      <c r="F624" s="326" t="s">
        <v>3806</v>
      </c>
      <c r="G624" s="326" t="s">
        <v>3807</v>
      </c>
      <c r="H624" s="326" t="s">
        <v>3808</v>
      </c>
      <c r="I624" s="329">
        <v>55</v>
      </c>
      <c r="J624" s="330">
        <v>2</v>
      </c>
      <c r="K624" s="92"/>
    </row>
    <row r="625" spans="1:11" ht="45" x14ac:dyDescent="0.2">
      <c r="A625" s="326" t="s">
        <v>3013</v>
      </c>
      <c r="B625" s="326"/>
      <c r="C625" s="326"/>
      <c r="D625" s="327">
        <v>45747</v>
      </c>
      <c r="E625" s="327"/>
      <c r="F625" s="326" t="s">
        <v>3806</v>
      </c>
      <c r="G625" s="326" t="s">
        <v>3807</v>
      </c>
      <c r="H625" s="326" t="s">
        <v>3808</v>
      </c>
      <c r="I625" s="329">
        <v>55</v>
      </c>
      <c r="J625" s="330">
        <v>2</v>
      </c>
      <c r="K625" s="92"/>
    </row>
    <row r="626" spans="1:11" ht="45" x14ac:dyDescent="0.2">
      <c r="A626" s="326" t="s">
        <v>3013</v>
      </c>
      <c r="B626" s="326"/>
      <c r="C626" s="326"/>
      <c r="D626" s="327">
        <v>45747</v>
      </c>
      <c r="E626" s="327"/>
      <c r="F626" s="326" t="s">
        <v>3806</v>
      </c>
      <c r="G626" s="326" t="s">
        <v>3807</v>
      </c>
      <c r="H626" s="326" t="s">
        <v>3808</v>
      </c>
      <c r="I626" s="329">
        <v>55</v>
      </c>
      <c r="J626" s="330">
        <v>2</v>
      </c>
      <c r="K626" s="92"/>
    </row>
    <row r="627" spans="1:11" ht="45" x14ac:dyDescent="0.2">
      <c r="A627" s="326" t="s">
        <v>3013</v>
      </c>
      <c r="B627" s="326"/>
      <c r="C627" s="326"/>
      <c r="D627" s="327">
        <v>45747</v>
      </c>
      <c r="E627" s="327"/>
      <c r="F627" s="326" t="s">
        <v>3806</v>
      </c>
      <c r="G627" s="326" t="s">
        <v>3807</v>
      </c>
      <c r="H627" s="326" t="s">
        <v>3808</v>
      </c>
      <c r="I627" s="329">
        <v>55</v>
      </c>
      <c r="J627" s="330">
        <v>2</v>
      </c>
      <c r="K627" s="92"/>
    </row>
    <row r="628" spans="1:11" ht="45" x14ac:dyDescent="0.2">
      <c r="A628" s="326" t="s">
        <v>3013</v>
      </c>
      <c r="B628" s="326"/>
      <c r="C628" s="326"/>
      <c r="D628" s="327">
        <v>45747</v>
      </c>
      <c r="E628" s="327"/>
      <c r="F628" s="326" t="s">
        <v>3806</v>
      </c>
      <c r="G628" s="326" t="s">
        <v>3807</v>
      </c>
      <c r="H628" s="326" t="s">
        <v>3808</v>
      </c>
      <c r="I628" s="329">
        <v>55</v>
      </c>
      <c r="J628" s="330">
        <v>2</v>
      </c>
      <c r="K628" s="92"/>
    </row>
    <row r="629" spans="1:11" ht="45" x14ac:dyDescent="0.2">
      <c r="A629" s="326" t="s">
        <v>3013</v>
      </c>
      <c r="B629" s="326"/>
      <c r="C629" s="326"/>
      <c r="D629" s="327">
        <v>45747</v>
      </c>
      <c r="E629" s="327"/>
      <c r="F629" s="326" t="s">
        <v>3806</v>
      </c>
      <c r="G629" s="326" t="s">
        <v>3807</v>
      </c>
      <c r="H629" s="326" t="s">
        <v>3808</v>
      </c>
      <c r="I629" s="329">
        <v>55</v>
      </c>
      <c r="J629" s="330">
        <v>2</v>
      </c>
      <c r="K629" s="92"/>
    </row>
    <row r="630" spans="1:11" ht="45" x14ac:dyDescent="0.2">
      <c r="A630" s="326" t="s">
        <v>3013</v>
      </c>
      <c r="B630" s="326"/>
      <c r="C630" s="326"/>
      <c r="D630" s="327">
        <v>45747</v>
      </c>
      <c r="E630" s="327"/>
      <c r="F630" s="326" t="s">
        <v>3812</v>
      </c>
      <c r="G630" s="326" t="s">
        <v>3807</v>
      </c>
      <c r="H630" s="326" t="s">
        <v>3808</v>
      </c>
      <c r="I630" s="329">
        <v>55</v>
      </c>
      <c r="J630" s="330">
        <v>2</v>
      </c>
      <c r="K630" s="92"/>
    </row>
    <row r="631" spans="1:11" ht="56.25" x14ac:dyDescent="0.2">
      <c r="A631" s="326" t="s">
        <v>3013</v>
      </c>
      <c r="B631" s="326"/>
      <c r="C631" s="326"/>
      <c r="D631" s="327">
        <v>45747</v>
      </c>
      <c r="E631" s="327"/>
      <c r="F631" s="326" t="s">
        <v>3813</v>
      </c>
      <c r="G631" s="326" t="s">
        <v>3807</v>
      </c>
      <c r="H631" s="326" t="s">
        <v>3808</v>
      </c>
      <c r="I631" s="329">
        <v>1036.3</v>
      </c>
      <c r="J631" s="330">
        <v>2</v>
      </c>
      <c r="K631" s="92"/>
    </row>
    <row r="632" spans="1:11" ht="12.75" x14ac:dyDescent="0.2">
      <c r="A632" s="326" t="s">
        <v>3053</v>
      </c>
      <c r="B632" s="326" t="s">
        <v>3814</v>
      </c>
      <c r="C632" s="326" t="s">
        <v>3815</v>
      </c>
      <c r="D632" s="327">
        <v>45714</v>
      </c>
      <c r="E632" s="327">
        <v>45865</v>
      </c>
      <c r="F632" s="326" t="s">
        <v>3055</v>
      </c>
      <c r="G632" s="326" t="s">
        <v>3816</v>
      </c>
      <c r="H632" s="326" t="s">
        <v>3817</v>
      </c>
      <c r="I632" s="329">
        <v>88.46</v>
      </c>
      <c r="J632" s="330">
        <v>10</v>
      </c>
      <c r="K632" s="92"/>
    </row>
    <row r="633" spans="1:11" ht="12.75" x14ac:dyDescent="0.2">
      <c r="A633" s="326" t="s">
        <v>3053</v>
      </c>
      <c r="B633" s="326" t="s">
        <v>3814</v>
      </c>
      <c r="C633" s="326" t="s">
        <v>3818</v>
      </c>
      <c r="D633" s="327">
        <v>45713</v>
      </c>
      <c r="E633" s="327">
        <v>45865</v>
      </c>
      <c r="F633" s="326" t="s">
        <v>3819</v>
      </c>
      <c r="G633" s="326"/>
      <c r="H633" s="326" t="s">
        <v>3820</v>
      </c>
      <c r="I633" s="329">
        <v>108</v>
      </c>
      <c r="J633" s="330">
        <v>10</v>
      </c>
      <c r="K633" s="92"/>
    </row>
    <row r="634" spans="1:11" ht="45" x14ac:dyDescent="0.2">
      <c r="A634" s="326" t="s">
        <v>3053</v>
      </c>
      <c r="B634" s="326" t="s">
        <v>3814</v>
      </c>
      <c r="C634" s="326" t="s">
        <v>3821</v>
      </c>
      <c r="D634" s="327">
        <v>45709</v>
      </c>
      <c r="E634" s="327">
        <v>45865</v>
      </c>
      <c r="F634" s="326" t="s">
        <v>3822</v>
      </c>
      <c r="G634" s="326"/>
      <c r="H634" s="326" t="s">
        <v>3279</v>
      </c>
      <c r="I634" s="329">
        <v>326.06</v>
      </c>
      <c r="J634" s="330">
        <v>10</v>
      </c>
      <c r="K634" s="92"/>
    </row>
    <row r="635" spans="1:11" ht="45" x14ac:dyDescent="0.2">
      <c r="A635" s="326" t="s">
        <v>3053</v>
      </c>
      <c r="B635" s="326" t="s">
        <v>3814</v>
      </c>
      <c r="C635" s="326" t="s">
        <v>3823</v>
      </c>
      <c r="D635" s="327">
        <v>45734</v>
      </c>
      <c r="E635" s="327">
        <v>45865</v>
      </c>
      <c r="F635" s="326" t="s">
        <v>3824</v>
      </c>
      <c r="G635" s="326"/>
      <c r="H635" s="326" t="s">
        <v>3825</v>
      </c>
      <c r="I635" s="329">
        <v>29.89</v>
      </c>
      <c r="J635" s="330">
        <v>10</v>
      </c>
      <c r="K635" s="92"/>
    </row>
    <row r="636" spans="1:11" ht="45" x14ac:dyDescent="0.2">
      <c r="A636" s="326" t="s">
        <v>3053</v>
      </c>
      <c r="B636" s="326" t="s">
        <v>3814</v>
      </c>
      <c r="C636" s="326" t="s">
        <v>3826</v>
      </c>
      <c r="D636" s="327">
        <v>45736</v>
      </c>
      <c r="E636" s="327">
        <v>45865</v>
      </c>
      <c r="F636" s="326" t="s">
        <v>3827</v>
      </c>
      <c r="G636" s="326"/>
      <c r="H636" s="326" t="s">
        <v>3828</v>
      </c>
      <c r="I636" s="329">
        <v>480</v>
      </c>
      <c r="J636" s="330">
        <v>10</v>
      </c>
      <c r="K636" s="92"/>
    </row>
    <row r="637" spans="1:11" ht="45" x14ac:dyDescent="0.2">
      <c r="A637" s="326" t="s">
        <v>3053</v>
      </c>
      <c r="B637" s="326" t="s">
        <v>3814</v>
      </c>
      <c r="C637" s="326"/>
      <c r="D637" s="327">
        <v>45740</v>
      </c>
      <c r="E637" s="327">
        <v>45865</v>
      </c>
      <c r="F637" s="326" t="s">
        <v>3829</v>
      </c>
      <c r="G637" s="326"/>
      <c r="H637" s="326" t="s">
        <v>3830</v>
      </c>
      <c r="I637" s="329">
        <v>23.009</v>
      </c>
      <c r="J637" s="330">
        <v>10</v>
      </c>
      <c r="K637" s="92"/>
    </row>
    <row r="638" spans="1:11" ht="45" x14ac:dyDescent="0.2">
      <c r="A638" s="326" t="s">
        <v>3053</v>
      </c>
      <c r="B638" s="326" t="s">
        <v>3814</v>
      </c>
      <c r="C638" s="326"/>
      <c r="D638" s="327">
        <v>45741</v>
      </c>
      <c r="E638" s="327">
        <v>45865</v>
      </c>
      <c r="F638" s="326" t="s">
        <v>3829</v>
      </c>
      <c r="G638" s="326"/>
      <c r="H638" s="326" t="s">
        <v>3830</v>
      </c>
      <c r="I638" s="329">
        <v>17.940000000000001</v>
      </c>
      <c r="J638" s="330">
        <v>10</v>
      </c>
      <c r="K638" s="92"/>
    </row>
    <row r="639" spans="1:11" ht="12.75" x14ac:dyDescent="0.2">
      <c r="A639" s="326" t="s">
        <v>3053</v>
      </c>
      <c r="B639" s="326" t="s">
        <v>3814</v>
      </c>
      <c r="C639" s="326" t="s">
        <v>3831</v>
      </c>
      <c r="D639" s="327">
        <v>45757</v>
      </c>
      <c r="E639" s="327">
        <v>45865</v>
      </c>
      <c r="F639" s="326" t="s">
        <v>3832</v>
      </c>
      <c r="G639" s="326"/>
      <c r="H639" s="326" t="s">
        <v>3833</v>
      </c>
      <c r="I639" s="329">
        <v>161.05000000000001</v>
      </c>
      <c r="J639" s="330">
        <v>10</v>
      </c>
      <c r="K639" s="92"/>
    </row>
    <row r="640" spans="1:11" ht="12.75" x14ac:dyDescent="0.2">
      <c r="A640" s="326" t="s">
        <v>3053</v>
      </c>
      <c r="B640" s="326" t="s">
        <v>3814</v>
      </c>
      <c r="C640" s="326" t="s">
        <v>3834</v>
      </c>
      <c r="D640" s="327">
        <v>45784</v>
      </c>
      <c r="E640" s="327">
        <v>45865</v>
      </c>
      <c r="F640" s="326" t="s">
        <v>3091</v>
      </c>
      <c r="G640" s="326"/>
      <c r="H640" s="326" t="s">
        <v>3835</v>
      </c>
      <c r="I640" s="329">
        <v>165.9</v>
      </c>
      <c r="J640" s="330">
        <v>10</v>
      </c>
      <c r="K640" s="92"/>
    </row>
    <row r="641" spans="1:11" ht="12.75" x14ac:dyDescent="0.2">
      <c r="A641" s="326" t="s">
        <v>3053</v>
      </c>
      <c r="B641" s="326" t="s">
        <v>3814</v>
      </c>
      <c r="C641" s="326" t="s">
        <v>3836</v>
      </c>
      <c r="D641" s="327">
        <v>45790</v>
      </c>
      <c r="E641" s="327">
        <v>45865</v>
      </c>
      <c r="F641" s="326" t="s">
        <v>3091</v>
      </c>
      <c r="G641" s="326" t="s">
        <v>3837</v>
      </c>
      <c r="H641" s="326" t="s">
        <v>3838</v>
      </c>
      <c r="I641" s="329">
        <v>127.51</v>
      </c>
      <c r="J641" s="330">
        <v>10</v>
      </c>
      <c r="K641" s="92"/>
    </row>
    <row r="642" spans="1:11" ht="12.75" x14ac:dyDescent="0.2">
      <c r="A642" s="326" t="s">
        <v>3053</v>
      </c>
      <c r="B642" s="326" t="s">
        <v>3814</v>
      </c>
      <c r="C642" s="326" t="s">
        <v>3839</v>
      </c>
      <c r="D642" s="327">
        <v>45784</v>
      </c>
      <c r="E642" s="327">
        <v>45865</v>
      </c>
      <c r="F642" s="326" t="s">
        <v>3091</v>
      </c>
      <c r="G642" s="326" t="s">
        <v>3840</v>
      </c>
      <c r="H642" s="326" t="s">
        <v>3841</v>
      </c>
      <c r="I642" s="329">
        <v>45.57</v>
      </c>
      <c r="J642" s="330">
        <v>10</v>
      </c>
      <c r="K642" s="92"/>
    </row>
    <row r="643" spans="1:11" ht="12.75" x14ac:dyDescent="0.2">
      <c r="A643" s="326" t="s">
        <v>3053</v>
      </c>
      <c r="B643" s="326" t="s">
        <v>3814</v>
      </c>
      <c r="C643" s="326" t="s">
        <v>3842</v>
      </c>
      <c r="D643" s="327">
        <v>45784</v>
      </c>
      <c r="E643" s="327">
        <v>45865</v>
      </c>
      <c r="F643" s="326" t="s">
        <v>3091</v>
      </c>
      <c r="G643" s="326"/>
      <c r="H643" s="326" t="s">
        <v>3843</v>
      </c>
      <c r="I643" s="329">
        <v>23.9</v>
      </c>
      <c r="J643" s="330">
        <v>10</v>
      </c>
      <c r="K643" s="92"/>
    </row>
    <row r="644" spans="1:11" ht="22.5" x14ac:dyDescent="0.2">
      <c r="A644" s="326" t="s">
        <v>3053</v>
      </c>
      <c r="B644" s="326" t="s">
        <v>3844</v>
      </c>
      <c r="C644" s="326" t="s">
        <v>3845</v>
      </c>
      <c r="D644" s="327">
        <v>45865</v>
      </c>
      <c r="E644" s="327"/>
      <c r="F644" s="326" t="s">
        <v>3846</v>
      </c>
      <c r="G644" s="326" t="s">
        <v>3847</v>
      </c>
      <c r="H644" s="326" t="s">
        <v>3848</v>
      </c>
      <c r="I644" s="329">
        <v>2000</v>
      </c>
      <c r="J644" s="330">
        <v>10</v>
      </c>
      <c r="K644" s="92"/>
    </row>
    <row r="645" spans="1:11" ht="45" x14ac:dyDescent="0.2">
      <c r="A645" s="326" t="s">
        <v>3053</v>
      </c>
      <c r="B645" s="326" t="s">
        <v>3849</v>
      </c>
      <c r="C645" s="326" t="s">
        <v>3850</v>
      </c>
      <c r="D645" s="327">
        <v>45815</v>
      </c>
      <c r="E645" s="327">
        <v>46021</v>
      </c>
      <c r="F645" s="326" t="s">
        <v>3851</v>
      </c>
      <c r="G645" s="326"/>
      <c r="H645" s="326" t="s">
        <v>3852</v>
      </c>
      <c r="I645" s="329">
        <v>256.3</v>
      </c>
      <c r="J645" s="330">
        <v>10</v>
      </c>
      <c r="K645" s="92"/>
    </row>
    <row r="646" spans="1:11" ht="45" x14ac:dyDescent="0.2">
      <c r="A646" s="326" t="s">
        <v>3053</v>
      </c>
      <c r="B646" s="326" t="s">
        <v>3849</v>
      </c>
      <c r="C646" s="326"/>
      <c r="D646" s="327"/>
      <c r="E646" s="327">
        <v>46021</v>
      </c>
      <c r="F646" s="326" t="s">
        <v>3853</v>
      </c>
      <c r="G646" s="326"/>
      <c r="H646" s="326" t="s">
        <v>1496</v>
      </c>
      <c r="I646" s="329">
        <v>94.75</v>
      </c>
      <c r="J646" s="330">
        <v>10</v>
      </c>
      <c r="K646" s="92"/>
    </row>
    <row r="647" spans="1:11" ht="45" x14ac:dyDescent="0.2">
      <c r="A647" s="326" t="s">
        <v>3053</v>
      </c>
      <c r="B647" s="326" t="s">
        <v>3849</v>
      </c>
      <c r="C647" s="326"/>
      <c r="D647" s="327">
        <v>45819</v>
      </c>
      <c r="E647" s="327">
        <v>46021</v>
      </c>
      <c r="F647" s="326" t="s">
        <v>3851</v>
      </c>
      <c r="G647" s="326"/>
      <c r="H647" s="326" t="s">
        <v>3854</v>
      </c>
      <c r="I647" s="329">
        <v>246</v>
      </c>
      <c r="J647" s="330">
        <v>10</v>
      </c>
      <c r="K647" s="92"/>
    </row>
    <row r="648" spans="1:11" ht="45" x14ac:dyDescent="0.2">
      <c r="A648" s="326" t="s">
        <v>3053</v>
      </c>
      <c r="B648" s="326" t="s">
        <v>3849</v>
      </c>
      <c r="C648" s="326"/>
      <c r="D648" s="327">
        <v>45817</v>
      </c>
      <c r="E648" s="327">
        <v>46021</v>
      </c>
      <c r="F648" s="326" t="s">
        <v>3855</v>
      </c>
      <c r="G648" s="326"/>
      <c r="H648" s="326" t="s">
        <v>3856</v>
      </c>
      <c r="I648" s="329">
        <v>15.68</v>
      </c>
      <c r="J648" s="330">
        <v>10</v>
      </c>
      <c r="K648" s="92"/>
    </row>
    <row r="649" spans="1:11" ht="45" x14ac:dyDescent="0.2">
      <c r="A649" s="326" t="s">
        <v>3053</v>
      </c>
      <c r="B649" s="326" t="s">
        <v>3849</v>
      </c>
      <c r="C649" s="326" t="s">
        <v>3857</v>
      </c>
      <c r="D649" s="327">
        <v>45839</v>
      </c>
      <c r="E649" s="327">
        <v>46021</v>
      </c>
      <c r="F649" s="326" t="s">
        <v>3858</v>
      </c>
      <c r="G649" s="326" t="s">
        <v>3859</v>
      </c>
      <c r="H649" s="326" t="s">
        <v>3860</v>
      </c>
      <c r="I649" s="329">
        <v>1051.5</v>
      </c>
      <c r="J649" s="330">
        <v>10</v>
      </c>
      <c r="K649" s="92"/>
    </row>
    <row r="650" spans="1:11" ht="45" x14ac:dyDescent="0.2">
      <c r="A650" s="326" t="s">
        <v>3053</v>
      </c>
      <c r="B650" s="326" t="s">
        <v>3849</v>
      </c>
      <c r="C650" s="326" t="s">
        <v>3861</v>
      </c>
      <c r="D650" s="327">
        <v>45839</v>
      </c>
      <c r="E650" s="327">
        <v>46021</v>
      </c>
      <c r="F650" s="326" t="s">
        <v>3862</v>
      </c>
      <c r="G650" s="326" t="s">
        <v>3859</v>
      </c>
      <c r="H650" s="326" t="s">
        <v>3860</v>
      </c>
      <c r="I650" s="329">
        <v>66</v>
      </c>
      <c r="J650" s="330">
        <v>10</v>
      </c>
      <c r="K650" s="92"/>
    </row>
    <row r="651" spans="1:11" ht="12.75" x14ac:dyDescent="0.2">
      <c r="A651" s="326" t="s">
        <v>3053</v>
      </c>
      <c r="B651" s="326" t="s">
        <v>3849</v>
      </c>
      <c r="C651" s="326"/>
      <c r="D651" s="327">
        <v>45874</v>
      </c>
      <c r="E651" s="327">
        <v>46021</v>
      </c>
      <c r="F651" s="326" t="s">
        <v>3832</v>
      </c>
      <c r="G651" s="326"/>
      <c r="H651" s="326" t="s">
        <v>3863</v>
      </c>
      <c r="I651" s="329">
        <v>133.21</v>
      </c>
      <c r="J651" s="330">
        <v>10</v>
      </c>
      <c r="K651" s="92"/>
    </row>
    <row r="652" spans="1:11" ht="12.75" x14ac:dyDescent="0.2">
      <c r="A652" s="326" t="s">
        <v>3053</v>
      </c>
      <c r="B652" s="326" t="s">
        <v>3849</v>
      </c>
      <c r="C652" s="326" t="s">
        <v>3864</v>
      </c>
      <c r="D652" s="327">
        <v>45880</v>
      </c>
      <c r="E652" s="327">
        <v>46021</v>
      </c>
      <c r="F652" s="326" t="s">
        <v>3865</v>
      </c>
      <c r="G652" s="326"/>
      <c r="H652" s="326" t="s">
        <v>3866</v>
      </c>
      <c r="I652" s="329">
        <v>47.25</v>
      </c>
      <c r="J652" s="330">
        <v>10</v>
      </c>
      <c r="K652" s="92"/>
    </row>
    <row r="653" spans="1:11" ht="12.75" x14ac:dyDescent="0.2">
      <c r="A653" s="326" t="s">
        <v>3053</v>
      </c>
      <c r="B653" s="326" t="s">
        <v>3849</v>
      </c>
      <c r="C653" s="326" t="s">
        <v>3867</v>
      </c>
      <c r="D653" s="327">
        <v>45875</v>
      </c>
      <c r="E653" s="327">
        <v>46021</v>
      </c>
      <c r="F653" s="326" t="s">
        <v>3819</v>
      </c>
      <c r="G653" s="326"/>
      <c r="H653" s="326" t="s">
        <v>3868</v>
      </c>
      <c r="I653" s="329">
        <v>173.7</v>
      </c>
      <c r="J653" s="330">
        <v>10</v>
      </c>
      <c r="K653" s="92"/>
    </row>
    <row r="654" spans="1:11" ht="12.75" x14ac:dyDescent="0.2">
      <c r="A654" s="326" t="s">
        <v>3053</v>
      </c>
      <c r="B654" s="326" t="s">
        <v>3849</v>
      </c>
      <c r="C654" s="326"/>
      <c r="D654" s="327">
        <v>45875</v>
      </c>
      <c r="E654" s="327">
        <v>46021</v>
      </c>
      <c r="F654" s="326" t="s">
        <v>3091</v>
      </c>
      <c r="G654" s="326"/>
      <c r="H654" s="326" t="s">
        <v>3869</v>
      </c>
      <c r="I654" s="329">
        <v>43.63</v>
      </c>
      <c r="J654" s="330">
        <v>10</v>
      </c>
      <c r="K654" s="92"/>
    </row>
    <row r="655" spans="1:11" ht="22.5" x14ac:dyDescent="0.2">
      <c r="A655" s="326" t="s">
        <v>3053</v>
      </c>
      <c r="B655" s="326" t="s">
        <v>3849</v>
      </c>
      <c r="C655" s="326" t="s">
        <v>3870</v>
      </c>
      <c r="D655" s="327">
        <v>45922</v>
      </c>
      <c r="E655" s="327">
        <v>46021</v>
      </c>
      <c r="F655" s="326" t="s">
        <v>3871</v>
      </c>
      <c r="G655" s="326" t="s">
        <v>3872</v>
      </c>
      <c r="H655" s="326" t="s">
        <v>3873</v>
      </c>
      <c r="I655" s="329">
        <v>30</v>
      </c>
      <c r="J655" s="330">
        <v>10</v>
      </c>
      <c r="K655" s="92"/>
    </row>
    <row r="656" spans="1:11" ht="45" x14ac:dyDescent="0.2">
      <c r="A656" s="326" t="s">
        <v>3053</v>
      </c>
      <c r="B656" s="326" t="s">
        <v>3849</v>
      </c>
      <c r="C656" s="326" t="s">
        <v>3874</v>
      </c>
      <c r="D656" s="327">
        <v>45901</v>
      </c>
      <c r="E656" s="327">
        <v>46021</v>
      </c>
      <c r="F656" s="326" t="s">
        <v>3875</v>
      </c>
      <c r="G656" s="326"/>
      <c r="H656" s="326" t="s">
        <v>3876</v>
      </c>
      <c r="I656" s="329">
        <v>810.12</v>
      </c>
      <c r="J656" s="330">
        <v>10</v>
      </c>
      <c r="K656" s="92"/>
    </row>
    <row r="657" spans="1:11" ht="22.5" x14ac:dyDescent="0.2">
      <c r="A657" s="326" t="s">
        <v>3053</v>
      </c>
      <c r="B657" s="326" t="s">
        <v>3849</v>
      </c>
      <c r="C657" s="326" t="s">
        <v>3877</v>
      </c>
      <c r="D657" s="327">
        <v>45952</v>
      </c>
      <c r="E657" s="327">
        <v>46021</v>
      </c>
      <c r="F657" s="326" t="s">
        <v>3871</v>
      </c>
      <c r="G657" s="326" t="s">
        <v>3872</v>
      </c>
      <c r="H657" s="326" t="s">
        <v>3873</v>
      </c>
      <c r="I657" s="329">
        <v>30</v>
      </c>
      <c r="J657" s="330">
        <v>10</v>
      </c>
      <c r="K657" s="92"/>
    </row>
    <row r="658" spans="1:11" ht="22.5" x14ac:dyDescent="0.2">
      <c r="A658" s="326" t="s">
        <v>3053</v>
      </c>
      <c r="B658" s="326" t="s">
        <v>3849</v>
      </c>
      <c r="C658" s="326" t="s">
        <v>3878</v>
      </c>
      <c r="D658" s="327">
        <v>45985</v>
      </c>
      <c r="E658" s="327">
        <v>46021</v>
      </c>
      <c r="F658" s="326" t="s">
        <v>3871</v>
      </c>
      <c r="G658" s="326" t="s">
        <v>3872</v>
      </c>
      <c r="H658" s="326" t="s">
        <v>3873</v>
      </c>
      <c r="I658" s="329">
        <v>30</v>
      </c>
      <c r="J658" s="330">
        <v>10</v>
      </c>
      <c r="K658" s="92"/>
    </row>
    <row r="659" spans="1:11" ht="45" x14ac:dyDescent="0.2">
      <c r="A659" s="326" t="s">
        <v>3053</v>
      </c>
      <c r="B659" s="326" t="s">
        <v>3849</v>
      </c>
      <c r="C659" s="326"/>
      <c r="D659" s="327">
        <v>46021</v>
      </c>
      <c r="E659" s="327"/>
      <c r="F659" s="326" t="s">
        <v>3879</v>
      </c>
      <c r="G659" s="326"/>
      <c r="H659" s="326" t="s">
        <v>1496</v>
      </c>
      <c r="I659" s="329">
        <v>168</v>
      </c>
      <c r="J659" s="330">
        <v>10</v>
      </c>
      <c r="K659" s="92"/>
    </row>
    <row r="660" spans="1:11" ht="22.5" x14ac:dyDescent="0.2">
      <c r="A660" s="326" t="s">
        <v>3053</v>
      </c>
      <c r="B660" s="326" t="s">
        <v>3849</v>
      </c>
      <c r="C660" s="326" t="s">
        <v>3880</v>
      </c>
      <c r="D660" s="327">
        <v>46019</v>
      </c>
      <c r="E660" s="327">
        <v>46021</v>
      </c>
      <c r="F660" s="326" t="s">
        <v>3055</v>
      </c>
      <c r="G660" s="326"/>
      <c r="H660" s="326" t="s">
        <v>3881</v>
      </c>
      <c r="I660" s="329">
        <v>145.91</v>
      </c>
      <c r="J660" s="330">
        <v>10</v>
      </c>
      <c r="K660" s="92"/>
    </row>
    <row r="661" spans="1:11" ht="12.75" x14ac:dyDescent="0.2">
      <c r="A661" s="326" t="s">
        <v>3053</v>
      </c>
      <c r="B661" s="326" t="s">
        <v>3849</v>
      </c>
      <c r="C661" s="326" t="s">
        <v>3882</v>
      </c>
      <c r="D661" s="327">
        <v>46018</v>
      </c>
      <c r="E661" s="327">
        <v>46021</v>
      </c>
      <c r="F661" s="326" t="s">
        <v>3832</v>
      </c>
      <c r="G661" s="326"/>
      <c r="H661" s="326" t="s">
        <v>3833</v>
      </c>
      <c r="I661" s="329">
        <v>131</v>
      </c>
      <c r="J661" s="330">
        <v>10</v>
      </c>
      <c r="K661" s="92"/>
    </row>
    <row r="662" spans="1:11" ht="12.75" x14ac:dyDescent="0.2">
      <c r="A662" s="326" t="s">
        <v>3053</v>
      </c>
      <c r="B662" s="326" t="s">
        <v>3849</v>
      </c>
      <c r="C662" s="326" t="s">
        <v>3883</v>
      </c>
      <c r="D662" s="327">
        <v>46018</v>
      </c>
      <c r="E662" s="327">
        <v>46021</v>
      </c>
      <c r="F662" s="326" t="s">
        <v>3819</v>
      </c>
      <c r="G662" s="326"/>
      <c r="H662" s="326" t="s">
        <v>3884</v>
      </c>
      <c r="I662" s="329">
        <v>135.5</v>
      </c>
      <c r="J662" s="330">
        <v>10</v>
      </c>
      <c r="K662" s="92"/>
    </row>
    <row r="663" spans="1:11" ht="12.75" x14ac:dyDescent="0.2">
      <c r="A663" s="326" t="s">
        <v>3053</v>
      </c>
      <c r="B663" s="326" t="s">
        <v>3885</v>
      </c>
      <c r="C663" s="326" t="s">
        <v>3886</v>
      </c>
      <c r="D663" s="327">
        <v>45947</v>
      </c>
      <c r="E663" s="327"/>
      <c r="F663" s="326" t="s">
        <v>3887</v>
      </c>
      <c r="G663" s="326" t="s">
        <v>3847</v>
      </c>
      <c r="H663" s="326" t="s">
        <v>3848</v>
      </c>
      <c r="I663" s="329">
        <v>3000</v>
      </c>
      <c r="J663" s="330">
        <v>10</v>
      </c>
      <c r="K663" s="92"/>
    </row>
    <row r="664" spans="1:11" ht="12.75" x14ac:dyDescent="0.2">
      <c r="A664" s="326" t="s">
        <v>3053</v>
      </c>
      <c r="B664" s="326" t="s">
        <v>3940</v>
      </c>
      <c r="C664" s="326" t="s">
        <v>3941</v>
      </c>
      <c r="D664" s="327">
        <v>45686</v>
      </c>
      <c r="E664" s="327"/>
      <c r="F664" s="326" t="s">
        <v>3819</v>
      </c>
      <c r="G664" s="326" t="s">
        <v>3525</v>
      </c>
      <c r="H664" s="326" t="s">
        <v>3526</v>
      </c>
      <c r="I664" s="329">
        <v>350</v>
      </c>
      <c r="J664" s="330">
        <v>10</v>
      </c>
      <c r="K664" s="92"/>
    </row>
    <row r="665" spans="1:11" ht="12.75" x14ac:dyDescent="0.2">
      <c r="A665" s="326" t="s">
        <v>3053</v>
      </c>
      <c r="B665" s="326" t="s">
        <v>3939</v>
      </c>
      <c r="C665" s="326"/>
      <c r="D665" s="327">
        <v>45782</v>
      </c>
      <c r="E665" s="327"/>
      <c r="F665" s="326" t="s">
        <v>3055</v>
      </c>
      <c r="G665" s="326" t="s">
        <v>3056</v>
      </c>
      <c r="H665" s="326" t="s">
        <v>3057</v>
      </c>
      <c r="I665" s="329">
        <v>20.149999999999999</v>
      </c>
      <c r="J665" s="330">
        <v>10</v>
      </c>
      <c r="K665" s="92"/>
    </row>
    <row r="666" spans="1:11" ht="12.75" x14ac:dyDescent="0.2">
      <c r="A666" s="326" t="s">
        <v>3053</v>
      </c>
      <c r="B666" s="326" t="s">
        <v>3939</v>
      </c>
      <c r="C666" s="326"/>
      <c r="D666" s="327">
        <v>45782</v>
      </c>
      <c r="E666" s="327"/>
      <c r="F666" s="326" t="s">
        <v>3055</v>
      </c>
      <c r="G666" s="326" t="s">
        <v>3056</v>
      </c>
      <c r="H666" s="326" t="s">
        <v>3057</v>
      </c>
      <c r="I666" s="329">
        <v>52.1</v>
      </c>
      <c r="J666" s="330">
        <v>10</v>
      </c>
      <c r="K666" s="92"/>
    </row>
    <row r="667" spans="1:11" ht="12.75" x14ac:dyDescent="0.2">
      <c r="A667" s="326" t="s">
        <v>3053</v>
      </c>
      <c r="B667" s="326" t="s">
        <v>3939</v>
      </c>
      <c r="C667" s="326"/>
      <c r="D667" s="327">
        <v>45782</v>
      </c>
      <c r="E667" s="327"/>
      <c r="F667" s="326" t="s">
        <v>3055</v>
      </c>
      <c r="G667" s="326" t="s">
        <v>3056</v>
      </c>
      <c r="H667" s="326" t="s">
        <v>3057</v>
      </c>
      <c r="I667" s="329">
        <v>36.799999999999997</v>
      </c>
      <c r="J667" s="330">
        <v>10</v>
      </c>
      <c r="K667" s="92"/>
    </row>
    <row r="668" spans="1:11" ht="12.75" x14ac:dyDescent="0.2">
      <c r="A668" s="326" t="s">
        <v>3053</v>
      </c>
      <c r="B668" s="326" t="s">
        <v>3939</v>
      </c>
      <c r="C668" s="326"/>
      <c r="D668" s="327">
        <v>45783</v>
      </c>
      <c r="E668" s="327"/>
      <c r="F668" s="326" t="s">
        <v>3055</v>
      </c>
      <c r="G668" s="326" t="s">
        <v>3056</v>
      </c>
      <c r="H668" s="326" t="s">
        <v>3057</v>
      </c>
      <c r="I668" s="329">
        <v>20.7</v>
      </c>
      <c r="J668" s="330">
        <v>10</v>
      </c>
      <c r="K668" s="92"/>
    </row>
    <row r="669" spans="1:11" ht="12.75" x14ac:dyDescent="0.2">
      <c r="A669" s="326" t="s">
        <v>3053</v>
      </c>
      <c r="B669" s="326" t="s">
        <v>3939</v>
      </c>
      <c r="C669" s="326"/>
      <c r="D669" s="327">
        <v>45791</v>
      </c>
      <c r="E669" s="327"/>
      <c r="F669" s="326" t="s">
        <v>3055</v>
      </c>
      <c r="G669" s="326" t="s">
        <v>3056</v>
      </c>
      <c r="H669" s="326" t="s">
        <v>3057</v>
      </c>
      <c r="I669" s="329">
        <v>74.7</v>
      </c>
      <c r="J669" s="330">
        <v>10</v>
      </c>
      <c r="K669" s="92"/>
    </row>
    <row r="670" spans="1:11" ht="12.75" x14ac:dyDescent="0.2">
      <c r="A670" s="326" t="s">
        <v>3053</v>
      </c>
      <c r="B670" s="326" t="s">
        <v>3939</v>
      </c>
      <c r="C670" s="326"/>
      <c r="D670" s="327">
        <v>45798</v>
      </c>
      <c r="E670" s="327"/>
      <c r="F670" s="326" t="s">
        <v>3055</v>
      </c>
      <c r="G670" s="326" t="s">
        <v>3056</v>
      </c>
      <c r="H670" s="326" t="s">
        <v>3057</v>
      </c>
      <c r="I670" s="329">
        <v>48.6</v>
      </c>
      <c r="J670" s="330">
        <v>10</v>
      </c>
      <c r="K670" s="92"/>
    </row>
    <row r="671" spans="1:11" ht="12.75" x14ac:dyDescent="0.2">
      <c r="A671" s="326" t="s">
        <v>3053</v>
      </c>
      <c r="B671" s="326" t="s">
        <v>3939</v>
      </c>
      <c r="C671" s="326"/>
      <c r="D671" s="327">
        <v>45798</v>
      </c>
      <c r="E671" s="327"/>
      <c r="F671" s="326" t="s">
        <v>3055</v>
      </c>
      <c r="G671" s="326" t="s">
        <v>3056</v>
      </c>
      <c r="H671" s="326" t="s">
        <v>3057</v>
      </c>
      <c r="I671" s="329">
        <v>58.2</v>
      </c>
      <c r="J671" s="330">
        <v>10</v>
      </c>
      <c r="K671" s="92"/>
    </row>
    <row r="672" spans="1:11" ht="12.75" x14ac:dyDescent="0.2">
      <c r="A672" s="326" t="s">
        <v>3053</v>
      </c>
      <c r="B672" s="326" t="s">
        <v>3179</v>
      </c>
      <c r="C672" s="326"/>
      <c r="D672" s="327">
        <v>45805</v>
      </c>
      <c r="E672" s="327"/>
      <c r="F672" s="326" t="s">
        <v>3055</v>
      </c>
      <c r="G672" s="326" t="s">
        <v>3092</v>
      </c>
      <c r="H672" s="326" t="s">
        <v>3936</v>
      </c>
      <c r="I672" s="329">
        <v>77.5</v>
      </c>
      <c r="J672" s="330">
        <v>10</v>
      </c>
      <c r="K672" s="92"/>
    </row>
    <row r="673" spans="1:11" ht="12.75" x14ac:dyDescent="0.2">
      <c r="A673" s="326" t="s">
        <v>3053</v>
      </c>
      <c r="B673" s="326" t="s">
        <v>3939</v>
      </c>
      <c r="C673" s="326"/>
      <c r="D673" s="327">
        <v>45806</v>
      </c>
      <c r="E673" s="327"/>
      <c r="F673" s="326" t="s">
        <v>3055</v>
      </c>
      <c r="G673" s="326" t="s">
        <v>3056</v>
      </c>
      <c r="H673" s="326" t="s">
        <v>3057</v>
      </c>
      <c r="I673" s="329">
        <v>90.45</v>
      </c>
      <c r="J673" s="330">
        <v>10</v>
      </c>
      <c r="K673" s="92"/>
    </row>
    <row r="674" spans="1:11" ht="12.75" x14ac:dyDescent="0.2">
      <c r="A674" s="326" t="s">
        <v>3053</v>
      </c>
      <c r="B674" s="326" t="s">
        <v>3939</v>
      </c>
      <c r="C674" s="326"/>
      <c r="D674" s="327">
        <v>45806</v>
      </c>
      <c r="E674" s="327"/>
      <c r="F674" s="326" t="s">
        <v>3055</v>
      </c>
      <c r="G674" s="326" t="s">
        <v>3056</v>
      </c>
      <c r="H674" s="326" t="s">
        <v>3057</v>
      </c>
      <c r="I674" s="329">
        <v>76.349999999999994</v>
      </c>
      <c r="J674" s="330">
        <v>10</v>
      </c>
      <c r="K674" s="92"/>
    </row>
    <row r="675" spans="1:11" ht="12.75" x14ac:dyDescent="0.2">
      <c r="A675" s="326" t="s">
        <v>3053</v>
      </c>
      <c r="B675" s="326" t="s">
        <v>3939</v>
      </c>
      <c r="C675" s="326"/>
      <c r="D675" s="327">
        <v>45807</v>
      </c>
      <c r="E675" s="327"/>
      <c r="F675" s="326" t="s">
        <v>3055</v>
      </c>
      <c r="G675" s="326" t="s">
        <v>3056</v>
      </c>
      <c r="H675" s="326" t="s">
        <v>3057</v>
      </c>
      <c r="I675" s="329">
        <v>92.6</v>
      </c>
      <c r="J675" s="330">
        <v>10</v>
      </c>
      <c r="K675" s="92"/>
    </row>
    <row r="676" spans="1:11" ht="12.75" x14ac:dyDescent="0.2">
      <c r="A676" s="326" t="s">
        <v>3053</v>
      </c>
      <c r="B676" s="326" t="s">
        <v>3939</v>
      </c>
      <c r="C676" s="326"/>
      <c r="D676" s="327">
        <v>45812</v>
      </c>
      <c r="E676" s="327"/>
      <c r="F676" s="326" t="s">
        <v>3055</v>
      </c>
      <c r="G676" s="326" t="s">
        <v>3056</v>
      </c>
      <c r="H676" s="326" t="s">
        <v>3057</v>
      </c>
      <c r="I676" s="329">
        <v>40.049999999999997</v>
      </c>
      <c r="J676" s="330">
        <v>10</v>
      </c>
      <c r="K676" s="92"/>
    </row>
    <row r="677" spans="1:11" ht="12.75" x14ac:dyDescent="0.2">
      <c r="A677" s="326" t="s">
        <v>3053</v>
      </c>
      <c r="B677" s="326" t="s">
        <v>3939</v>
      </c>
      <c r="C677" s="326"/>
      <c r="D677" s="327">
        <v>45813</v>
      </c>
      <c r="E677" s="327"/>
      <c r="F677" s="326" t="s">
        <v>3055</v>
      </c>
      <c r="G677" s="326" t="s">
        <v>3056</v>
      </c>
      <c r="H677" s="326" t="s">
        <v>3057</v>
      </c>
      <c r="I677" s="329">
        <v>33.85</v>
      </c>
      <c r="J677" s="330">
        <v>10</v>
      </c>
      <c r="K677" s="92"/>
    </row>
    <row r="678" spans="1:11" ht="12.75" x14ac:dyDescent="0.2">
      <c r="A678" s="326" t="s">
        <v>3053</v>
      </c>
      <c r="B678" s="326" t="s">
        <v>3939</v>
      </c>
      <c r="C678" s="326"/>
      <c r="D678" s="327">
        <v>45817</v>
      </c>
      <c r="E678" s="327"/>
      <c r="F678" s="326" t="s">
        <v>3055</v>
      </c>
      <c r="G678" s="326" t="s">
        <v>3056</v>
      </c>
      <c r="H678" s="326" t="s">
        <v>3057</v>
      </c>
      <c r="I678" s="329">
        <v>56.55</v>
      </c>
      <c r="J678" s="330">
        <v>10</v>
      </c>
      <c r="K678" s="92"/>
    </row>
    <row r="679" spans="1:11" ht="12.75" x14ac:dyDescent="0.2">
      <c r="A679" s="326" t="s">
        <v>3053</v>
      </c>
      <c r="B679" s="326" t="s">
        <v>3939</v>
      </c>
      <c r="C679" s="326"/>
      <c r="D679" s="327">
        <v>45818</v>
      </c>
      <c r="E679" s="327"/>
      <c r="F679" s="326" t="s">
        <v>3055</v>
      </c>
      <c r="G679" s="326" t="s">
        <v>3056</v>
      </c>
      <c r="H679" s="326" t="s">
        <v>3057</v>
      </c>
      <c r="I679" s="329">
        <v>44.6</v>
      </c>
      <c r="J679" s="330">
        <v>10</v>
      </c>
      <c r="K679" s="92"/>
    </row>
    <row r="680" spans="1:11" ht="12.75" x14ac:dyDescent="0.2">
      <c r="A680" s="326" t="s">
        <v>3053</v>
      </c>
      <c r="B680" s="326" t="s">
        <v>3939</v>
      </c>
      <c r="C680" s="326"/>
      <c r="D680" s="327">
        <v>45818</v>
      </c>
      <c r="E680" s="327"/>
      <c r="F680" s="326" t="s">
        <v>3055</v>
      </c>
      <c r="G680" s="326" t="s">
        <v>3056</v>
      </c>
      <c r="H680" s="326" t="s">
        <v>3057</v>
      </c>
      <c r="I680" s="329">
        <v>109.25</v>
      </c>
      <c r="J680" s="330">
        <v>10</v>
      </c>
      <c r="K680" s="92"/>
    </row>
    <row r="681" spans="1:11" ht="12.75" x14ac:dyDescent="0.2">
      <c r="A681" s="326" t="s">
        <v>3053</v>
      </c>
      <c r="B681" s="326" t="s">
        <v>3939</v>
      </c>
      <c r="C681" s="326"/>
      <c r="D681" s="327">
        <v>45820</v>
      </c>
      <c r="E681" s="327"/>
      <c r="F681" s="326" t="s">
        <v>3055</v>
      </c>
      <c r="G681" s="326" t="s">
        <v>3056</v>
      </c>
      <c r="H681" s="326" t="s">
        <v>3057</v>
      </c>
      <c r="I681" s="329">
        <v>36.35</v>
      </c>
      <c r="J681" s="330">
        <v>10</v>
      </c>
      <c r="K681" s="92"/>
    </row>
    <row r="682" spans="1:11" ht="12.75" x14ac:dyDescent="0.2">
      <c r="A682" s="326" t="s">
        <v>3053</v>
      </c>
      <c r="B682" s="326" t="s">
        <v>3939</v>
      </c>
      <c r="C682" s="326"/>
      <c r="D682" s="327">
        <v>45820</v>
      </c>
      <c r="E682" s="327"/>
      <c r="F682" s="326" t="s">
        <v>3055</v>
      </c>
      <c r="G682" s="326" t="s">
        <v>3056</v>
      </c>
      <c r="H682" s="326" t="s">
        <v>3057</v>
      </c>
      <c r="I682" s="329">
        <v>42.9</v>
      </c>
      <c r="J682" s="330">
        <v>10</v>
      </c>
      <c r="K682" s="92"/>
    </row>
    <row r="683" spans="1:11" ht="12.75" x14ac:dyDescent="0.2">
      <c r="A683" s="326" t="s">
        <v>3053</v>
      </c>
      <c r="B683" s="326" t="s">
        <v>3939</v>
      </c>
      <c r="C683" s="326"/>
      <c r="D683" s="327">
        <v>45825</v>
      </c>
      <c r="E683" s="327"/>
      <c r="F683" s="326" t="s">
        <v>3055</v>
      </c>
      <c r="G683" s="326" t="s">
        <v>3056</v>
      </c>
      <c r="H683" s="326" t="s">
        <v>3057</v>
      </c>
      <c r="I683" s="329">
        <v>35.9</v>
      </c>
      <c r="J683" s="330">
        <v>10</v>
      </c>
      <c r="K683" s="92"/>
    </row>
    <row r="684" spans="1:11" ht="12.75" x14ac:dyDescent="0.2">
      <c r="A684" s="326" t="s">
        <v>3053</v>
      </c>
      <c r="B684" s="326" t="s">
        <v>3054</v>
      </c>
      <c r="C684" s="326"/>
      <c r="D684" s="327">
        <v>45831</v>
      </c>
      <c r="E684" s="327"/>
      <c r="F684" s="326" t="s">
        <v>3055</v>
      </c>
      <c r="G684" s="326" t="s">
        <v>3056</v>
      </c>
      <c r="H684" s="326" t="s">
        <v>3057</v>
      </c>
      <c r="I684" s="329">
        <v>67.2</v>
      </c>
      <c r="J684" s="330">
        <v>10</v>
      </c>
      <c r="K684" s="92"/>
    </row>
    <row r="685" spans="1:11" ht="12.75" x14ac:dyDescent="0.2">
      <c r="A685" s="326" t="s">
        <v>3053</v>
      </c>
      <c r="B685" s="326" t="s">
        <v>3054</v>
      </c>
      <c r="C685" s="326"/>
      <c r="D685" s="327">
        <v>45834</v>
      </c>
      <c r="E685" s="327"/>
      <c r="F685" s="326" t="s">
        <v>3055</v>
      </c>
      <c r="G685" s="326" t="s">
        <v>3056</v>
      </c>
      <c r="H685" s="326" t="s">
        <v>3057</v>
      </c>
      <c r="I685" s="329">
        <v>23.3</v>
      </c>
      <c r="J685" s="330">
        <v>10</v>
      </c>
      <c r="K685" s="92"/>
    </row>
    <row r="686" spans="1:11" ht="12.75" x14ac:dyDescent="0.2">
      <c r="A686" s="326" t="s">
        <v>3053</v>
      </c>
      <c r="B686" s="326" t="s">
        <v>3054</v>
      </c>
      <c r="C686" s="326"/>
      <c r="D686" s="327">
        <v>45835</v>
      </c>
      <c r="E686" s="327"/>
      <c r="F686" s="326" t="s">
        <v>3055</v>
      </c>
      <c r="G686" s="326" t="s">
        <v>3056</v>
      </c>
      <c r="H686" s="326" t="s">
        <v>3057</v>
      </c>
      <c r="I686" s="329">
        <v>98</v>
      </c>
      <c r="J686" s="330">
        <v>10</v>
      </c>
      <c r="K686" s="92"/>
    </row>
    <row r="687" spans="1:11" ht="12.75" x14ac:dyDescent="0.2">
      <c r="A687" s="326" t="s">
        <v>3053</v>
      </c>
      <c r="B687" s="326" t="s">
        <v>3054</v>
      </c>
      <c r="C687" s="326"/>
      <c r="D687" s="327">
        <v>45845</v>
      </c>
      <c r="E687" s="327"/>
      <c r="F687" s="326" t="s">
        <v>3055</v>
      </c>
      <c r="G687" s="326" t="s">
        <v>3056</v>
      </c>
      <c r="H687" s="326" t="s">
        <v>3057</v>
      </c>
      <c r="I687" s="329">
        <v>44.4</v>
      </c>
      <c r="J687" s="330">
        <v>10</v>
      </c>
      <c r="K687" s="92"/>
    </row>
    <row r="688" spans="1:11" ht="12.75" x14ac:dyDescent="0.2">
      <c r="A688" s="326" t="s">
        <v>3053</v>
      </c>
      <c r="B688" s="326" t="s">
        <v>3054</v>
      </c>
      <c r="C688" s="326"/>
      <c r="D688" s="327">
        <v>45846</v>
      </c>
      <c r="E688" s="327"/>
      <c r="F688" s="326" t="s">
        <v>3055</v>
      </c>
      <c r="G688" s="326" t="s">
        <v>3056</v>
      </c>
      <c r="H688" s="326" t="s">
        <v>3057</v>
      </c>
      <c r="I688" s="329">
        <v>19.5</v>
      </c>
      <c r="J688" s="330">
        <v>10</v>
      </c>
      <c r="K688" s="92"/>
    </row>
    <row r="689" spans="1:11" ht="12.75" x14ac:dyDescent="0.2">
      <c r="A689" s="326" t="s">
        <v>3053</v>
      </c>
      <c r="B689" s="326" t="s">
        <v>3054</v>
      </c>
      <c r="C689" s="326"/>
      <c r="D689" s="327">
        <v>45846</v>
      </c>
      <c r="E689" s="327"/>
      <c r="F689" s="326" t="s">
        <v>3055</v>
      </c>
      <c r="G689" s="326" t="s">
        <v>3056</v>
      </c>
      <c r="H689" s="326" t="s">
        <v>3057</v>
      </c>
      <c r="I689" s="329">
        <v>79.75</v>
      </c>
      <c r="J689" s="330">
        <v>10</v>
      </c>
      <c r="K689" s="92"/>
    </row>
    <row r="690" spans="1:11" ht="12.75" x14ac:dyDescent="0.2">
      <c r="A690" s="326" t="s">
        <v>3053</v>
      </c>
      <c r="B690" s="326" t="s">
        <v>3054</v>
      </c>
      <c r="C690" s="326"/>
      <c r="D690" s="327">
        <v>45847</v>
      </c>
      <c r="E690" s="327"/>
      <c r="F690" s="326" t="s">
        <v>3055</v>
      </c>
      <c r="G690" s="326" t="s">
        <v>3056</v>
      </c>
      <c r="H690" s="326" t="s">
        <v>3057</v>
      </c>
      <c r="I690" s="329">
        <v>42.7</v>
      </c>
      <c r="J690" s="330">
        <v>10</v>
      </c>
      <c r="K690" s="92"/>
    </row>
    <row r="691" spans="1:11" ht="12.75" x14ac:dyDescent="0.2">
      <c r="A691" s="326" t="s">
        <v>3053</v>
      </c>
      <c r="B691" s="326" t="s">
        <v>3054</v>
      </c>
      <c r="C691" s="326"/>
      <c r="D691" s="327">
        <v>45847</v>
      </c>
      <c r="E691" s="327"/>
      <c r="F691" s="326" t="s">
        <v>3172</v>
      </c>
      <c r="G691" s="326" t="s">
        <v>3056</v>
      </c>
      <c r="H691" s="326" t="s">
        <v>3057</v>
      </c>
      <c r="I691" s="329">
        <v>60</v>
      </c>
      <c r="J691" s="330">
        <v>10</v>
      </c>
      <c r="K691" s="92"/>
    </row>
    <row r="692" spans="1:11" ht="12.75" x14ac:dyDescent="0.2">
      <c r="A692" s="326" t="s">
        <v>3053</v>
      </c>
      <c r="B692" s="326" t="s">
        <v>3179</v>
      </c>
      <c r="C692" s="326"/>
      <c r="D692" s="327">
        <v>45849</v>
      </c>
      <c r="E692" s="327"/>
      <c r="F692" s="326" t="s">
        <v>3055</v>
      </c>
      <c r="G692" s="326" t="s">
        <v>3092</v>
      </c>
      <c r="H692" s="326" t="s">
        <v>3936</v>
      </c>
      <c r="I692" s="329">
        <v>75.599999999999994</v>
      </c>
      <c r="J692" s="330">
        <v>10</v>
      </c>
      <c r="K692" s="92"/>
    </row>
    <row r="693" spans="1:11" ht="12.75" x14ac:dyDescent="0.2">
      <c r="A693" s="326" t="s">
        <v>3053</v>
      </c>
      <c r="B693" s="326" t="s">
        <v>3054</v>
      </c>
      <c r="C693" s="326"/>
      <c r="D693" s="327">
        <v>45853</v>
      </c>
      <c r="E693" s="327"/>
      <c r="F693" s="326" t="s">
        <v>3055</v>
      </c>
      <c r="G693" s="326" t="s">
        <v>3056</v>
      </c>
      <c r="H693" s="326" t="s">
        <v>3057</v>
      </c>
      <c r="I693" s="329">
        <v>93.7</v>
      </c>
      <c r="J693" s="330">
        <v>10</v>
      </c>
      <c r="K693" s="92"/>
    </row>
    <row r="694" spans="1:11" ht="12.75" x14ac:dyDescent="0.2">
      <c r="A694" s="326" t="s">
        <v>3053</v>
      </c>
      <c r="B694" s="326" t="s">
        <v>3054</v>
      </c>
      <c r="C694" s="326"/>
      <c r="D694" s="327">
        <v>45853</v>
      </c>
      <c r="E694" s="327"/>
      <c r="F694" s="326" t="s">
        <v>3055</v>
      </c>
      <c r="G694" s="326" t="s">
        <v>3056</v>
      </c>
      <c r="H694" s="326" t="s">
        <v>3057</v>
      </c>
      <c r="I694" s="329">
        <v>94.2</v>
      </c>
      <c r="J694" s="330">
        <v>10</v>
      </c>
      <c r="K694" s="92"/>
    </row>
    <row r="695" spans="1:11" ht="12.75" x14ac:dyDescent="0.2">
      <c r="A695" s="326" t="s">
        <v>3053</v>
      </c>
      <c r="B695" s="326" t="s">
        <v>3054</v>
      </c>
      <c r="C695" s="326"/>
      <c r="D695" s="327">
        <v>45854</v>
      </c>
      <c r="E695" s="327"/>
      <c r="F695" s="326" t="s">
        <v>3055</v>
      </c>
      <c r="G695" s="326" t="s">
        <v>3056</v>
      </c>
      <c r="H695" s="326" t="s">
        <v>3057</v>
      </c>
      <c r="I695" s="329">
        <v>51.75</v>
      </c>
      <c r="J695" s="330">
        <v>10</v>
      </c>
      <c r="K695" s="92"/>
    </row>
    <row r="696" spans="1:11" ht="12.75" x14ac:dyDescent="0.2">
      <c r="A696" s="326" t="s">
        <v>3053</v>
      </c>
      <c r="B696" s="326" t="s">
        <v>3179</v>
      </c>
      <c r="C696" s="326"/>
      <c r="D696" s="327">
        <v>45855</v>
      </c>
      <c r="E696" s="327"/>
      <c r="F696" s="326" t="s">
        <v>3055</v>
      </c>
      <c r="G696" s="326" t="s">
        <v>3092</v>
      </c>
      <c r="H696" s="326" t="s">
        <v>3936</v>
      </c>
      <c r="I696" s="329">
        <v>323.10000000000002</v>
      </c>
      <c r="J696" s="330">
        <v>10</v>
      </c>
      <c r="K696" s="92"/>
    </row>
    <row r="697" spans="1:11" ht="12.75" x14ac:dyDescent="0.2">
      <c r="A697" s="326" t="s">
        <v>3053</v>
      </c>
      <c r="B697" s="326" t="s">
        <v>3054</v>
      </c>
      <c r="C697" s="326"/>
      <c r="D697" s="327">
        <v>45859</v>
      </c>
      <c r="E697" s="327"/>
      <c r="F697" s="326" t="s">
        <v>3055</v>
      </c>
      <c r="G697" s="326" t="s">
        <v>3056</v>
      </c>
      <c r="H697" s="326" t="s">
        <v>3057</v>
      </c>
      <c r="I697" s="329">
        <v>53.5</v>
      </c>
      <c r="J697" s="330">
        <v>10</v>
      </c>
      <c r="K697" s="92"/>
    </row>
    <row r="698" spans="1:11" ht="12.75" x14ac:dyDescent="0.2">
      <c r="A698" s="326" t="s">
        <v>3053</v>
      </c>
      <c r="B698" s="326" t="s">
        <v>3054</v>
      </c>
      <c r="C698" s="326"/>
      <c r="D698" s="327">
        <v>45861</v>
      </c>
      <c r="E698" s="327"/>
      <c r="F698" s="326" t="s">
        <v>3055</v>
      </c>
      <c r="G698" s="326" t="s">
        <v>3056</v>
      </c>
      <c r="H698" s="326" t="s">
        <v>3057</v>
      </c>
      <c r="I698" s="329">
        <v>38.6</v>
      </c>
      <c r="J698" s="330">
        <v>10</v>
      </c>
      <c r="K698" s="92"/>
    </row>
    <row r="699" spans="1:11" ht="12.75" x14ac:dyDescent="0.2">
      <c r="A699" s="326" t="s">
        <v>3053</v>
      </c>
      <c r="B699" s="326" t="s">
        <v>3054</v>
      </c>
      <c r="C699" s="326"/>
      <c r="D699" s="327">
        <v>45861</v>
      </c>
      <c r="E699" s="327"/>
      <c r="F699" s="326" t="s">
        <v>3055</v>
      </c>
      <c r="G699" s="326" t="s">
        <v>3056</v>
      </c>
      <c r="H699" s="326" t="s">
        <v>3057</v>
      </c>
      <c r="I699" s="329">
        <v>37.700000000000003</v>
      </c>
      <c r="J699" s="330">
        <v>10</v>
      </c>
      <c r="K699" s="92"/>
    </row>
    <row r="700" spans="1:11" ht="12.75" x14ac:dyDescent="0.2">
      <c r="A700" s="326" t="s">
        <v>3053</v>
      </c>
      <c r="B700" s="326" t="s">
        <v>3054</v>
      </c>
      <c r="C700" s="326"/>
      <c r="D700" s="327">
        <v>45866</v>
      </c>
      <c r="E700" s="327"/>
      <c r="F700" s="326" t="s">
        <v>3055</v>
      </c>
      <c r="G700" s="326" t="s">
        <v>3056</v>
      </c>
      <c r="H700" s="326" t="s">
        <v>3057</v>
      </c>
      <c r="I700" s="329">
        <v>138</v>
      </c>
      <c r="J700" s="330">
        <v>10</v>
      </c>
      <c r="K700" s="92"/>
    </row>
    <row r="701" spans="1:11" ht="12.75" x14ac:dyDescent="0.2">
      <c r="A701" s="326" t="s">
        <v>3053</v>
      </c>
      <c r="B701" s="326" t="s">
        <v>3054</v>
      </c>
      <c r="C701" s="326"/>
      <c r="D701" s="327">
        <v>45867</v>
      </c>
      <c r="E701" s="327"/>
      <c r="F701" s="326" t="s">
        <v>3055</v>
      </c>
      <c r="G701" s="326" t="s">
        <v>3056</v>
      </c>
      <c r="H701" s="326" t="s">
        <v>3057</v>
      </c>
      <c r="I701" s="329">
        <v>53.9</v>
      </c>
      <c r="J701" s="330">
        <v>10</v>
      </c>
      <c r="K701" s="92"/>
    </row>
    <row r="702" spans="1:11" ht="12.75" x14ac:dyDescent="0.2">
      <c r="A702" s="326" t="s">
        <v>3053</v>
      </c>
      <c r="B702" s="326" t="s">
        <v>3054</v>
      </c>
      <c r="C702" s="326"/>
      <c r="D702" s="327">
        <v>45868</v>
      </c>
      <c r="E702" s="327"/>
      <c r="F702" s="326" t="s">
        <v>3055</v>
      </c>
      <c r="G702" s="326" t="s">
        <v>3056</v>
      </c>
      <c r="H702" s="326" t="s">
        <v>3057</v>
      </c>
      <c r="I702" s="329">
        <v>54.85</v>
      </c>
      <c r="J702" s="330">
        <v>10</v>
      </c>
      <c r="K702" s="92"/>
    </row>
    <row r="703" spans="1:11" ht="12.75" x14ac:dyDescent="0.2">
      <c r="A703" s="326" t="s">
        <v>3053</v>
      </c>
      <c r="B703" s="326" t="s">
        <v>3054</v>
      </c>
      <c r="C703" s="326"/>
      <c r="D703" s="327">
        <v>45873</v>
      </c>
      <c r="E703" s="327"/>
      <c r="F703" s="326" t="s">
        <v>3055</v>
      </c>
      <c r="G703" s="326" t="s">
        <v>3056</v>
      </c>
      <c r="H703" s="326" t="s">
        <v>3057</v>
      </c>
      <c r="I703" s="329">
        <v>98</v>
      </c>
      <c r="J703" s="330">
        <v>10</v>
      </c>
      <c r="K703" s="92"/>
    </row>
    <row r="704" spans="1:11" ht="12.75" x14ac:dyDescent="0.2">
      <c r="A704" s="326" t="s">
        <v>3058</v>
      </c>
      <c r="B704" s="326"/>
      <c r="C704" s="326"/>
      <c r="D704" s="327">
        <v>45718</v>
      </c>
      <c r="E704" s="327">
        <v>45881</v>
      </c>
      <c r="F704" s="326" t="s">
        <v>3055</v>
      </c>
      <c r="G704" s="326" t="s">
        <v>3888</v>
      </c>
      <c r="H704" s="326" t="s">
        <v>3889</v>
      </c>
      <c r="I704" s="329">
        <v>41.4</v>
      </c>
      <c r="J704" s="330">
        <v>10</v>
      </c>
      <c r="K704" s="92"/>
    </row>
    <row r="705" spans="1:11" ht="12.75" x14ac:dyDescent="0.2">
      <c r="A705" s="326" t="s">
        <v>3058</v>
      </c>
      <c r="B705" s="326"/>
      <c r="C705" s="326"/>
      <c r="D705" s="327">
        <v>45718</v>
      </c>
      <c r="E705" s="327">
        <v>45881</v>
      </c>
      <c r="F705" s="326" t="s">
        <v>3890</v>
      </c>
      <c r="G705" s="326" t="s">
        <v>3891</v>
      </c>
      <c r="H705" s="326" t="s">
        <v>3892</v>
      </c>
      <c r="I705" s="329">
        <v>18</v>
      </c>
      <c r="J705" s="330">
        <v>10</v>
      </c>
      <c r="K705" s="92"/>
    </row>
    <row r="706" spans="1:11" ht="12.75" x14ac:dyDescent="0.2">
      <c r="A706" s="326" t="s">
        <v>3058</v>
      </c>
      <c r="B706" s="326"/>
      <c r="C706" s="326"/>
      <c r="D706" s="327">
        <v>45726</v>
      </c>
      <c r="E706" s="327">
        <v>45881</v>
      </c>
      <c r="F706" s="326" t="s">
        <v>3055</v>
      </c>
      <c r="G706" s="326" t="s">
        <v>3888</v>
      </c>
      <c r="H706" s="326" t="s">
        <v>3889</v>
      </c>
      <c r="I706" s="329">
        <v>64.900000000000006</v>
      </c>
      <c r="J706" s="330">
        <v>10</v>
      </c>
      <c r="K706" s="92"/>
    </row>
    <row r="707" spans="1:11" ht="12.75" x14ac:dyDescent="0.2">
      <c r="A707" s="326" t="s">
        <v>3058</v>
      </c>
      <c r="B707" s="326"/>
      <c r="C707" s="326"/>
      <c r="D707" s="327">
        <v>45738</v>
      </c>
      <c r="E707" s="327">
        <v>45881</v>
      </c>
      <c r="F707" s="326" t="s">
        <v>3055</v>
      </c>
      <c r="G707" s="326" t="s">
        <v>3888</v>
      </c>
      <c r="H707" s="326" t="s">
        <v>3889</v>
      </c>
      <c r="I707" s="329">
        <v>94.8</v>
      </c>
      <c r="J707" s="330">
        <v>10</v>
      </c>
      <c r="K707" s="92"/>
    </row>
    <row r="708" spans="1:11" ht="12.75" x14ac:dyDescent="0.2">
      <c r="A708" s="326" t="s">
        <v>3058</v>
      </c>
      <c r="B708" s="326"/>
      <c r="C708" s="326" t="s">
        <v>3893</v>
      </c>
      <c r="D708" s="327">
        <v>45808</v>
      </c>
      <c r="E708" s="327">
        <v>45881</v>
      </c>
      <c r="F708" s="326" t="s">
        <v>3894</v>
      </c>
      <c r="G708" s="326" t="s">
        <v>3895</v>
      </c>
      <c r="H708" s="326" t="s">
        <v>3896</v>
      </c>
      <c r="I708" s="329">
        <v>1170</v>
      </c>
      <c r="J708" s="330">
        <v>10</v>
      </c>
      <c r="K708" s="92"/>
    </row>
    <row r="709" spans="1:11" ht="12.75" x14ac:dyDescent="0.2">
      <c r="A709" s="326" t="s">
        <v>3058</v>
      </c>
      <c r="B709" s="326"/>
      <c r="C709" s="326" t="s">
        <v>3897</v>
      </c>
      <c r="D709" s="327">
        <v>45803</v>
      </c>
      <c r="E709" s="327">
        <v>45881</v>
      </c>
      <c r="F709" s="326" t="s">
        <v>3898</v>
      </c>
      <c r="G709" s="326" t="s">
        <v>3899</v>
      </c>
      <c r="H709" s="326" t="s">
        <v>3900</v>
      </c>
      <c r="I709" s="329">
        <v>1300</v>
      </c>
      <c r="J709" s="330">
        <v>10</v>
      </c>
      <c r="K709" s="92"/>
    </row>
    <row r="710" spans="1:11" ht="12.75" x14ac:dyDescent="0.2">
      <c r="A710" s="326" t="s">
        <v>3058</v>
      </c>
      <c r="B710" s="326"/>
      <c r="C710" s="326"/>
      <c r="D710" s="327">
        <v>45802</v>
      </c>
      <c r="E710" s="327">
        <v>45881</v>
      </c>
      <c r="F710" s="326" t="s">
        <v>3901</v>
      </c>
      <c r="G710" s="326" t="s">
        <v>3902</v>
      </c>
      <c r="H710" s="326" t="s">
        <v>3903</v>
      </c>
      <c r="I710" s="329">
        <v>67.650000000000006</v>
      </c>
      <c r="J710" s="330">
        <v>10</v>
      </c>
      <c r="K710" s="92"/>
    </row>
    <row r="711" spans="1:11" ht="12.75" x14ac:dyDescent="0.2">
      <c r="A711" s="326" t="s">
        <v>3058</v>
      </c>
      <c r="B711" s="326"/>
      <c r="C711" s="326"/>
      <c r="D711" s="327">
        <v>45779</v>
      </c>
      <c r="E711" s="327">
        <v>45881</v>
      </c>
      <c r="F711" s="326" t="s">
        <v>3890</v>
      </c>
      <c r="G711" s="326" t="s">
        <v>3891</v>
      </c>
      <c r="H711" s="326" t="s">
        <v>3892</v>
      </c>
      <c r="I711" s="329">
        <v>18</v>
      </c>
      <c r="J711" s="330">
        <v>10</v>
      </c>
      <c r="K711" s="92"/>
    </row>
    <row r="712" spans="1:11" ht="12.75" x14ac:dyDescent="0.2">
      <c r="A712" s="326" t="s">
        <v>3058</v>
      </c>
      <c r="B712" s="326"/>
      <c r="C712" s="326"/>
      <c r="D712" s="327">
        <v>45788</v>
      </c>
      <c r="E712" s="327">
        <v>45881</v>
      </c>
      <c r="F712" s="326" t="s">
        <v>3890</v>
      </c>
      <c r="G712" s="326" t="s">
        <v>3891</v>
      </c>
      <c r="H712" s="326" t="s">
        <v>3892</v>
      </c>
      <c r="I712" s="329">
        <v>18</v>
      </c>
      <c r="J712" s="330">
        <v>10</v>
      </c>
      <c r="K712" s="92"/>
    </row>
    <row r="713" spans="1:11" ht="12.75" x14ac:dyDescent="0.2">
      <c r="A713" s="326" t="s">
        <v>3058</v>
      </c>
      <c r="B713" s="326"/>
      <c r="C713" s="326"/>
      <c r="D713" s="327">
        <v>45795</v>
      </c>
      <c r="E713" s="327">
        <v>45881</v>
      </c>
      <c r="F713" s="326" t="s">
        <v>3890</v>
      </c>
      <c r="G713" s="326" t="s">
        <v>3891</v>
      </c>
      <c r="H713" s="326" t="s">
        <v>3892</v>
      </c>
      <c r="I713" s="329">
        <v>18</v>
      </c>
      <c r="J713" s="330">
        <v>10</v>
      </c>
      <c r="K713" s="92"/>
    </row>
    <row r="714" spans="1:11" ht="12.75" x14ac:dyDescent="0.2">
      <c r="A714" s="326" t="s">
        <v>3058</v>
      </c>
      <c r="B714" s="326"/>
      <c r="C714" s="326"/>
      <c r="D714" s="327">
        <v>45801</v>
      </c>
      <c r="E714" s="327">
        <v>45881</v>
      </c>
      <c r="F714" s="326" t="s">
        <v>3890</v>
      </c>
      <c r="G714" s="326" t="s">
        <v>3891</v>
      </c>
      <c r="H714" s="326" t="s">
        <v>3892</v>
      </c>
      <c r="I714" s="329">
        <v>18</v>
      </c>
      <c r="J714" s="330">
        <v>10</v>
      </c>
      <c r="K714" s="92"/>
    </row>
    <row r="715" spans="1:11" ht="12.75" x14ac:dyDescent="0.2">
      <c r="A715" s="326" t="s">
        <v>3058</v>
      </c>
      <c r="B715" s="326"/>
      <c r="C715" s="326" t="s">
        <v>3904</v>
      </c>
      <c r="D715" s="327">
        <v>45818</v>
      </c>
      <c r="E715" s="327">
        <v>45881</v>
      </c>
      <c r="F715" s="326" t="s">
        <v>3905</v>
      </c>
      <c r="G715" s="326" t="s">
        <v>3906</v>
      </c>
      <c r="H715" s="326" t="s">
        <v>3907</v>
      </c>
      <c r="I715" s="329">
        <v>350</v>
      </c>
      <c r="J715" s="330">
        <v>10</v>
      </c>
      <c r="K715" s="92"/>
    </row>
    <row r="716" spans="1:11" ht="12.75" x14ac:dyDescent="0.2">
      <c r="A716" s="326" t="s">
        <v>3058</v>
      </c>
      <c r="B716" s="326"/>
      <c r="C716" s="326" t="s">
        <v>3908</v>
      </c>
      <c r="D716" s="327">
        <v>45818</v>
      </c>
      <c r="E716" s="327">
        <v>45881</v>
      </c>
      <c r="F716" s="326" t="s">
        <v>3909</v>
      </c>
      <c r="G716" s="326" t="s">
        <v>3906</v>
      </c>
      <c r="H716" s="326" t="s">
        <v>3907</v>
      </c>
      <c r="I716" s="329">
        <v>350</v>
      </c>
      <c r="J716" s="330">
        <v>10</v>
      </c>
      <c r="K716" s="92"/>
    </row>
    <row r="717" spans="1:11" ht="12.75" x14ac:dyDescent="0.2">
      <c r="A717" s="326" t="s">
        <v>3058</v>
      </c>
      <c r="B717" s="326"/>
      <c r="C717" s="326" t="s">
        <v>3910</v>
      </c>
      <c r="D717" s="327">
        <v>45818</v>
      </c>
      <c r="E717" s="327">
        <v>45881</v>
      </c>
      <c r="F717" s="326" t="s">
        <v>3911</v>
      </c>
      <c r="G717" s="326" t="s">
        <v>3906</v>
      </c>
      <c r="H717" s="326" t="s">
        <v>3907</v>
      </c>
      <c r="I717" s="329">
        <v>350</v>
      </c>
      <c r="J717" s="330">
        <v>10</v>
      </c>
      <c r="K717" s="92"/>
    </row>
    <row r="718" spans="1:11" ht="12.75" x14ac:dyDescent="0.2">
      <c r="A718" s="326" t="s">
        <v>3058</v>
      </c>
      <c r="B718" s="326" t="s">
        <v>3912</v>
      </c>
      <c r="C718" s="326" t="s">
        <v>3913</v>
      </c>
      <c r="D718" s="327">
        <v>45892</v>
      </c>
      <c r="E718" s="327">
        <v>45881</v>
      </c>
      <c r="F718" s="326" t="s">
        <v>3914</v>
      </c>
      <c r="G718" s="326" t="s">
        <v>3906</v>
      </c>
      <c r="H718" s="326" t="s">
        <v>3907</v>
      </c>
      <c r="I718" s="329">
        <v>3000</v>
      </c>
      <c r="J718" s="330">
        <v>10</v>
      </c>
      <c r="K718" s="92"/>
    </row>
    <row r="719" spans="1:11" ht="12.75" x14ac:dyDescent="0.2">
      <c r="A719" s="326" t="s">
        <v>3058</v>
      </c>
      <c r="B719" s="326"/>
      <c r="C719" s="326" t="s">
        <v>3915</v>
      </c>
      <c r="D719" s="327">
        <v>45872</v>
      </c>
      <c r="E719" s="327">
        <v>45881</v>
      </c>
      <c r="F719" s="326" t="s">
        <v>3916</v>
      </c>
      <c r="G719" s="326" t="s">
        <v>3917</v>
      </c>
      <c r="H719" s="326" t="s">
        <v>3918</v>
      </c>
      <c r="I719" s="329">
        <v>1000</v>
      </c>
      <c r="J719" s="330">
        <v>10</v>
      </c>
      <c r="K719" s="92"/>
    </row>
    <row r="720" spans="1:11" ht="12.75" x14ac:dyDescent="0.2">
      <c r="A720" s="326" t="s">
        <v>3058</v>
      </c>
      <c r="B720" s="326"/>
      <c r="C720" s="326" t="s">
        <v>3919</v>
      </c>
      <c r="D720" s="327">
        <v>45946</v>
      </c>
      <c r="E720" s="327">
        <v>45960</v>
      </c>
      <c r="F720" s="326" t="s">
        <v>3091</v>
      </c>
      <c r="G720" s="326" t="s">
        <v>3920</v>
      </c>
      <c r="H720" s="326" t="s">
        <v>3921</v>
      </c>
      <c r="I720" s="329">
        <v>1107</v>
      </c>
      <c r="J720" s="330">
        <v>10</v>
      </c>
      <c r="K720" s="92"/>
    </row>
    <row r="721" spans="1:11" ht="12.75" x14ac:dyDescent="0.2">
      <c r="A721" s="326" t="s">
        <v>3058</v>
      </c>
      <c r="B721" s="326"/>
      <c r="C721" s="326" t="s">
        <v>3922</v>
      </c>
      <c r="D721" s="327">
        <v>45946</v>
      </c>
      <c r="E721" s="327">
        <v>45960</v>
      </c>
      <c r="F721" s="326" t="s">
        <v>3091</v>
      </c>
      <c r="G721" s="326" t="s">
        <v>3920</v>
      </c>
      <c r="H721" s="326" t="s">
        <v>3921</v>
      </c>
      <c r="I721" s="329">
        <v>1305.2</v>
      </c>
      <c r="J721" s="330">
        <v>10</v>
      </c>
      <c r="K721" s="92"/>
    </row>
    <row r="722" spans="1:11" ht="12.75" x14ac:dyDescent="0.2">
      <c r="A722" s="326" t="s">
        <v>3058</v>
      </c>
      <c r="B722" s="326"/>
      <c r="C722" s="326" t="s">
        <v>3923</v>
      </c>
      <c r="D722" s="327">
        <v>45946</v>
      </c>
      <c r="E722" s="327">
        <v>45960</v>
      </c>
      <c r="F722" s="326" t="s">
        <v>3924</v>
      </c>
      <c r="G722" s="326" t="s">
        <v>3925</v>
      </c>
      <c r="H722" s="326" t="s">
        <v>3926</v>
      </c>
      <c r="I722" s="329">
        <v>1200</v>
      </c>
      <c r="J722" s="330">
        <v>10</v>
      </c>
      <c r="K722" s="92"/>
    </row>
    <row r="723" spans="1:11" ht="12.75" x14ac:dyDescent="0.2">
      <c r="A723" s="326" t="s">
        <v>3058</v>
      </c>
      <c r="B723" s="326"/>
      <c r="C723" s="326" t="s">
        <v>3927</v>
      </c>
      <c r="D723" s="327">
        <v>45950</v>
      </c>
      <c r="E723" s="327">
        <v>45960</v>
      </c>
      <c r="F723" s="326" t="s">
        <v>3055</v>
      </c>
      <c r="G723" s="326" t="s">
        <v>3928</v>
      </c>
      <c r="H723" s="326" t="s">
        <v>3929</v>
      </c>
      <c r="I723" s="329">
        <v>799.73</v>
      </c>
      <c r="J723" s="330">
        <v>10</v>
      </c>
      <c r="K723" s="92"/>
    </row>
    <row r="724" spans="1:11" ht="12.75" x14ac:dyDescent="0.2">
      <c r="A724" s="326" t="s">
        <v>3058</v>
      </c>
      <c r="B724" s="326"/>
      <c r="C724" s="326" t="s">
        <v>3930</v>
      </c>
      <c r="D724" s="327">
        <v>45950</v>
      </c>
      <c r="E724" s="327">
        <v>45960</v>
      </c>
      <c r="F724" s="326" t="s">
        <v>3055</v>
      </c>
      <c r="G724" s="326" t="s">
        <v>3928</v>
      </c>
      <c r="H724" s="326" t="s">
        <v>3929</v>
      </c>
      <c r="I724" s="329">
        <v>999.51</v>
      </c>
      <c r="J724" s="330">
        <v>10</v>
      </c>
      <c r="K724" s="92"/>
    </row>
    <row r="725" spans="1:11" ht="12.75" x14ac:dyDescent="0.2">
      <c r="A725" s="326" t="s">
        <v>3058</v>
      </c>
      <c r="B725" s="326"/>
      <c r="C725" s="326" t="s">
        <v>3931</v>
      </c>
      <c r="D725" s="327">
        <v>46020</v>
      </c>
      <c r="E725" s="327">
        <v>46020</v>
      </c>
      <c r="F725" s="326" t="s">
        <v>3091</v>
      </c>
      <c r="G725" s="326" t="s">
        <v>3920</v>
      </c>
      <c r="H725" s="326" t="s">
        <v>3921</v>
      </c>
      <c r="I725" s="329">
        <v>1132</v>
      </c>
      <c r="J725" s="330">
        <v>10</v>
      </c>
      <c r="K725" s="92"/>
    </row>
    <row r="726" spans="1:11" ht="12.75" x14ac:dyDescent="0.2">
      <c r="A726" s="326" t="s">
        <v>3058</v>
      </c>
      <c r="B726" s="326"/>
      <c r="C726" s="326" t="s">
        <v>3932</v>
      </c>
      <c r="D726" s="327">
        <v>46020</v>
      </c>
      <c r="E726" s="327">
        <v>46020</v>
      </c>
      <c r="F726" s="326" t="s">
        <v>3933</v>
      </c>
      <c r="G726" s="326" t="s">
        <v>3917</v>
      </c>
      <c r="H726" s="326" t="s">
        <v>3918</v>
      </c>
      <c r="I726" s="329">
        <v>1500</v>
      </c>
      <c r="J726" s="330">
        <v>10</v>
      </c>
      <c r="K726" s="92"/>
    </row>
    <row r="727" spans="1:11" ht="12.75" x14ac:dyDescent="0.2">
      <c r="A727" s="326" t="s">
        <v>3058</v>
      </c>
      <c r="B727" s="326"/>
      <c r="C727" s="326" t="s">
        <v>3915</v>
      </c>
      <c r="D727" s="327">
        <v>45870</v>
      </c>
      <c r="E727" s="327">
        <v>46020</v>
      </c>
      <c r="F727" s="326" t="s">
        <v>3934</v>
      </c>
      <c r="G727" s="326" t="s">
        <v>3906</v>
      </c>
      <c r="H727" s="326" t="s">
        <v>3907</v>
      </c>
      <c r="I727" s="329">
        <v>3000</v>
      </c>
      <c r="J727" s="330">
        <v>10</v>
      </c>
      <c r="K727" s="92"/>
    </row>
    <row r="728" spans="1:11" ht="12.75" x14ac:dyDescent="0.2">
      <c r="A728" s="326" t="s">
        <v>3058</v>
      </c>
      <c r="B728" s="326" t="s">
        <v>3179</v>
      </c>
      <c r="C728" s="326"/>
      <c r="D728" s="327">
        <v>45750</v>
      </c>
      <c r="E728" s="327"/>
      <c r="F728" s="326" t="s">
        <v>3055</v>
      </c>
      <c r="G728" s="326" t="s">
        <v>3935</v>
      </c>
      <c r="H728" s="326" t="s">
        <v>3936</v>
      </c>
      <c r="I728" s="329">
        <v>94.5</v>
      </c>
      <c r="J728" s="330">
        <v>10</v>
      </c>
      <c r="K728" s="92"/>
    </row>
    <row r="729" spans="1:11" ht="12.75" x14ac:dyDescent="0.2">
      <c r="A729" s="326" t="s">
        <v>3058</v>
      </c>
      <c r="B729" s="326" t="s">
        <v>3937</v>
      </c>
      <c r="C729" s="326" t="s">
        <v>3938</v>
      </c>
      <c r="D729" s="327">
        <v>45763</v>
      </c>
      <c r="E729" s="327"/>
      <c r="F729" s="326" t="s">
        <v>3055</v>
      </c>
      <c r="G729" s="326" t="s">
        <v>3348</v>
      </c>
      <c r="H729" s="326" t="s">
        <v>3349</v>
      </c>
      <c r="I729" s="329">
        <v>77.650000000000006</v>
      </c>
      <c r="J729" s="330">
        <v>10</v>
      </c>
      <c r="K729" s="92"/>
    </row>
    <row r="730" spans="1:11" ht="12.75" x14ac:dyDescent="0.2">
      <c r="A730" s="326" t="s">
        <v>3058</v>
      </c>
      <c r="B730" s="326" t="s">
        <v>3939</v>
      </c>
      <c r="C730" s="326"/>
      <c r="D730" s="327">
        <v>45763</v>
      </c>
      <c r="E730" s="327"/>
      <c r="F730" s="326" t="s">
        <v>3055</v>
      </c>
      <c r="G730" s="326" t="s">
        <v>3056</v>
      </c>
      <c r="H730" s="326" t="s">
        <v>3057</v>
      </c>
      <c r="I730" s="329">
        <v>33.9</v>
      </c>
      <c r="J730" s="330">
        <v>10</v>
      </c>
      <c r="K730" s="92"/>
    </row>
    <row r="731" spans="1:11" ht="12.75" x14ac:dyDescent="0.2">
      <c r="A731" s="326" t="s">
        <v>3058</v>
      </c>
      <c r="B731" s="326" t="s">
        <v>3939</v>
      </c>
      <c r="C731" s="326"/>
      <c r="D731" s="327">
        <v>45769</v>
      </c>
      <c r="E731" s="327"/>
      <c r="F731" s="326" t="s">
        <v>3055</v>
      </c>
      <c r="G731" s="326" t="s">
        <v>3056</v>
      </c>
      <c r="H731" s="326" t="s">
        <v>3057</v>
      </c>
      <c r="I731" s="329">
        <v>32.4</v>
      </c>
      <c r="J731" s="330">
        <v>10</v>
      </c>
      <c r="K731" s="92"/>
    </row>
    <row r="732" spans="1:11" ht="12.75" x14ac:dyDescent="0.2">
      <c r="A732" s="326" t="s">
        <v>3058</v>
      </c>
      <c r="B732" s="326" t="s">
        <v>3939</v>
      </c>
      <c r="C732" s="326"/>
      <c r="D732" s="327">
        <v>45771</v>
      </c>
      <c r="E732" s="327"/>
      <c r="F732" s="326" t="s">
        <v>3055</v>
      </c>
      <c r="G732" s="326" t="s">
        <v>3056</v>
      </c>
      <c r="H732" s="326" t="s">
        <v>3057</v>
      </c>
      <c r="I732" s="329">
        <v>60.3</v>
      </c>
      <c r="J732" s="330">
        <v>10</v>
      </c>
      <c r="K732" s="92"/>
    </row>
    <row r="733" spans="1:11" ht="12.75" x14ac:dyDescent="0.2">
      <c r="A733" s="326" t="s">
        <v>3058</v>
      </c>
      <c r="B733" s="326" t="s">
        <v>3939</v>
      </c>
      <c r="C733" s="326"/>
      <c r="D733" s="327">
        <v>45782</v>
      </c>
      <c r="E733" s="327"/>
      <c r="F733" s="326" t="s">
        <v>3055</v>
      </c>
      <c r="G733" s="326" t="s">
        <v>3056</v>
      </c>
      <c r="H733" s="326" t="s">
        <v>3057</v>
      </c>
      <c r="I733" s="329">
        <v>91.35</v>
      </c>
      <c r="J733" s="330">
        <v>10</v>
      </c>
      <c r="K733" s="92"/>
    </row>
    <row r="734" spans="1:11" ht="12.75" x14ac:dyDescent="0.2">
      <c r="A734" s="326" t="s">
        <v>3058</v>
      </c>
      <c r="B734" s="326" t="s">
        <v>3179</v>
      </c>
      <c r="C734" s="326"/>
      <c r="D734" s="327">
        <v>45784</v>
      </c>
      <c r="E734" s="327"/>
      <c r="F734" s="326" t="s">
        <v>3055</v>
      </c>
      <c r="G734" s="326" t="s">
        <v>3092</v>
      </c>
      <c r="H734" s="326" t="s">
        <v>3936</v>
      </c>
      <c r="I734" s="329">
        <v>76.7</v>
      </c>
      <c r="J734" s="330">
        <v>10</v>
      </c>
      <c r="K734" s="92"/>
    </row>
    <row r="735" spans="1:11" ht="12.75" x14ac:dyDescent="0.2">
      <c r="A735" s="326" t="s">
        <v>3058</v>
      </c>
      <c r="B735" s="326" t="s">
        <v>3939</v>
      </c>
      <c r="C735" s="326"/>
      <c r="D735" s="327">
        <v>45811</v>
      </c>
      <c r="E735" s="327"/>
      <c r="F735" s="326" t="s">
        <v>3055</v>
      </c>
      <c r="G735" s="326" t="s">
        <v>3056</v>
      </c>
      <c r="H735" s="326" t="s">
        <v>3057</v>
      </c>
      <c r="I735" s="329">
        <v>83.35</v>
      </c>
      <c r="J735" s="330">
        <v>10</v>
      </c>
      <c r="K735" s="92"/>
    </row>
    <row r="736" spans="1:11" ht="12.75" x14ac:dyDescent="0.2">
      <c r="A736" s="326" t="s">
        <v>3058</v>
      </c>
      <c r="B736" s="326" t="s">
        <v>3054</v>
      </c>
      <c r="C736" s="326"/>
      <c r="D736" s="327">
        <v>45841</v>
      </c>
      <c r="E736" s="327"/>
      <c r="F736" s="326" t="s">
        <v>3055</v>
      </c>
      <c r="G736" s="326" t="s">
        <v>3056</v>
      </c>
      <c r="H736" s="326" t="s">
        <v>3057</v>
      </c>
      <c r="I736" s="329">
        <v>142.44999999999999</v>
      </c>
      <c r="J736" s="330">
        <v>10</v>
      </c>
      <c r="K736" s="92"/>
    </row>
    <row r="737" spans="1:11" ht="12.75" x14ac:dyDescent="0.2">
      <c r="A737" s="326" t="s">
        <v>3058</v>
      </c>
      <c r="B737" s="326" t="s">
        <v>3054</v>
      </c>
      <c r="C737" s="326"/>
      <c r="D737" s="327">
        <v>45855</v>
      </c>
      <c r="E737" s="327"/>
      <c r="F737" s="326" t="s">
        <v>3055</v>
      </c>
      <c r="G737" s="326" t="s">
        <v>3056</v>
      </c>
      <c r="H737" s="326" t="s">
        <v>3057</v>
      </c>
      <c r="I737" s="329">
        <v>66.150000000000006</v>
      </c>
      <c r="J737" s="330">
        <v>10</v>
      </c>
      <c r="K737" s="92"/>
    </row>
    <row r="738" spans="1:11" ht="12.75" x14ac:dyDescent="0.2">
      <c r="A738" s="326" t="s">
        <v>3058</v>
      </c>
      <c r="B738" s="326" t="s">
        <v>3054</v>
      </c>
      <c r="C738" s="326"/>
      <c r="D738" s="327">
        <v>45866</v>
      </c>
      <c r="E738" s="327"/>
      <c r="F738" s="326" t="s">
        <v>3055</v>
      </c>
      <c r="G738" s="326" t="s">
        <v>3056</v>
      </c>
      <c r="H738" s="326" t="s">
        <v>3057</v>
      </c>
      <c r="I738" s="329">
        <v>32.15</v>
      </c>
      <c r="J738" s="330">
        <v>10</v>
      </c>
      <c r="K738" s="92"/>
    </row>
    <row r="739" spans="1:11" ht="12.75" x14ac:dyDescent="0.2">
      <c r="A739" s="326" t="s">
        <v>3058</v>
      </c>
      <c r="B739" s="326" t="s">
        <v>3054</v>
      </c>
      <c r="C739" s="326"/>
      <c r="D739" s="327">
        <v>45876</v>
      </c>
      <c r="E739" s="327"/>
      <c r="F739" s="326" t="s">
        <v>3055</v>
      </c>
      <c r="G739" s="326" t="s">
        <v>3056</v>
      </c>
      <c r="H739" s="326" t="s">
        <v>3057</v>
      </c>
      <c r="I739" s="329">
        <v>85.6</v>
      </c>
      <c r="J739" s="330">
        <v>10</v>
      </c>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ht="12.75" x14ac:dyDescent="0.2">
      <c r="A4487" s="14"/>
      <c r="B4487" s="14"/>
      <c r="C4487" s="14"/>
      <c r="D4487" s="16"/>
      <c r="E4487" s="16"/>
      <c r="F4487" s="14"/>
      <c r="G4487" s="14"/>
      <c r="H4487" s="14"/>
      <c r="I4487" s="15"/>
      <c r="J4487" s="77"/>
      <c r="K4487" s="92"/>
    </row>
    <row r="4488" spans="1:11" ht="12.75" x14ac:dyDescent="0.2">
      <c r="A4488" s="14"/>
      <c r="B4488" s="14"/>
      <c r="C4488" s="14"/>
      <c r="D4488" s="16"/>
      <c r="E4488" s="16"/>
      <c r="F4488" s="14"/>
      <c r="G4488" s="14"/>
      <c r="H4488" s="14"/>
      <c r="I4488" s="15"/>
      <c r="J4488" s="77"/>
      <c r="K4488" s="92"/>
    </row>
    <row r="4489" spans="1:11" ht="12.75" x14ac:dyDescent="0.2">
      <c r="A4489" s="14"/>
      <c r="B4489" s="14"/>
      <c r="C4489" s="14"/>
      <c r="D4489" s="16"/>
      <c r="E4489" s="16"/>
      <c r="F4489" s="14"/>
      <c r="G4489" s="14"/>
      <c r="H4489" s="14"/>
      <c r="I4489" s="15"/>
      <c r="J4489" s="77"/>
      <c r="K4489" s="92"/>
    </row>
    <row r="4490" spans="1:11" ht="12.75" x14ac:dyDescent="0.2">
      <c r="A4490" s="14"/>
      <c r="B4490" s="14"/>
      <c r="C4490" s="14"/>
      <c r="D4490" s="16"/>
      <c r="E4490" s="16"/>
      <c r="F4490" s="14"/>
      <c r="G4490" s="14"/>
      <c r="H4490" s="14"/>
      <c r="I4490" s="15"/>
      <c r="J4490" s="77"/>
      <c r="K4490" s="92"/>
    </row>
    <row r="4491" spans="1:11" ht="12.75" x14ac:dyDescent="0.2">
      <c r="A4491" s="14"/>
      <c r="B4491" s="14"/>
      <c r="C4491" s="14"/>
      <c r="D4491" s="16"/>
      <c r="E4491" s="16"/>
      <c r="F4491" s="14"/>
      <c r="G4491" s="14"/>
      <c r="H4491" s="14"/>
      <c r="I4491" s="15"/>
      <c r="J4491" s="77"/>
      <c r="K4491" s="92"/>
    </row>
    <row r="4492" spans="1:11" ht="12.75" x14ac:dyDescent="0.2">
      <c r="A4492" s="14"/>
      <c r="B4492" s="14"/>
      <c r="C4492" s="14"/>
      <c r="D4492" s="16"/>
      <c r="E4492" s="16"/>
      <c r="F4492" s="14"/>
      <c r="G4492" s="14"/>
      <c r="H4492" s="14"/>
      <c r="I4492" s="15"/>
      <c r="J4492" s="77"/>
      <c r="K4492" s="92"/>
    </row>
    <row r="4493" spans="1:11" ht="12.75" x14ac:dyDescent="0.2">
      <c r="A4493" s="14"/>
      <c r="B4493" s="14"/>
      <c r="C4493" s="14"/>
      <c r="D4493" s="16"/>
      <c r="E4493" s="16"/>
      <c r="F4493" s="14"/>
      <c r="G4493" s="14"/>
      <c r="H4493" s="14"/>
      <c r="I4493" s="15"/>
      <c r="J4493" s="77"/>
      <c r="K4493" s="92"/>
    </row>
    <row r="4494" spans="1:11" ht="12.75" x14ac:dyDescent="0.2">
      <c r="A4494" s="14"/>
      <c r="B4494" s="14"/>
      <c r="C4494" s="14"/>
      <c r="D4494" s="16"/>
      <c r="E4494" s="16"/>
      <c r="F4494" s="14"/>
      <c r="G4494" s="14"/>
      <c r="H4494" s="14"/>
      <c r="I4494" s="15"/>
      <c r="J4494" s="77"/>
      <c r="K4494" s="92"/>
    </row>
    <row r="4495" spans="1:11" ht="12.75" x14ac:dyDescent="0.2">
      <c r="A4495" s="14"/>
      <c r="B4495" s="14"/>
      <c r="C4495" s="14"/>
      <c r="D4495" s="16"/>
      <c r="E4495" s="16"/>
      <c r="F4495" s="14"/>
      <c r="G4495" s="14"/>
      <c r="H4495" s="14"/>
      <c r="I4495" s="15"/>
      <c r="J4495" s="77"/>
      <c r="K4495" s="92"/>
    </row>
    <row r="4496" spans="1:11" ht="12.75" x14ac:dyDescent="0.2">
      <c r="A4496" s="14"/>
      <c r="B4496" s="14"/>
      <c r="C4496" s="14"/>
      <c r="D4496" s="16"/>
      <c r="E4496" s="16"/>
      <c r="F4496" s="14"/>
      <c r="G4496" s="14"/>
      <c r="H4496" s="14"/>
      <c r="I4496" s="15"/>
      <c r="J4496" s="77"/>
      <c r="K4496" s="92"/>
    </row>
    <row r="4497" spans="1:11" ht="12.75" x14ac:dyDescent="0.2">
      <c r="A4497" s="14"/>
      <c r="B4497" s="14"/>
      <c r="C4497" s="14"/>
      <c r="D4497" s="16"/>
      <c r="E4497" s="16"/>
      <c r="F4497" s="14"/>
      <c r="G4497" s="14"/>
      <c r="H4497" s="14"/>
      <c r="I4497" s="15"/>
      <c r="J4497" s="77"/>
      <c r="K4497" s="92"/>
    </row>
    <row r="4498" spans="1:11" ht="12.75" x14ac:dyDescent="0.2">
      <c r="A4498" s="14"/>
      <c r="B4498" s="14"/>
      <c r="C4498" s="14"/>
      <c r="D4498" s="16"/>
      <c r="E4498" s="16"/>
      <c r="F4498" s="14"/>
      <c r="G4498" s="14"/>
      <c r="H4498" s="14"/>
      <c r="I4498" s="15"/>
      <c r="J4498" s="77"/>
      <c r="K4498" s="92"/>
    </row>
    <row r="4499" spans="1:11" ht="12.75" x14ac:dyDescent="0.2">
      <c r="A4499" s="14"/>
      <c r="B4499" s="14"/>
      <c r="C4499" s="14"/>
      <c r="D4499" s="16"/>
      <c r="E4499" s="16"/>
      <c r="F4499" s="14"/>
      <c r="G4499" s="14"/>
      <c r="H4499" s="14"/>
      <c r="I4499" s="15"/>
      <c r="J4499" s="77"/>
      <c r="K4499" s="92"/>
    </row>
    <row r="4500" spans="1:11" ht="12.75" x14ac:dyDescent="0.2">
      <c r="A4500" s="14"/>
      <c r="B4500" s="14"/>
      <c r="C4500" s="14"/>
      <c r="D4500" s="16"/>
      <c r="E4500" s="16"/>
      <c r="F4500" s="14"/>
      <c r="G4500" s="14"/>
      <c r="H4500" s="14"/>
      <c r="I4500" s="15"/>
      <c r="J4500" s="77"/>
      <c r="K4500" s="92"/>
    </row>
    <row r="4501" spans="1:11" ht="12.75" x14ac:dyDescent="0.2">
      <c r="A4501" s="14"/>
      <c r="B4501" s="14"/>
      <c r="C4501" s="14"/>
      <c r="D4501" s="16"/>
      <c r="E4501" s="16"/>
      <c r="F4501" s="14"/>
      <c r="G4501" s="14"/>
      <c r="H4501" s="14"/>
      <c r="I4501" s="15"/>
      <c r="J4501" s="77"/>
      <c r="K4501" s="92"/>
    </row>
    <row r="4502" spans="1:11" ht="12.75" x14ac:dyDescent="0.2">
      <c r="A4502" s="14"/>
      <c r="B4502" s="14"/>
      <c r="C4502" s="14"/>
      <c r="D4502" s="16"/>
      <c r="E4502" s="16"/>
      <c r="F4502" s="14"/>
      <c r="G4502" s="14"/>
      <c r="H4502" s="14"/>
      <c r="I4502" s="15"/>
      <c r="J4502" s="77"/>
      <c r="K4502" s="92"/>
    </row>
    <row r="4503" spans="1:11" ht="12.75" x14ac:dyDescent="0.2">
      <c r="A4503" s="14"/>
      <c r="B4503" s="14"/>
      <c r="C4503" s="14"/>
      <c r="D4503" s="16"/>
      <c r="E4503" s="16"/>
      <c r="F4503" s="14"/>
      <c r="G4503" s="14"/>
      <c r="H4503" s="14"/>
      <c r="I4503" s="15"/>
      <c r="J4503" s="77"/>
      <c r="K4503" s="92"/>
    </row>
    <row r="4504" spans="1:11" ht="12.75" x14ac:dyDescent="0.2">
      <c r="A4504" s="14"/>
      <c r="B4504" s="14"/>
      <c r="C4504" s="14"/>
      <c r="D4504" s="16"/>
      <c r="E4504" s="16"/>
      <c r="F4504" s="14"/>
      <c r="G4504" s="14"/>
      <c r="H4504" s="14"/>
      <c r="I4504" s="15"/>
      <c r="J4504" s="77"/>
      <c r="K4504" s="92"/>
    </row>
    <row r="4505" spans="1:11" ht="12.75" x14ac:dyDescent="0.2">
      <c r="A4505" s="14"/>
      <c r="B4505" s="14"/>
      <c r="C4505" s="14"/>
      <c r="D4505" s="16"/>
      <c r="E4505" s="16"/>
      <c r="F4505" s="14"/>
      <c r="G4505" s="14"/>
      <c r="H4505" s="14"/>
      <c r="I4505" s="15"/>
      <c r="J4505" s="77"/>
      <c r="K4505" s="92"/>
    </row>
    <row r="4506" spans="1:11" ht="12.75" x14ac:dyDescent="0.2">
      <c r="A4506" s="14"/>
      <c r="B4506" s="14"/>
      <c r="C4506" s="14"/>
      <c r="D4506" s="16"/>
      <c r="E4506" s="16"/>
      <c r="F4506" s="14"/>
      <c r="G4506" s="14"/>
      <c r="H4506" s="14"/>
      <c r="I4506" s="15"/>
      <c r="J4506" s="77"/>
      <c r="K4506" s="92"/>
    </row>
    <row r="4507" spans="1:11" ht="12.75" x14ac:dyDescent="0.2">
      <c r="A4507" s="14"/>
      <c r="B4507" s="14"/>
      <c r="C4507" s="14"/>
      <c r="D4507" s="16"/>
      <c r="E4507" s="16"/>
      <c r="F4507" s="14"/>
      <c r="G4507" s="14"/>
      <c r="H4507" s="14"/>
      <c r="I4507" s="15"/>
      <c r="J4507" s="77"/>
      <c r="K4507" s="92"/>
    </row>
    <row r="4508" spans="1:11" ht="12.75" x14ac:dyDescent="0.2">
      <c r="A4508" s="14"/>
      <c r="B4508" s="14"/>
      <c r="C4508" s="14"/>
      <c r="D4508" s="16"/>
      <c r="E4508" s="16"/>
      <c r="F4508" s="14"/>
      <c r="G4508" s="14"/>
      <c r="H4508" s="14"/>
      <c r="I4508" s="15"/>
      <c r="J4508" s="77"/>
      <c r="K4508" s="92"/>
    </row>
    <row r="4509" spans="1:11" ht="12.75" x14ac:dyDescent="0.2">
      <c r="A4509" s="14"/>
      <c r="B4509" s="14"/>
      <c r="C4509" s="14"/>
      <c r="D4509" s="16"/>
      <c r="E4509" s="16"/>
      <c r="F4509" s="14"/>
      <c r="G4509" s="14"/>
      <c r="H4509" s="14"/>
      <c r="I4509" s="15"/>
      <c r="J4509" s="77"/>
      <c r="K4509" s="92"/>
    </row>
    <row r="4510" spans="1:11" ht="12.75" x14ac:dyDescent="0.2">
      <c r="A4510" s="14"/>
      <c r="B4510" s="14"/>
      <c r="C4510" s="14"/>
      <c r="D4510" s="16"/>
      <c r="E4510" s="16"/>
      <c r="F4510" s="14"/>
      <c r="G4510" s="14"/>
      <c r="H4510" s="14"/>
      <c r="I4510" s="15"/>
      <c r="J4510" s="77"/>
      <c r="K4510" s="92"/>
    </row>
    <row r="4511" spans="1:11" ht="12.75" x14ac:dyDescent="0.2">
      <c r="A4511" s="14"/>
      <c r="B4511" s="14"/>
      <c r="C4511" s="14"/>
      <c r="D4511" s="16"/>
      <c r="E4511" s="16"/>
      <c r="F4511" s="14"/>
      <c r="G4511" s="14"/>
      <c r="H4511" s="14"/>
      <c r="I4511" s="15"/>
      <c r="J4511" s="77"/>
      <c r="K4511" s="92"/>
    </row>
    <row r="4512" spans="1:11" ht="12.75" x14ac:dyDescent="0.2">
      <c r="A4512" s="14"/>
      <c r="B4512" s="14"/>
      <c r="C4512" s="14"/>
      <c r="D4512" s="16"/>
      <c r="E4512" s="16"/>
      <c r="F4512" s="14"/>
      <c r="G4512" s="14"/>
      <c r="H4512" s="14"/>
      <c r="I4512" s="15"/>
      <c r="J4512" s="77"/>
      <c r="K4512" s="92"/>
    </row>
    <row r="4513" spans="1:11" ht="12.75" x14ac:dyDescent="0.2">
      <c r="A4513" s="14"/>
      <c r="B4513" s="14"/>
      <c r="C4513" s="14"/>
      <c r="D4513" s="16"/>
      <c r="E4513" s="16"/>
      <c r="F4513" s="14"/>
      <c r="G4513" s="14"/>
      <c r="H4513" s="14"/>
      <c r="I4513" s="15"/>
      <c r="J4513" s="77"/>
      <c r="K4513" s="92"/>
    </row>
    <row r="4514" spans="1:11" ht="12.75" x14ac:dyDescent="0.2">
      <c r="A4514" s="14"/>
      <c r="B4514" s="14"/>
      <c r="C4514" s="14"/>
      <c r="D4514" s="16"/>
      <c r="E4514" s="16"/>
      <c r="F4514" s="14"/>
      <c r="G4514" s="14"/>
      <c r="H4514" s="14"/>
      <c r="I4514" s="15"/>
      <c r="J4514" s="77"/>
      <c r="K4514" s="92"/>
    </row>
    <row r="4515" spans="1:11" ht="12.75" x14ac:dyDescent="0.2">
      <c r="A4515" s="14"/>
      <c r="B4515" s="14"/>
      <c r="C4515" s="14"/>
      <c r="D4515" s="16"/>
      <c r="E4515" s="16"/>
      <c r="F4515" s="14"/>
      <c r="G4515" s="14"/>
      <c r="H4515" s="14"/>
      <c r="I4515" s="15"/>
      <c r="J4515" s="77"/>
      <c r="K4515" s="92"/>
    </row>
    <row r="4516" spans="1:11" ht="12.75" x14ac:dyDescent="0.2">
      <c r="A4516" s="14"/>
      <c r="B4516" s="14"/>
      <c r="C4516" s="14"/>
      <c r="D4516" s="16"/>
      <c r="E4516" s="16"/>
      <c r="F4516" s="14"/>
      <c r="G4516" s="14"/>
      <c r="H4516" s="14"/>
      <c r="I4516" s="15"/>
      <c r="J4516" s="77"/>
      <c r="K4516" s="92"/>
    </row>
    <row r="4517" spans="1:11" ht="12.75" x14ac:dyDescent="0.2">
      <c r="A4517" s="14"/>
      <c r="B4517" s="14"/>
      <c r="C4517" s="14"/>
      <c r="D4517" s="16"/>
      <c r="E4517" s="16"/>
      <c r="F4517" s="14"/>
      <c r="G4517" s="14"/>
      <c r="H4517" s="14"/>
      <c r="I4517" s="15"/>
      <c r="J4517" s="77"/>
      <c r="K4517" s="92"/>
    </row>
    <row r="4518" spans="1:11" ht="12.75" x14ac:dyDescent="0.2">
      <c r="A4518" s="14"/>
      <c r="B4518" s="14"/>
      <c r="C4518" s="14"/>
      <c r="D4518" s="16"/>
      <c r="E4518" s="16"/>
      <c r="F4518" s="14"/>
      <c r="G4518" s="14"/>
      <c r="H4518" s="14"/>
      <c r="I4518" s="15"/>
      <c r="J4518" s="77"/>
      <c r="K4518" s="92"/>
    </row>
    <row r="4519" spans="1:11" ht="12.75" x14ac:dyDescent="0.2">
      <c r="A4519" s="14"/>
      <c r="B4519" s="14"/>
      <c r="C4519" s="14"/>
      <c r="D4519" s="16"/>
      <c r="E4519" s="16"/>
      <c r="F4519" s="14"/>
      <c r="G4519" s="14"/>
      <c r="H4519" s="14"/>
      <c r="I4519" s="15"/>
      <c r="J4519" s="77"/>
      <c r="K4519" s="92"/>
    </row>
    <row r="4520" spans="1:11" ht="12.75" x14ac:dyDescent="0.2">
      <c r="A4520" s="14"/>
      <c r="B4520" s="14"/>
      <c r="C4520" s="14"/>
      <c r="D4520" s="16"/>
      <c r="E4520" s="16"/>
      <c r="F4520" s="14"/>
      <c r="G4520" s="14"/>
      <c r="H4520" s="14"/>
      <c r="I4520" s="15"/>
      <c r="J4520" s="77"/>
      <c r="K4520" s="92"/>
    </row>
    <row r="4521" spans="1:11" ht="12.75" x14ac:dyDescent="0.2">
      <c r="A4521" s="14"/>
      <c r="B4521" s="14"/>
      <c r="C4521" s="14"/>
      <c r="D4521" s="16"/>
      <c r="E4521" s="16"/>
      <c r="F4521" s="14"/>
      <c r="G4521" s="14"/>
      <c r="H4521" s="14"/>
      <c r="I4521" s="15"/>
      <c r="J4521" s="77"/>
      <c r="K4521" s="92"/>
    </row>
    <row r="4522" spans="1:11" ht="12.75" x14ac:dyDescent="0.2">
      <c r="A4522" s="14"/>
      <c r="B4522" s="14"/>
      <c r="C4522" s="14"/>
      <c r="D4522" s="16"/>
      <c r="E4522" s="16"/>
      <c r="F4522" s="14"/>
      <c r="G4522" s="14"/>
      <c r="H4522" s="14"/>
      <c r="I4522" s="15"/>
      <c r="J4522" s="77"/>
      <c r="K4522" s="92"/>
    </row>
    <row r="4523" spans="1:11" ht="12.75" x14ac:dyDescent="0.2">
      <c r="A4523" s="14"/>
      <c r="B4523" s="14"/>
      <c r="C4523" s="14"/>
      <c r="D4523" s="16"/>
      <c r="E4523" s="16"/>
      <c r="F4523" s="14"/>
      <c r="G4523" s="14"/>
      <c r="H4523" s="14"/>
      <c r="I4523" s="15"/>
      <c r="J4523" s="77"/>
      <c r="K4523" s="92"/>
    </row>
    <row r="4524" spans="1:11" ht="12.75" x14ac:dyDescent="0.2">
      <c r="A4524" s="14"/>
      <c r="B4524" s="14"/>
      <c r="C4524" s="14"/>
      <c r="D4524" s="16"/>
      <c r="E4524" s="16"/>
      <c r="F4524" s="14"/>
      <c r="G4524" s="14"/>
      <c r="H4524" s="14"/>
      <c r="I4524" s="15"/>
      <c r="J4524" s="77"/>
      <c r="K4524" s="92"/>
    </row>
    <row r="4525" spans="1:11" ht="12.75" x14ac:dyDescent="0.2">
      <c r="A4525" s="14"/>
      <c r="B4525" s="14"/>
      <c r="C4525" s="14"/>
      <c r="D4525" s="16"/>
      <c r="E4525" s="16"/>
      <c r="F4525" s="14"/>
      <c r="G4525" s="14"/>
      <c r="H4525" s="14"/>
      <c r="I4525" s="15"/>
      <c r="J4525" s="77"/>
      <c r="K4525" s="92"/>
    </row>
    <row r="4526" spans="1:11" ht="12.75" x14ac:dyDescent="0.2">
      <c r="A4526" s="14"/>
      <c r="B4526" s="14"/>
      <c r="C4526" s="14"/>
      <c r="D4526" s="16"/>
      <c r="E4526" s="16"/>
      <c r="F4526" s="14"/>
      <c r="G4526" s="14"/>
      <c r="H4526" s="14"/>
      <c r="I4526" s="15"/>
      <c r="J4526" s="77"/>
      <c r="K4526" s="92"/>
    </row>
    <row r="4527" spans="1:11" ht="12.75" x14ac:dyDescent="0.2">
      <c r="A4527" s="14"/>
      <c r="B4527" s="14"/>
      <c r="C4527" s="14"/>
      <c r="D4527" s="16"/>
      <c r="E4527" s="16"/>
      <c r="F4527" s="14"/>
      <c r="G4527" s="14"/>
      <c r="H4527" s="14"/>
      <c r="I4527" s="15"/>
      <c r="J4527" s="77"/>
      <c r="K4527" s="92"/>
    </row>
    <row r="4528" spans="1:11" ht="12.75" x14ac:dyDescent="0.2">
      <c r="A4528" s="14"/>
      <c r="B4528" s="14"/>
      <c r="C4528" s="14"/>
      <c r="D4528" s="16"/>
      <c r="E4528" s="16"/>
      <c r="F4528" s="14"/>
      <c r="G4528" s="14"/>
      <c r="H4528" s="14"/>
      <c r="I4528" s="15"/>
      <c r="J4528" s="77"/>
      <c r="K4528" s="92"/>
    </row>
    <row r="4529" spans="1:11" ht="12.75" x14ac:dyDescent="0.2">
      <c r="A4529" s="14"/>
      <c r="B4529" s="14"/>
      <c r="C4529" s="14"/>
      <c r="D4529" s="16"/>
      <c r="E4529" s="16"/>
      <c r="F4529" s="14"/>
      <c r="G4529" s="14"/>
      <c r="H4529" s="14"/>
      <c r="I4529" s="15"/>
      <c r="J4529" s="77"/>
      <c r="K4529" s="92"/>
    </row>
    <row r="4530" spans="1:11" ht="12.75" x14ac:dyDescent="0.2">
      <c r="A4530" s="14"/>
      <c r="B4530" s="14"/>
      <c r="C4530" s="14"/>
      <c r="D4530" s="16"/>
      <c r="E4530" s="16"/>
      <c r="F4530" s="14"/>
      <c r="G4530" s="14"/>
      <c r="H4530" s="14"/>
      <c r="I4530" s="15"/>
      <c r="J4530" s="77"/>
      <c r="K4530" s="92"/>
    </row>
    <row r="4531" spans="1:11" ht="12.75" x14ac:dyDescent="0.2">
      <c r="A4531" s="14"/>
      <c r="B4531" s="14"/>
      <c r="C4531" s="14"/>
      <c r="D4531" s="16"/>
      <c r="E4531" s="16"/>
      <c r="F4531" s="14"/>
      <c r="G4531" s="14"/>
      <c r="H4531" s="14"/>
      <c r="I4531" s="15"/>
      <c r="J4531" s="77"/>
      <c r="K4531" s="92"/>
    </row>
    <row r="4532" spans="1:11" ht="12.75" x14ac:dyDescent="0.2">
      <c r="A4532" s="14"/>
      <c r="B4532" s="14"/>
      <c r="C4532" s="14"/>
      <c r="D4532" s="16"/>
      <c r="E4532" s="16"/>
      <c r="F4532" s="14"/>
      <c r="G4532" s="14"/>
      <c r="H4532" s="14"/>
      <c r="I4532" s="15"/>
      <c r="J4532" s="77"/>
      <c r="K4532" s="92"/>
    </row>
    <row r="4533" spans="1:11" ht="12.75" x14ac:dyDescent="0.2">
      <c r="A4533" s="14"/>
      <c r="B4533" s="14"/>
      <c r="C4533" s="14"/>
      <c r="D4533" s="16"/>
      <c r="E4533" s="16"/>
      <c r="F4533" s="14"/>
      <c r="G4533" s="14"/>
      <c r="H4533" s="14"/>
      <c r="I4533" s="15"/>
      <c r="J4533" s="77"/>
      <c r="K4533" s="92"/>
    </row>
    <row r="4534" spans="1:11" ht="12.75" x14ac:dyDescent="0.2">
      <c r="A4534" s="14"/>
      <c r="B4534" s="14"/>
      <c r="C4534" s="14"/>
      <c r="D4534" s="16"/>
      <c r="E4534" s="16"/>
      <c r="F4534" s="14"/>
      <c r="G4534" s="14"/>
      <c r="H4534" s="14"/>
      <c r="I4534" s="15"/>
      <c r="J4534" s="77"/>
      <c r="K4534" s="92"/>
    </row>
    <row r="4535" spans="1:11" ht="12.75" x14ac:dyDescent="0.2">
      <c r="A4535" s="14"/>
      <c r="B4535" s="14"/>
      <c r="C4535" s="14"/>
      <c r="D4535" s="16"/>
      <c r="E4535" s="16"/>
      <c r="F4535" s="14"/>
      <c r="G4535" s="14"/>
      <c r="H4535" s="14"/>
      <c r="I4535" s="15"/>
      <c r="J4535" s="77"/>
      <c r="K4535" s="92"/>
    </row>
    <row r="4536" spans="1:11" ht="12.75" x14ac:dyDescent="0.2">
      <c r="A4536" s="14"/>
      <c r="B4536" s="14"/>
      <c r="C4536" s="14"/>
      <c r="D4536" s="16"/>
      <c r="E4536" s="16"/>
      <c r="F4536" s="14"/>
      <c r="G4536" s="14"/>
      <c r="H4536" s="14"/>
      <c r="I4536" s="15"/>
      <c r="J4536" s="77"/>
      <c r="K4536" s="92"/>
    </row>
    <row r="4537" spans="1:11" ht="12.75" x14ac:dyDescent="0.2">
      <c r="A4537" s="14"/>
      <c r="B4537" s="14"/>
      <c r="C4537" s="14"/>
      <c r="D4537" s="16"/>
      <c r="E4537" s="16"/>
      <c r="F4537" s="14"/>
      <c r="G4537" s="14"/>
      <c r="H4537" s="14"/>
      <c r="I4537" s="15"/>
      <c r="J4537" s="77"/>
      <c r="K4537" s="92"/>
    </row>
    <row r="4538" spans="1:11" ht="12.75" x14ac:dyDescent="0.2">
      <c r="A4538" s="14"/>
      <c r="B4538" s="14"/>
      <c r="C4538" s="14"/>
      <c r="D4538" s="16"/>
      <c r="E4538" s="16"/>
      <c r="F4538" s="14"/>
      <c r="G4538" s="14"/>
      <c r="H4538" s="14"/>
      <c r="I4538" s="15"/>
      <c r="J4538" s="77"/>
      <c r="K4538" s="92"/>
    </row>
    <row r="4539" spans="1:11" ht="12.75" x14ac:dyDescent="0.2">
      <c r="A4539" s="14"/>
      <c r="B4539" s="14"/>
      <c r="C4539" s="14"/>
      <c r="D4539" s="16"/>
      <c r="E4539" s="16"/>
      <c r="F4539" s="14"/>
      <c r="G4539" s="14"/>
      <c r="H4539" s="14"/>
      <c r="I4539" s="15"/>
      <c r="J4539" s="77"/>
      <c r="K4539" s="92"/>
    </row>
    <row r="4540" spans="1:11" ht="12.75" x14ac:dyDescent="0.2">
      <c r="A4540" s="14"/>
      <c r="B4540" s="14"/>
      <c r="C4540" s="14"/>
      <c r="D4540" s="16"/>
      <c r="E4540" s="16"/>
      <c r="F4540" s="14"/>
      <c r="G4540" s="14"/>
      <c r="H4540" s="14"/>
      <c r="I4540" s="15"/>
      <c r="J4540" s="77"/>
      <c r="K4540" s="92"/>
    </row>
    <row r="4541" spans="1:11" ht="12.75" x14ac:dyDescent="0.2">
      <c r="A4541" s="14"/>
      <c r="B4541" s="14"/>
      <c r="C4541" s="14"/>
      <c r="D4541" s="16"/>
      <c r="E4541" s="16"/>
      <c r="F4541" s="14"/>
      <c r="G4541" s="14"/>
      <c r="H4541" s="14"/>
      <c r="I4541" s="15"/>
      <c r="J4541" s="77"/>
      <c r="K4541" s="92"/>
    </row>
    <row r="4542" spans="1:11" ht="12.75" x14ac:dyDescent="0.2">
      <c r="A4542" s="14"/>
      <c r="B4542" s="14"/>
      <c r="C4542" s="14"/>
      <c r="D4542" s="16"/>
      <c r="E4542" s="16"/>
      <c r="F4542" s="14"/>
      <c r="G4542" s="14"/>
      <c r="H4542" s="14"/>
      <c r="I4542" s="15"/>
      <c r="J4542" s="77"/>
      <c r="K4542" s="92"/>
    </row>
    <row r="4543" spans="1:11" ht="12.75" x14ac:dyDescent="0.2">
      <c r="A4543" s="14"/>
      <c r="B4543" s="14"/>
      <c r="C4543" s="14"/>
      <c r="D4543" s="16"/>
      <c r="E4543" s="16"/>
      <c r="F4543" s="14"/>
      <c r="G4543" s="14"/>
      <c r="H4543" s="14"/>
      <c r="I4543" s="15"/>
      <c r="J4543" s="77"/>
      <c r="K4543" s="92"/>
    </row>
    <row r="4544" spans="1:11" ht="12.75" x14ac:dyDescent="0.2">
      <c r="A4544" s="14"/>
      <c r="B4544" s="14"/>
      <c r="C4544" s="14"/>
      <c r="D4544" s="16"/>
      <c r="E4544" s="16"/>
      <c r="F4544" s="14"/>
      <c r="G4544" s="14"/>
      <c r="H4544" s="14"/>
      <c r="I4544" s="15"/>
      <c r="J4544" s="77"/>
      <c r="K4544" s="92"/>
    </row>
    <row r="4545" spans="1:11" ht="12.75" x14ac:dyDescent="0.2">
      <c r="A4545" s="14"/>
      <c r="B4545" s="14"/>
      <c r="C4545" s="14"/>
      <c r="D4545" s="16"/>
      <c r="E4545" s="16"/>
      <c r="F4545" s="14"/>
      <c r="G4545" s="14"/>
      <c r="H4545" s="14"/>
      <c r="I4545" s="15"/>
      <c r="J4545" s="77"/>
      <c r="K4545" s="92"/>
    </row>
    <row r="4546" spans="1:11" ht="12.75" x14ac:dyDescent="0.2">
      <c r="A4546" s="14"/>
      <c r="B4546" s="14"/>
      <c r="C4546" s="14"/>
      <c r="D4546" s="16"/>
      <c r="E4546" s="16"/>
      <c r="F4546" s="14"/>
      <c r="G4546" s="14"/>
      <c r="H4546" s="14"/>
      <c r="I4546" s="15"/>
      <c r="J4546" s="77"/>
      <c r="K4546" s="92"/>
    </row>
    <row r="4547" spans="1:11" ht="12.75" x14ac:dyDescent="0.2">
      <c r="A4547" s="14"/>
      <c r="B4547" s="14"/>
      <c r="C4547" s="14"/>
      <c r="D4547" s="16"/>
      <c r="E4547" s="16"/>
      <c r="F4547" s="14"/>
      <c r="G4547" s="14"/>
      <c r="H4547" s="14"/>
      <c r="I4547" s="15"/>
      <c r="J4547" s="77"/>
      <c r="K4547" s="92"/>
    </row>
    <row r="4548" spans="1:11" x14ac:dyDescent="0.2">
      <c r="A4548" s="14"/>
      <c r="B4548" s="14"/>
      <c r="C4548" s="14"/>
      <c r="D4548" s="16"/>
      <c r="E4548" s="16"/>
      <c r="F4548" s="14"/>
      <c r="G4548" s="14"/>
      <c r="H4548" s="14"/>
      <c r="I4548" s="15"/>
      <c r="J4548" s="77"/>
    </row>
    <row r="4549" spans="1:11" x14ac:dyDescent="0.2">
      <c r="A4549" s="14"/>
      <c r="B4549" s="14"/>
      <c r="C4549" s="14"/>
      <c r="D4549" s="16"/>
      <c r="E4549" s="16"/>
      <c r="F4549" s="14"/>
      <c r="G4549" s="14"/>
      <c r="H4549" s="14"/>
      <c r="I4549" s="15"/>
      <c r="J4549" s="77"/>
    </row>
    <row r="4550" spans="1:11" x14ac:dyDescent="0.2">
      <c r="A4550" s="14"/>
      <c r="B4550" s="14"/>
      <c r="C4550" s="14"/>
      <c r="D4550" s="16"/>
      <c r="E4550" s="16"/>
      <c r="F4550" s="14"/>
      <c r="G4550" s="14"/>
      <c r="H4550" s="14"/>
      <c r="I4550" s="15"/>
      <c r="J4550" s="77"/>
    </row>
    <row r="4551" spans="1:11" x14ac:dyDescent="0.2">
      <c r="A4551" s="14"/>
      <c r="B4551" s="14"/>
      <c r="C4551" s="14"/>
      <c r="D4551" s="16"/>
      <c r="E4551" s="16"/>
      <c r="F4551" s="14"/>
      <c r="G4551" s="14"/>
      <c r="H4551" s="14"/>
      <c r="I4551" s="15"/>
      <c r="J4551" s="77"/>
    </row>
    <row r="4552" spans="1:11" x14ac:dyDescent="0.2">
      <c r="A4552" s="14"/>
      <c r="B4552" s="14"/>
      <c r="C4552" s="14"/>
      <c r="D4552" s="16"/>
      <c r="E4552" s="16"/>
      <c r="F4552" s="14"/>
      <c r="G4552" s="14"/>
      <c r="H4552" s="14"/>
      <c r="I4552" s="15"/>
      <c r="J4552" s="77"/>
    </row>
    <row r="4553" spans="1:11" x14ac:dyDescent="0.2">
      <c r="A4553" s="14"/>
      <c r="B4553" s="14"/>
      <c r="C4553" s="14"/>
      <c r="D4553" s="16"/>
      <c r="E4553" s="16"/>
      <c r="F4553" s="14"/>
      <c r="G4553" s="14"/>
      <c r="H4553" s="14"/>
      <c r="I4553" s="15"/>
      <c r="J4553" s="77"/>
    </row>
    <row r="4554" spans="1:11" x14ac:dyDescent="0.2">
      <c r="A4554" s="14"/>
      <c r="B4554" s="14"/>
      <c r="C4554" s="14"/>
      <c r="D4554" s="16"/>
      <c r="E4554" s="16"/>
      <c r="F4554" s="14"/>
      <c r="G4554" s="14"/>
      <c r="H4554" s="14"/>
      <c r="I4554" s="15"/>
      <c r="J4554" s="77"/>
    </row>
    <row r="4555" spans="1:11" x14ac:dyDescent="0.2">
      <c r="A4555" s="14"/>
      <c r="B4555" s="14"/>
      <c r="C4555" s="14"/>
      <c r="D4555" s="16"/>
      <c r="E4555" s="16"/>
      <c r="F4555" s="14"/>
      <c r="G4555" s="14"/>
      <c r="H4555" s="14"/>
      <c r="I4555" s="15"/>
      <c r="J4555" s="77"/>
    </row>
    <row r="4556" spans="1:11" x14ac:dyDescent="0.2">
      <c r="A4556" s="14"/>
      <c r="B4556" s="14"/>
      <c r="C4556" s="14"/>
      <c r="D4556" s="16"/>
      <c r="E4556" s="16"/>
      <c r="F4556" s="14"/>
      <c r="G4556" s="14"/>
      <c r="H4556" s="14"/>
      <c r="I4556" s="15"/>
      <c r="J4556" s="77"/>
    </row>
    <row r="4557" spans="1:11" x14ac:dyDescent="0.2">
      <c r="A4557" s="14"/>
      <c r="B4557" s="14"/>
      <c r="C4557" s="14"/>
      <c r="D4557" s="16"/>
      <c r="E4557" s="16"/>
      <c r="F4557" s="14"/>
      <c r="G4557" s="14"/>
      <c r="H4557" s="14"/>
      <c r="I4557" s="15"/>
      <c r="J4557" s="77"/>
    </row>
    <row r="4558" spans="1:11" x14ac:dyDescent="0.2">
      <c r="A4558" s="14"/>
      <c r="B4558" s="14"/>
      <c r="C4558" s="14"/>
      <c r="D4558" s="16"/>
      <c r="E4558" s="16"/>
      <c r="F4558" s="14"/>
      <c r="G4558" s="14"/>
      <c r="H4558" s="14"/>
      <c r="I4558" s="15"/>
      <c r="J4558" s="77"/>
    </row>
    <row r="4559" spans="1:11" x14ac:dyDescent="0.2">
      <c r="A4559" s="14"/>
      <c r="B4559" s="14"/>
      <c r="C4559" s="14"/>
      <c r="D4559" s="16"/>
      <c r="E4559" s="16"/>
      <c r="F4559" s="14"/>
      <c r="G4559" s="14"/>
      <c r="H4559" s="14"/>
      <c r="I4559" s="15"/>
      <c r="J4559" s="77"/>
    </row>
    <row r="4560" spans="1:11"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row r="5003" spans="1:10" x14ac:dyDescent="0.2">
      <c r="A5003" s="14"/>
      <c r="B5003" s="14"/>
      <c r="C5003" s="14"/>
      <c r="D5003" s="16"/>
      <c r="E5003" s="16"/>
      <c r="F5003" s="14"/>
      <c r="G5003" s="14"/>
      <c r="H5003" s="14"/>
      <c r="I5003" s="15"/>
      <c r="J5003" s="77"/>
    </row>
    <row r="5004" spans="1:10" x14ac:dyDescent="0.2">
      <c r="A5004" s="14"/>
      <c r="B5004" s="14"/>
      <c r="C5004" s="14"/>
      <c r="D5004" s="16"/>
      <c r="E5004" s="16"/>
      <c r="F5004" s="14"/>
      <c r="G5004" s="14"/>
      <c r="H5004" s="14"/>
      <c r="I5004" s="15"/>
      <c r="J5004" s="77"/>
    </row>
    <row r="5005" spans="1:10" x14ac:dyDescent="0.2">
      <c r="A5005" s="14"/>
      <c r="B5005" s="14"/>
      <c r="C5005" s="14"/>
      <c r="D5005" s="16"/>
      <c r="E5005" s="16"/>
      <c r="F5005" s="14"/>
      <c r="G5005" s="14"/>
      <c r="H5005" s="14"/>
      <c r="I5005" s="15"/>
      <c r="J5005" s="77"/>
    </row>
    <row r="5006" spans="1:10" x14ac:dyDescent="0.2">
      <c r="A5006" s="14"/>
      <c r="B5006" s="14"/>
      <c r="C5006" s="14"/>
      <c r="D5006" s="16"/>
      <c r="E5006" s="16"/>
      <c r="F5006" s="14"/>
      <c r="G5006" s="14"/>
      <c r="H5006" s="14"/>
      <c r="I5006" s="15"/>
      <c r="J5006" s="77"/>
    </row>
    <row r="5007" spans="1:10" x14ac:dyDescent="0.2">
      <c r="A5007" s="14"/>
      <c r="B5007" s="14"/>
      <c r="C5007" s="14"/>
      <c r="D5007" s="16"/>
      <c r="E5007" s="16"/>
      <c r="F5007" s="14"/>
      <c r="G5007" s="14"/>
      <c r="H5007" s="14"/>
      <c r="I5007" s="15"/>
      <c r="J5007" s="77"/>
    </row>
    <row r="5008" spans="1:10" x14ac:dyDescent="0.2">
      <c r="A5008" s="14"/>
      <c r="B5008" s="14"/>
      <c r="C5008" s="14"/>
      <c r="D5008" s="16"/>
      <c r="E5008" s="16"/>
      <c r="F5008" s="14"/>
      <c r="G5008" s="14"/>
      <c r="H5008" s="14"/>
      <c r="I5008" s="15"/>
      <c r="J5008" s="77"/>
    </row>
    <row r="5009" spans="1:10" x14ac:dyDescent="0.2">
      <c r="A5009" s="14"/>
      <c r="B5009" s="14"/>
      <c r="C5009" s="14"/>
      <c r="D5009" s="16"/>
      <c r="E5009" s="16"/>
      <c r="F5009" s="14"/>
      <c r="G5009" s="14"/>
      <c r="H5009" s="14"/>
      <c r="I5009" s="15"/>
      <c r="J5009" s="77"/>
    </row>
    <row r="5010" spans="1:10" x14ac:dyDescent="0.2">
      <c r="A5010" s="14"/>
      <c r="B5010" s="14"/>
      <c r="C5010" s="14"/>
      <c r="D5010" s="16"/>
      <c r="E5010" s="16"/>
      <c r="F5010" s="14"/>
      <c r="G5010" s="14"/>
      <c r="H5010" s="14"/>
      <c r="I5010" s="15"/>
      <c r="J5010" s="77"/>
    </row>
    <row r="5011" spans="1:10" x14ac:dyDescent="0.2">
      <c r="A5011" s="14"/>
      <c r="B5011" s="14"/>
      <c r="C5011" s="14"/>
      <c r="D5011" s="16"/>
      <c r="E5011" s="16"/>
      <c r="F5011" s="14"/>
      <c r="G5011" s="14"/>
      <c r="H5011" s="14"/>
      <c r="I5011" s="15"/>
      <c r="J5011" s="77"/>
    </row>
    <row r="5012" spans="1:10" x14ac:dyDescent="0.2">
      <c r="A5012" s="14"/>
      <c r="B5012" s="14"/>
      <c r="C5012" s="14"/>
      <c r="D5012" s="16"/>
      <c r="E5012" s="16"/>
      <c r="F5012" s="14"/>
      <c r="G5012" s="14"/>
      <c r="H5012" s="14"/>
      <c r="I5012" s="15"/>
      <c r="J5012" s="77"/>
    </row>
    <row r="5013" spans="1:10" x14ac:dyDescent="0.2">
      <c r="A5013" s="14"/>
      <c r="B5013" s="14"/>
      <c r="C5013" s="14"/>
      <c r="D5013" s="16"/>
      <c r="E5013" s="16"/>
      <c r="F5013" s="14"/>
      <c r="G5013" s="14"/>
      <c r="H5013" s="14"/>
      <c r="I5013" s="15"/>
      <c r="J5013" s="77"/>
    </row>
    <row r="5014" spans="1:10" x14ac:dyDescent="0.2">
      <c r="A5014" s="14"/>
      <c r="B5014" s="14"/>
      <c r="C5014" s="14"/>
      <c r="D5014" s="16"/>
      <c r="E5014" s="16"/>
      <c r="F5014" s="14"/>
      <c r="G5014" s="14"/>
      <c r="H5014" s="14"/>
      <c r="I5014" s="15"/>
      <c r="J5014" s="77"/>
    </row>
    <row r="5015" spans="1:10" x14ac:dyDescent="0.2">
      <c r="A5015" s="14"/>
      <c r="B5015" s="14"/>
      <c r="C5015" s="14"/>
      <c r="D5015" s="16"/>
      <c r="E5015" s="16"/>
      <c r="F5015" s="14"/>
      <c r="G5015" s="14"/>
      <c r="H5015" s="14"/>
      <c r="I5015" s="15"/>
      <c r="J5015" s="77"/>
    </row>
    <row r="5016" spans="1:10" x14ac:dyDescent="0.2">
      <c r="A5016" s="14"/>
      <c r="B5016" s="14"/>
      <c r="C5016" s="14"/>
      <c r="D5016" s="16"/>
      <c r="E5016" s="16"/>
      <c r="F5016" s="14"/>
      <c r="G5016" s="14"/>
      <c r="H5016" s="14"/>
      <c r="I5016" s="15"/>
      <c r="J5016" s="77"/>
    </row>
    <row r="5017" spans="1:10" x14ac:dyDescent="0.2">
      <c r="A5017" s="14"/>
      <c r="B5017" s="14"/>
      <c r="C5017" s="14"/>
      <c r="D5017" s="16"/>
      <c r="E5017" s="16"/>
      <c r="F5017" s="14"/>
      <c r="G5017" s="14"/>
      <c r="H5017" s="14"/>
      <c r="I5017" s="15"/>
      <c r="J5017" s="77"/>
    </row>
    <row r="5018" spans="1:10" x14ac:dyDescent="0.2">
      <c r="A5018" s="14"/>
      <c r="B5018" s="14"/>
      <c r="C5018" s="14"/>
      <c r="D5018" s="16"/>
      <c r="E5018" s="16"/>
      <c r="F5018" s="14"/>
      <c r="G5018" s="14"/>
      <c r="H5018" s="14"/>
      <c r="I5018" s="15"/>
      <c r="J5018" s="77"/>
    </row>
    <row r="5019" spans="1:10" x14ac:dyDescent="0.2">
      <c r="A5019" s="14"/>
      <c r="B5019" s="14"/>
      <c r="C5019" s="14"/>
      <c r="D5019" s="16"/>
      <c r="E5019" s="16"/>
      <c r="F5019" s="14"/>
      <c r="G5019" s="14"/>
      <c r="H5019" s="14"/>
      <c r="I5019" s="15"/>
      <c r="J5019" s="77"/>
    </row>
    <row r="5020" spans="1:10" x14ac:dyDescent="0.2">
      <c r="A5020" s="14"/>
      <c r="B5020" s="14"/>
      <c r="C5020" s="14"/>
      <c r="D5020" s="16"/>
      <c r="E5020" s="16"/>
      <c r="F5020" s="14"/>
      <c r="G5020" s="14"/>
      <c r="H5020" s="14"/>
      <c r="I5020" s="15"/>
      <c r="J5020" s="77"/>
    </row>
    <row r="5021" spans="1:10" x14ac:dyDescent="0.2">
      <c r="A5021" s="14"/>
      <c r="B5021" s="14"/>
      <c r="C5021" s="14"/>
      <c r="D5021" s="16"/>
      <c r="E5021" s="16"/>
      <c r="F5021" s="14"/>
      <c r="G5021" s="14"/>
      <c r="H5021" s="14"/>
      <c r="I5021" s="15"/>
      <c r="J5021" s="77"/>
    </row>
    <row r="5022" spans="1:10" x14ac:dyDescent="0.2">
      <c r="A5022" s="14"/>
      <c r="B5022" s="14"/>
      <c r="C5022" s="14"/>
      <c r="D5022" s="16"/>
      <c r="E5022" s="16"/>
      <c r="F5022" s="14"/>
      <c r="G5022" s="14"/>
      <c r="H5022" s="14"/>
      <c r="I5022" s="15"/>
      <c r="J5022" s="77"/>
    </row>
    <row r="5023" spans="1:10" x14ac:dyDescent="0.2">
      <c r="A5023" s="14"/>
      <c r="B5023" s="14"/>
      <c r="C5023" s="14"/>
      <c r="D5023" s="16"/>
      <c r="E5023" s="16"/>
      <c r="F5023" s="14"/>
      <c r="G5023" s="14"/>
      <c r="H5023" s="14"/>
      <c r="I5023" s="15"/>
      <c r="J5023" s="77"/>
    </row>
    <row r="5024" spans="1:10" x14ac:dyDescent="0.2">
      <c r="A5024" s="14"/>
      <c r="B5024" s="14"/>
      <c r="C5024" s="14"/>
      <c r="D5024" s="16"/>
      <c r="E5024" s="16"/>
      <c r="F5024" s="14"/>
      <c r="G5024" s="14"/>
      <c r="H5024" s="14"/>
      <c r="I5024" s="15"/>
      <c r="J5024" s="77"/>
    </row>
    <row r="5025" spans="1:10" x14ac:dyDescent="0.2">
      <c r="A5025" s="14"/>
      <c r="B5025" s="14"/>
      <c r="C5025" s="14"/>
      <c r="D5025" s="16"/>
      <c r="E5025" s="16"/>
      <c r="F5025" s="14"/>
      <c r="G5025" s="14"/>
      <c r="H5025" s="14"/>
      <c r="I5025" s="15"/>
      <c r="J5025" s="77"/>
    </row>
    <row r="5026" spans="1:10" x14ac:dyDescent="0.2">
      <c r="A5026" s="14"/>
      <c r="B5026" s="14"/>
      <c r="C5026" s="14"/>
      <c r="D5026" s="16"/>
      <c r="E5026" s="16"/>
      <c r="F5026" s="14"/>
      <c r="G5026" s="14"/>
      <c r="H5026" s="14"/>
      <c r="I5026" s="15"/>
      <c r="J5026" s="77"/>
    </row>
    <row r="5027" spans="1:10" x14ac:dyDescent="0.2">
      <c r="A5027" s="14"/>
      <c r="B5027" s="14"/>
      <c r="C5027" s="14"/>
      <c r="D5027" s="16"/>
      <c r="E5027" s="16"/>
      <c r="F5027" s="14"/>
      <c r="G5027" s="14"/>
      <c r="H5027" s="14"/>
      <c r="I5027" s="15"/>
      <c r="J5027" s="77"/>
    </row>
    <row r="5028" spans="1:10" x14ac:dyDescent="0.2">
      <c r="A5028" s="14"/>
      <c r="B5028" s="14"/>
      <c r="C5028" s="14"/>
      <c r="D5028" s="16"/>
      <c r="E5028" s="16"/>
      <c r="F5028" s="14"/>
      <c r="G5028" s="14"/>
      <c r="H5028" s="14"/>
      <c r="I5028" s="15"/>
      <c r="J5028" s="77"/>
    </row>
    <row r="5029" spans="1:10" x14ac:dyDescent="0.2">
      <c r="A5029" s="14"/>
      <c r="B5029" s="14"/>
      <c r="C5029" s="14"/>
      <c r="D5029" s="16"/>
      <c r="E5029" s="16"/>
      <c r="F5029" s="14"/>
      <c r="G5029" s="14"/>
      <c r="H5029" s="14"/>
      <c r="I5029" s="15"/>
      <c r="J5029" s="77"/>
    </row>
    <row r="5030" spans="1:10" x14ac:dyDescent="0.2">
      <c r="A5030" s="14"/>
      <c r="B5030" s="14"/>
      <c r="C5030" s="14"/>
      <c r="D5030" s="16"/>
      <c r="E5030" s="16"/>
      <c r="F5030" s="14"/>
      <c r="G5030" s="14"/>
      <c r="H5030" s="14"/>
      <c r="I5030" s="15"/>
      <c r="J5030" s="77"/>
    </row>
    <row r="5031" spans="1:10" x14ac:dyDescent="0.2">
      <c r="A5031" s="14"/>
      <c r="B5031" s="14"/>
      <c r="C5031" s="14"/>
      <c r="D5031" s="16"/>
      <c r="E5031" s="16"/>
      <c r="F5031" s="14"/>
      <c r="G5031" s="14"/>
      <c r="H5031" s="14"/>
      <c r="I5031" s="15"/>
      <c r="J5031" s="77"/>
    </row>
    <row r="5032" spans="1:10" x14ac:dyDescent="0.2">
      <c r="A5032" s="14"/>
      <c r="B5032" s="14"/>
      <c r="C5032" s="14"/>
      <c r="D5032" s="16"/>
      <c r="E5032" s="16"/>
      <c r="F5032" s="14"/>
      <c r="G5032" s="14"/>
      <c r="H5032" s="14"/>
      <c r="I5032" s="15"/>
      <c r="J5032" s="77"/>
    </row>
    <row r="5033" spans="1:10" x14ac:dyDescent="0.2">
      <c r="A5033" s="14"/>
      <c r="B5033" s="14"/>
      <c r="C5033" s="14"/>
      <c r="D5033" s="16"/>
      <c r="E5033" s="16"/>
      <c r="F5033" s="14"/>
      <c r="G5033" s="14"/>
      <c r="H5033" s="14"/>
      <c r="I5033" s="15"/>
      <c r="J5033" s="77"/>
    </row>
    <row r="5034" spans="1:10" x14ac:dyDescent="0.2">
      <c r="A5034" s="14"/>
      <c r="B5034" s="14"/>
      <c r="C5034" s="14"/>
      <c r="D5034" s="16"/>
      <c r="E5034" s="16"/>
      <c r="F5034" s="14"/>
      <c r="G5034" s="14"/>
      <c r="H5034" s="14"/>
      <c r="I5034" s="15"/>
      <c r="J5034" s="77"/>
    </row>
    <row r="5035" spans="1:10" x14ac:dyDescent="0.2">
      <c r="A5035" s="14"/>
      <c r="B5035" s="14"/>
      <c r="C5035" s="14"/>
      <c r="D5035" s="16"/>
      <c r="E5035" s="16"/>
      <c r="F5035" s="14"/>
      <c r="G5035" s="14"/>
      <c r="H5035" s="14"/>
      <c r="I5035" s="15"/>
      <c r="J5035" s="77"/>
    </row>
    <row r="5036" spans="1:10" x14ac:dyDescent="0.2">
      <c r="A5036" s="14"/>
      <c r="B5036" s="14"/>
      <c r="C5036" s="14"/>
      <c r="D5036" s="16"/>
      <c r="E5036" s="16"/>
      <c r="F5036" s="14"/>
      <c r="G5036" s="14"/>
      <c r="H5036" s="14"/>
      <c r="I5036" s="15"/>
      <c r="J5036" s="77"/>
    </row>
    <row r="5037" spans="1:10" x14ac:dyDescent="0.2">
      <c r="A5037" s="14"/>
      <c r="B5037" s="14"/>
      <c r="C5037" s="14"/>
      <c r="D5037" s="16"/>
      <c r="E5037" s="16"/>
      <c r="F5037" s="14"/>
      <c r="G5037" s="14"/>
      <c r="H5037" s="14"/>
      <c r="I5037" s="15"/>
      <c r="J5037" s="77"/>
    </row>
    <row r="5038" spans="1:10" x14ac:dyDescent="0.2">
      <c r="A5038" s="14"/>
      <c r="B5038" s="14"/>
      <c r="C5038" s="14"/>
      <c r="D5038" s="16"/>
      <c r="E5038" s="16"/>
      <c r="F5038" s="14"/>
      <c r="G5038" s="14"/>
      <c r="H5038" s="14"/>
      <c r="I5038" s="15"/>
      <c r="J5038" s="77"/>
    </row>
    <row r="5039" spans="1:10" x14ac:dyDescent="0.2">
      <c r="A5039" s="14"/>
      <c r="B5039" s="14"/>
      <c r="C5039" s="14"/>
      <c r="D5039" s="16"/>
      <c r="E5039" s="16"/>
      <c r="F5039" s="14"/>
      <c r="G5039" s="14"/>
      <c r="H5039" s="14"/>
      <c r="I5039" s="15"/>
      <c r="J5039" s="77"/>
    </row>
    <row r="5040" spans="1:10" x14ac:dyDescent="0.2">
      <c r="A5040" s="14"/>
      <c r="B5040" s="14"/>
      <c r="C5040" s="14"/>
      <c r="D5040" s="16"/>
      <c r="E5040" s="16"/>
      <c r="F5040" s="14"/>
      <c r="G5040" s="14"/>
      <c r="H5040" s="14"/>
      <c r="I5040" s="15"/>
      <c r="J5040" s="77"/>
    </row>
    <row r="5041" spans="1:10" x14ac:dyDescent="0.2">
      <c r="A5041" s="14"/>
      <c r="B5041" s="14"/>
      <c r="C5041" s="14"/>
      <c r="D5041" s="16"/>
      <c r="E5041" s="16"/>
      <c r="F5041" s="14"/>
      <c r="G5041" s="14"/>
      <c r="H5041" s="14"/>
      <c r="I5041" s="15"/>
      <c r="J5041" s="77"/>
    </row>
    <row r="5042" spans="1:10" x14ac:dyDescent="0.2">
      <c r="A5042" s="14"/>
      <c r="B5042" s="14"/>
      <c r="C5042" s="14"/>
      <c r="D5042" s="16"/>
      <c r="E5042" s="16"/>
      <c r="F5042" s="14"/>
      <c r="G5042" s="14"/>
      <c r="H5042" s="14"/>
      <c r="I5042" s="15"/>
      <c r="J5042" s="77"/>
    </row>
    <row r="5043" spans="1:10" x14ac:dyDescent="0.2">
      <c r="A5043" s="14"/>
      <c r="B5043" s="14"/>
      <c r="C5043" s="14"/>
      <c r="D5043" s="16"/>
      <c r="E5043" s="16"/>
      <c r="F5043" s="14"/>
      <c r="G5043" s="14"/>
      <c r="H5043" s="14"/>
      <c r="I5043" s="15"/>
      <c r="J5043" s="77"/>
    </row>
    <row r="5044" spans="1:10" x14ac:dyDescent="0.2">
      <c r="A5044" s="14"/>
      <c r="B5044" s="14"/>
      <c r="C5044" s="14"/>
      <c r="D5044" s="16"/>
      <c r="E5044" s="16"/>
      <c r="F5044" s="14"/>
      <c r="G5044" s="14"/>
      <c r="H5044" s="14"/>
      <c r="I5044" s="15"/>
      <c r="J5044" s="77"/>
    </row>
    <row r="5045" spans="1:10" x14ac:dyDescent="0.2">
      <c r="A5045" s="14"/>
      <c r="B5045" s="14"/>
      <c r="C5045" s="14"/>
      <c r="D5045" s="16"/>
      <c r="E5045" s="16"/>
      <c r="F5045" s="14"/>
      <c r="G5045" s="14"/>
      <c r="H5045" s="14"/>
      <c r="I5045" s="15"/>
      <c r="J5045" s="77"/>
    </row>
    <row r="5046" spans="1:10" x14ac:dyDescent="0.2">
      <c r="A5046" s="14"/>
      <c r="B5046" s="14"/>
      <c r="C5046" s="14"/>
      <c r="D5046" s="16"/>
      <c r="E5046" s="16"/>
      <c r="F5046" s="14"/>
      <c r="G5046" s="14"/>
      <c r="H5046" s="14"/>
      <c r="I5046" s="15"/>
      <c r="J5046" s="77"/>
    </row>
    <row r="5047" spans="1:10" x14ac:dyDescent="0.2">
      <c r="A5047" s="14"/>
      <c r="B5047" s="14"/>
      <c r="C5047" s="14"/>
      <c r="D5047" s="16"/>
      <c r="E5047" s="16"/>
      <c r="F5047" s="14"/>
      <c r="G5047" s="14"/>
      <c r="H5047" s="14"/>
      <c r="I5047" s="15"/>
      <c r="J5047" s="77"/>
    </row>
    <row r="5048" spans="1:10" x14ac:dyDescent="0.2">
      <c r="A5048" s="14"/>
      <c r="B5048" s="14"/>
      <c r="C5048" s="14"/>
      <c r="D5048" s="16"/>
      <c r="E5048" s="16"/>
      <c r="F5048" s="14"/>
      <c r="G5048" s="14"/>
      <c r="H5048" s="14"/>
      <c r="I5048" s="15"/>
      <c r="J5048" s="77"/>
    </row>
    <row r="5049" spans="1:10" x14ac:dyDescent="0.2">
      <c r="A5049" s="14"/>
      <c r="B5049" s="14"/>
      <c r="C5049" s="14"/>
      <c r="D5049" s="16"/>
      <c r="E5049" s="16"/>
      <c r="F5049" s="14"/>
      <c r="G5049" s="14"/>
      <c r="H5049" s="14"/>
      <c r="I5049" s="15"/>
      <c r="J5049" s="77"/>
    </row>
    <row r="5050" spans="1:10" x14ac:dyDescent="0.2">
      <c r="A5050" s="14"/>
      <c r="B5050" s="14"/>
      <c r="C5050" s="14"/>
      <c r="D5050" s="16"/>
      <c r="E5050" s="16"/>
      <c r="F5050" s="14"/>
      <c r="G5050" s="14"/>
      <c r="H5050" s="14"/>
      <c r="I5050" s="15"/>
      <c r="J5050" s="77"/>
    </row>
    <row r="5051" spans="1:10" x14ac:dyDescent="0.2">
      <c r="A5051" s="14"/>
      <c r="B5051" s="14"/>
      <c r="C5051" s="14"/>
      <c r="D5051" s="16"/>
      <c r="E5051" s="16"/>
      <c r="F5051" s="14"/>
      <c r="G5051" s="14"/>
      <c r="H5051" s="14"/>
      <c r="I5051" s="15"/>
      <c r="J5051" s="77"/>
    </row>
    <row r="5052" spans="1:10" x14ac:dyDescent="0.2">
      <c r="A5052" s="14"/>
      <c r="B5052" s="14"/>
      <c r="C5052" s="14"/>
      <c r="D5052" s="16"/>
      <c r="E5052" s="16"/>
      <c r="F5052" s="14"/>
      <c r="G5052" s="14"/>
      <c r="H5052" s="14"/>
      <c r="I5052" s="15"/>
      <c r="J5052" s="77"/>
    </row>
    <row r="5053" spans="1:10" x14ac:dyDescent="0.2">
      <c r="A5053" s="14"/>
      <c r="B5053" s="14"/>
      <c r="C5053" s="14"/>
      <c r="D5053" s="16"/>
      <c r="E5053" s="16"/>
      <c r="F5053" s="14"/>
      <c r="G5053" s="14"/>
      <c r="H5053" s="14"/>
      <c r="I5053" s="15"/>
      <c r="J5053" s="77"/>
    </row>
    <row r="5054" spans="1:10" x14ac:dyDescent="0.2">
      <c r="A5054" s="14"/>
      <c r="B5054" s="14"/>
      <c r="C5054" s="14"/>
      <c r="D5054" s="16"/>
      <c r="E5054" s="16"/>
      <c r="F5054" s="14"/>
      <c r="G5054" s="14"/>
      <c r="H5054" s="14"/>
      <c r="I5054" s="15"/>
      <c r="J5054" s="77"/>
    </row>
    <row r="5055" spans="1:10" x14ac:dyDescent="0.2">
      <c r="A5055" s="14"/>
      <c r="B5055" s="14"/>
      <c r="C5055" s="14"/>
      <c r="D5055" s="16"/>
      <c r="E5055" s="16"/>
      <c r="F5055" s="14"/>
      <c r="G5055" s="14"/>
      <c r="H5055" s="14"/>
      <c r="I5055" s="15"/>
      <c r="J5055" s="77"/>
    </row>
    <row r="5056" spans="1:10" x14ac:dyDescent="0.2">
      <c r="A5056" s="14"/>
      <c r="B5056" s="14"/>
      <c r="C5056" s="14"/>
      <c r="D5056" s="16"/>
      <c r="E5056" s="16"/>
      <c r="F5056" s="14"/>
      <c r="G5056" s="14"/>
      <c r="H5056" s="14"/>
      <c r="I5056" s="15"/>
      <c r="J5056" s="77"/>
    </row>
    <row r="5057" spans="1:10" x14ac:dyDescent="0.2">
      <c r="A5057" s="14"/>
      <c r="B5057" s="14"/>
      <c r="C5057" s="14"/>
      <c r="D5057" s="16"/>
      <c r="E5057" s="16"/>
      <c r="F5057" s="14"/>
      <c r="G5057" s="14"/>
      <c r="H5057" s="14"/>
      <c r="I5057" s="15"/>
      <c r="J5057" s="77"/>
    </row>
    <row r="5058" spans="1:10" x14ac:dyDescent="0.2">
      <c r="A5058" s="14"/>
      <c r="B5058" s="14"/>
      <c r="C5058" s="14"/>
      <c r="D5058" s="16"/>
      <c r="E5058" s="16"/>
      <c r="F5058" s="14"/>
      <c r="G5058" s="14"/>
      <c r="H5058" s="14"/>
      <c r="I5058" s="15"/>
      <c r="J5058" s="77"/>
    </row>
    <row r="5059" spans="1:10" x14ac:dyDescent="0.2">
      <c r="A5059" s="14"/>
      <c r="B5059" s="14"/>
      <c r="C5059" s="14"/>
      <c r="D5059" s="16"/>
      <c r="E5059" s="16"/>
      <c r="F5059" s="14"/>
      <c r="G5059" s="14"/>
      <c r="H5059" s="14"/>
      <c r="I5059" s="15"/>
      <c r="J5059" s="77"/>
    </row>
    <row r="5060" spans="1:10" x14ac:dyDescent="0.2">
      <c r="A5060" s="14"/>
      <c r="B5060" s="14"/>
      <c r="C5060" s="14"/>
      <c r="D5060" s="16"/>
      <c r="E5060" s="16"/>
      <c r="F5060" s="14"/>
      <c r="G5060" s="14"/>
      <c r="H5060" s="14"/>
      <c r="I5060" s="15"/>
      <c r="J5060" s="77"/>
    </row>
    <row r="5061" spans="1:10" x14ac:dyDescent="0.2">
      <c r="A5061" s="14"/>
      <c r="B5061" s="14"/>
      <c r="C5061" s="14"/>
      <c r="D5061" s="16"/>
      <c r="E5061" s="16"/>
      <c r="F5061" s="14"/>
      <c r="G5061" s="14"/>
      <c r="H5061" s="14"/>
      <c r="I5061" s="15"/>
      <c r="J5061" s="77"/>
    </row>
  </sheetData>
  <dataConsolidate/>
  <mergeCells count="5">
    <mergeCell ref="A100:H100"/>
    <mergeCell ref="I101:J101"/>
    <mergeCell ref="I100:J100"/>
    <mergeCell ref="A101:H101"/>
    <mergeCell ref="A105:J105"/>
  </mergeCells>
  <conditionalFormatting sqref="A107:J5061">
    <cfRule type="expression" dxfId="59" priority="87" stopIfTrue="1">
      <formula>$A107&lt;&gt;""</formula>
    </cfRule>
  </conditionalFormatting>
  <conditionalFormatting sqref="B750:E750">
    <cfRule type="expression" dxfId="58" priority="105" stopIfTrue="1">
      <formula>$A750&lt;&gt;""</formula>
    </cfRule>
  </conditionalFormatting>
  <conditionalFormatting sqref="B752:E752 H752:I752 B753:I754 B755:E760 H755:I760">
    <cfRule type="expression" dxfId="57" priority="65" stopIfTrue="1">
      <formula>$A752&lt;&gt;""</formula>
    </cfRule>
  </conditionalFormatting>
  <conditionalFormatting sqref="B762:E762 H762:I762">
    <cfRule type="expression" dxfId="56" priority="56" stopIfTrue="1">
      <formula>$A762&lt;&gt;""</formula>
    </cfRule>
  </conditionalFormatting>
  <conditionalFormatting sqref="B880:E880">
    <cfRule type="expression" dxfId="55" priority="128" stopIfTrue="1">
      <formula>$A880&lt;&gt;""</formula>
    </cfRule>
  </conditionalFormatting>
  <conditionalFormatting sqref="B1171:E1171">
    <cfRule type="expression" dxfId="54" priority="174" stopIfTrue="1">
      <formula>$A1171&lt;&gt;""</formula>
    </cfRule>
  </conditionalFormatting>
  <conditionalFormatting sqref="B1175:E1175">
    <cfRule type="expression" dxfId="53" priority="230" stopIfTrue="1">
      <formula>$A1175&lt;&gt;""</formula>
    </cfRule>
  </conditionalFormatting>
  <conditionalFormatting sqref="B1192:E1197">
    <cfRule type="expression" dxfId="52" priority="220" stopIfTrue="1">
      <formula>$A1192&lt;&gt;""</formula>
    </cfRule>
  </conditionalFormatting>
  <conditionalFormatting sqref="B1199:E1209">
    <cfRule type="expression" dxfId="51" priority="88" stopIfTrue="1">
      <formula>$A1199&lt;&gt;""</formula>
    </cfRule>
  </conditionalFormatting>
  <conditionalFormatting sqref="B1213:E1213">
    <cfRule type="expression" dxfId="50" priority="114" stopIfTrue="1">
      <formula>$A1213&lt;&gt;""</formula>
    </cfRule>
  </conditionalFormatting>
  <conditionalFormatting sqref="B1314:E1321 I1314:J1331">
    <cfRule type="expression" dxfId="49" priority="164" stopIfTrue="1">
      <formula>$A1314&lt;&gt;""</formula>
    </cfRule>
  </conditionalFormatting>
  <conditionalFormatting sqref="B1354:E1362">
    <cfRule type="expression" dxfId="48" priority="199" stopIfTrue="1">
      <formula>$A1354&lt;&gt;""</formula>
    </cfRule>
  </conditionalFormatting>
  <conditionalFormatting sqref="B1364:E1387">
    <cfRule type="expression" dxfId="47" priority="78" stopIfTrue="1">
      <formula>$A1364&lt;&gt;""</formula>
    </cfRule>
  </conditionalFormatting>
  <conditionalFormatting sqref="B1421:E1424">
    <cfRule type="expression" dxfId="46" priority="95" stopIfTrue="1">
      <formula>$A1421&lt;&gt;""</formula>
    </cfRule>
  </conditionalFormatting>
  <conditionalFormatting sqref="B1426:E1428">
    <cfRule type="expression" dxfId="45" priority="300" stopIfTrue="1">
      <formula>$A1426&lt;&gt;""</formula>
    </cfRule>
  </conditionalFormatting>
  <conditionalFormatting sqref="B1430:E1440">
    <cfRule type="expression" dxfId="44" priority="119" stopIfTrue="1">
      <formula>$A1430&lt;&gt;""</formula>
    </cfRule>
  </conditionalFormatting>
  <conditionalFormatting sqref="B1454:E1465">
    <cfRule type="expression" dxfId="43" priority="157" stopIfTrue="1">
      <formula>$A1454&lt;&gt;""</formula>
    </cfRule>
  </conditionalFormatting>
  <conditionalFormatting sqref="B1473:E1511">
    <cfRule type="expression" dxfId="42" priority="194" stopIfTrue="1">
      <formula>$A1473&lt;&gt;""</formula>
    </cfRule>
  </conditionalFormatting>
  <conditionalFormatting sqref="B1514:E1519">
    <cfRule type="expression" dxfId="41" priority="264" stopIfTrue="1">
      <formula>$A1514&lt;&gt;""</formula>
    </cfRule>
  </conditionalFormatting>
  <conditionalFormatting sqref="B1128:H1143">
    <cfRule type="expression" dxfId="40" priority="260" stopIfTrue="1">
      <formula>$A1128&lt;&gt;""</formula>
    </cfRule>
  </conditionalFormatting>
  <conditionalFormatting sqref="B1333:H1335 B1336:E1349 H1336:H1349">
    <cfRule type="expression" dxfId="39" priority="189" stopIfTrue="1">
      <formula>$A1333&lt;&gt;""</formula>
    </cfRule>
  </conditionalFormatting>
  <conditionalFormatting sqref="B1351:H1353">
    <cfRule type="expression" dxfId="38" priority="84" stopIfTrue="1">
      <formula>$A1351&lt;&gt;""</formula>
    </cfRule>
  </conditionalFormatting>
  <conditionalFormatting sqref="B1425:H1425">
    <cfRule type="expression" dxfId="37" priority="330" stopIfTrue="1">
      <formula>$A1425&lt;&gt;""</formula>
    </cfRule>
  </conditionalFormatting>
  <conditionalFormatting sqref="B1441:H1446">
    <cfRule type="expression" dxfId="36" priority="58" stopIfTrue="1">
      <formula>$A1441&lt;&gt;""</formula>
    </cfRule>
  </conditionalFormatting>
  <conditionalFormatting sqref="B1471:H1472">
    <cfRule type="expression" dxfId="35" priority="237" stopIfTrue="1">
      <formula>$A1471&lt;&gt;""</formula>
    </cfRule>
  </conditionalFormatting>
  <conditionalFormatting sqref="B740:I749">
    <cfRule type="expression" dxfId="34" priority="297" stopIfTrue="1">
      <formula>$A740&lt;&gt;""</formula>
    </cfRule>
  </conditionalFormatting>
  <conditionalFormatting sqref="B751:I751">
    <cfRule type="expression" dxfId="33" priority="63" stopIfTrue="1">
      <formula>$A751&lt;&gt;""</formula>
    </cfRule>
  </conditionalFormatting>
  <conditionalFormatting sqref="B1198:I1198">
    <cfRule type="expression" dxfId="32" priority="188" stopIfTrue="1">
      <formula>$A1198&lt;&gt;""</formula>
    </cfRule>
  </conditionalFormatting>
  <conditionalFormatting sqref="B1210:I1212">
    <cfRule type="expression" dxfId="31" priority="57" stopIfTrue="1">
      <formula>$A1210&lt;&gt;""</formula>
    </cfRule>
  </conditionalFormatting>
  <conditionalFormatting sqref="B1214:I1218">
    <cfRule type="expression" dxfId="30" priority="59" stopIfTrue="1">
      <formula>$A1214&lt;&gt;""</formula>
    </cfRule>
  </conditionalFormatting>
  <conditionalFormatting sqref="B1332:I1332 I1333:I1349">
    <cfRule type="expression" dxfId="29" priority="192" stopIfTrue="1">
      <formula>$A1332&lt;&gt;""</formula>
    </cfRule>
  </conditionalFormatting>
  <conditionalFormatting sqref="B1429:I1429">
    <cfRule type="expression" dxfId="28" priority="187" stopIfTrue="1">
      <formula>$A1429&lt;&gt;""</formula>
    </cfRule>
  </conditionalFormatting>
  <conditionalFormatting sqref="B1114:J1115">
    <cfRule type="expression" dxfId="27" priority="258" stopIfTrue="1">
      <formula>$A1114&lt;&gt;""</formula>
    </cfRule>
  </conditionalFormatting>
  <conditionalFormatting sqref="B1188:J1191">
    <cfRule type="expression" dxfId="26" priority="48" stopIfTrue="1">
      <formula>$A1188&lt;&gt;""</formula>
    </cfRule>
  </conditionalFormatting>
  <conditionalFormatting sqref="B1219:J1313">
    <cfRule type="expression" dxfId="25" priority="74" stopIfTrue="1">
      <formula>$A1219&lt;&gt;""</formula>
    </cfRule>
  </conditionalFormatting>
  <conditionalFormatting sqref="B1467:J1467">
    <cfRule type="expression" dxfId="24" priority="239" stopIfTrue="1">
      <formula>$A1467&lt;&gt;""</formula>
    </cfRule>
  </conditionalFormatting>
  <conditionalFormatting sqref="B1522:J4435">
    <cfRule type="expression" dxfId="23" priority="83" stopIfTrue="1">
      <formula>$A1522&lt;&gt;""</formula>
    </cfRule>
  </conditionalFormatting>
  <conditionalFormatting sqref="F527:H528">
    <cfRule type="expression" dxfId="22" priority="41" stopIfTrue="1">
      <formula>$A527&lt;&gt;""</formula>
    </cfRule>
  </conditionalFormatting>
  <conditionalFormatting sqref="F1192:H1192">
    <cfRule type="expression" dxfId="21" priority="321" stopIfTrue="1">
      <formula>$A1192&lt;&gt;""</formula>
    </cfRule>
  </conditionalFormatting>
  <conditionalFormatting sqref="F1316:H1321">
    <cfRule type="expression" dxfId="20" priority="163" stopIfTrue="1">
      <formula>$A1316&lt;&gt;""</formula>
    </cfRule>
  </conditionalFormatting>
  <conditionalFormatting sqref="H1193:H1197">
    <cfRule type="expression" dxfId="19" priority="222" stopIfTrue="1">
      <formula>$A1193&lt;&gt;""</formula>
    </cfRule>
  </conditionalFormatting>
  <conditionalFormatting sqref="H1315">
    <cfRule type="expression" dxfId="18" priority="233" stopIfTrue="1">
      <formula>$A1315&lt;&gt;""</formula>
    </cfRule>
  </conditionalFormatting>
  <conditionalFormatting sqref="H1354:H1362">
    <cfRule type="expression" dxfId="17" priority="201" stopIfTrue="1">
      <formula>$A1354&lt;&gt;""</formula>
    </cfRule>
  </conditionalFormatting>
  <conditionalFormatting sqref="H1364:H1387">
    <cfRule type="expression" dxfId="16" priority="80" stopIfTrue="1">
      <formula>$A1364&lt;&gt;""</formula>
    </cfRule>
  </conditionalFormatting>
  <conditionalFormatting sqref="H1426:H1428">
    <cfRule type="expression" dxfId="15" priority="299" stopIfTrue="1">
      <formula>$A1426&lt;&gt;""</formula>
    </cfRule>
  </conditionalFormatting>
  <conditionalFormatting sqref="H1430:H1440">
    <cfRule type="expression" dxfId="14" priority="60" stopIfTrue="1">
      <formula>$A1430&lt;&gt;""</formula>
    </cfRule>
  </conditionalFormatting>
  <conditionalFormatting sqref="H1473">
    <cfRule type="expression" dxfId="13" priority="196" stopIfTrue="1">
      <formula>$A1473&lt;&gt;""</formula>
    </cfRule>
  </conditionalFormatting>
  <conditionalFormatting sqref="H1514:H1519">
    <cfRule type="expression" dxfId="12" priority="266" stopIfTrue="1">
      <formula>$A1514&lt;&gt;""</formula>
    </cfRule>
  </conditionalFormatting>
  <conditionalFormatting sqref="H750:I750">
    <cfRule type="expression" dxfId="11" priority="107" stopIfTrue="1">
      <formula>$A750&lt;&gt;""</formula>
    </cfRule>
  </conditionalFormatting>
  <conditionalFormatting sqref="H1199:I1209">
    <cfRule type="expression" dxfId="10" priority="91" stopIfTrue="1">
      <formula>$A1199&lt;&gt;""</formula>
    </cfRule>
  </conditionalFormatting>
  <conditionalFormatting sqref="H1213:I1213">
    <cfRule type="expression" dxfId="9" priority="117" stopIfTrue="1">
      <formula>$A1213&lt;&gt;""</formula>
    </cfRule>
  </conditionalFormatting>
  <conditionalFormatting sqref="H1171:J1171">
    <cfRule type="expression" dxfId="8" priority="173" stopIfTrue="1">
      <formula>$A1171&lt;&gt;""</formula>
    </cfRule>
  </conditionalFormatting>
  <conditionalFormatting sqref="H1421:J1424">
    <cfRule type="expression" dxfId="7" priority="96" stopIfTrue="1">
      <formula>$A1421&lt;&gt;""</formula>
    </cfRule>
  </conditionalFormatting>
  <conditionalFormatting sqref="H1454:J1465">
    <cfRule type="expression" dxfId="6" priority="55" stopIfTrue="1">
      <formula>$A1454&lt;&gt;""</formula>
    </cfRule>
  </conditionalFormatting>
  <conditionalFormatting sqref="I1430:I1446">
    <cfRule type="expression" dxfId="5" priority="123" stopIfTrue="1">
      <formula>$A1430&lt;&gt;""</formula>
    </cfRule>
  </conditionalFormatting>
  <conditionalFormatting sqref="I1351:J1420">
    <cfRule type="expression" dxfId="4" priority="203" stopIfTrue="1">
      <formula>$A1351&lt;&gt;""</formula>
    </cfRule>
  </conditionalFormatting>
  <conditionalFormatting sqref="I1471:J1508">
    <cfRule type="expression" dxfId="3" priority="198" stopIfTrue="1">
      <formula>$A1471&lt;&gt;""</formula>
    </cfRule>
  </conditionalFormatting>
  <conditionalFormatting sqref="I1512:J1519">
    <cfRule type="expression" dxfId="2" priority="296" stopIfTrue="1">
      <formula>$A1512&lt;&gt;""</formula>
    </cfRule>
  </conditionalFormatting>
  <conditionalFormatting sqref="J740:J764 B761:I761 B763:I764 B872:E872 H872:J872 H880:J880 B887:E887 H887:J887 I1116:J1143 B1172:H1172 I1172:J1187 H1175:H1187 B1176:G1187 I1192:J1197 F1314:H1314 B1322:H1331 J1332:J1349 B1363:H1363 B1388:H1420 I1425:J1428 J1429:J1446 F1474:H1508 F1509:J1511 B1512:H1513">
    <cfRule type="expression" dxfId="1" priority="331" stopIfTrue="1">
      <formula>$A740&lt;&gt;""</formula>
    </cfRule>
  </conditionalFormatting>
  <conditionalFormatting sqref="J1198:J1218">
    <cfRule type="expression" dxfId="0" priority="323" stopIfTrue="1">
      <formula>$A1198&lt;&gt;""</formula>
    </cfRule>
  </conditionalFormatting>
  <dataValidations count="5">
    <dataValidation type="date" allowBlank="1" showInputMessage="1" showErrorMessage="1" sqref="D102:E102 D5062:E65597 D106:E106" xr:uid="{F5059AEA-A0D8-4B20-9D3C-8B76D9C427E6}">
      <formula1>42370</formula1>
      <formula2>42735</formula2>
    </dataValidation>
    <dataValidation allowBlank="1" sqref="G107:G336 G338:G515 G517:G5061" xr:uid="{B36265DD-F5DD-4F0A-AD93-4A0388363C0B}"/>
    <dataValidation type="list" allowBlank="1" sqref="F107:F5061" xr:uid="{255B499D-B3E6-47A9-A857-DBFE56F071D9}">
      <formula1>$F$96:$F$99</formula1>
    </dataValidation>
    <dataValidation type="list" allowBlank="1" showInputMessage="1" showErrorMessage="1" sqref="A107:A5061" xr:uid="{540C0DA9-E9CD-4805-B659-E67C1C32B21C}">
      <formula1>OFFSET($A$1,0,0,$B$3,1)</formula1>
    </dataValidation>
    <dataValidation type="list" allowBlank="1" showInputMessage="1" showErrorMessage="1" errorTitle="Chyba !" error="zadajte (vyberte zo zoznamu) platný analytický kód podľa nápovedy k bunke I104" sqref="J107:J10061"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6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75"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75"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75" x14ac:dyDescent="0.2">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2.75" x14ac:dyDescent="0.2">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2.75" x14ac:dyDescent="0.2">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2.75" x14ac:dyDescent="0.2">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2.75" x14ac:dyDescent="0.2">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75" x14ac:dyDescent="0.2">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2.75" x14ac:dyDescent="0.2">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2.75"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2.5"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2.5"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203">
        <v>31744621</v>
      </c>
      <c r="B103" s="285" t="s">
        <v>539</v>
      </c>
      <c r="C103" s="285" t="s">
        <v>422</v>
      </c>
      <c r="D103" s="285" t="s">
        <v>540</v>
      </c>
      <c r="E103" s="285" t="s">
        <v>429</v>
      </c>
      <c r="F103" s="285" t="s">
        <v>541</v>
      </c>
      <c r="G103" s="285" t="s">
        <v>542</v>
      </c>
      <c r="H103" s="285" t="s">
        <v>543</v>
      </c>
      <c r="I103" s="285" t="s">
        <v>544</v>
      </c>
      <c r="J103" s="285" t="s">
        <v>426</v>
      </c>
      <c r="K103" s="285" t="s">
        <v>545</v>
      </c>
      <c r="L103" s="286">
        <v>421949246786</v>
      </c>
      <c r="M103" s="285" t="s">
        <v>546</v>
      </c>
      <c r="N103" s="285"/>
      <c r="O103" s="285"/>
      <c r="P103" s="285"/>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7"/>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8"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6">
        <v>421905380634</v>
      </c>
      <c r="M112" s="319" t="s">
        <v>573</v>
      </c>
      <c r="N112" s="199"/>
      <c r="O112" s="199"/>
      <c r="P112" s="319" t="s">
        <v>1415</v>
      </c>
    </row>
    <row r="113" spans="1:16" ht="22.5" x14ac:dyDescent="0.2">
      <c r="A113" s="198" t="s">
        <v>574</v>
      </c>
      <c r="B113" s="199" t="s">
        <v>575</v>
      </c>
      <c r="C113" s="200" t="s">
        <v>422</v>
      </c>
      <c r="D113" s="200" t="s">
        <v>473</v>
      </c>
      <c r="E113" s="200" t="s">
        <v>429</v>
      </c>
      <c r="F113" s="199" t="s">
        <v>524</v>
      </c>
      <c r="G113" s="199" t="s">
        <v>576</v>
      </c>
      <c r="H113" s="199" t="s">
        <v>577</v>
      </c>
      <c r="I113" s="200" t="s">
        <v>578</v>
      </c>
      <c r="J113" s="200" t="s">
        <v>424</v>
      </c>
      <c r="K113" s="315" t="s">
        <v>579</v>
      </c>
      <c r="L113" s="316">
        <v>421907100191</v>
      </c>
      <c r="M113" s="200" t="s">
        <v>580</v>
      </c>
      <c r="N113" s="199"/>
      <c r="O113" s="200"/>
      <c r="P113" s="199"/>
    </row>
    <row r="114" spans="1:16" ht="12.75" x14ac:dyDescent="0.2">
      <c r="A114" s="198" t="s">
        <v>581</v>
      </c>
      <c r="B114" s="199" t="s">
        <v>582</v>
      </c>
      <c r="C114" s="200" t="s">
        <v>422</v>
      </c>
      <c r="D114" s="200" t="s">
        <v>473</v>
      </c>
      <c r="E114" s="199" t="s">
        <v>429</v>
      </c>
      <c r="F114" s="199" t="s">
        <v>524</v>
      </c>
      <c r="G114" s="199" t="s">
        <v>583</v>
      </c>
      <c r="H114" s="312" t="s">
        <v>1935</v>
      </c>
      <c r="I114" s="199" t="s">
        <v>1936</v>
      </c>
      <c r="J114" s="199" t="s">
        <v>426</v>
      </c>
      <c r="K114" s="275" t="s">
        <v>584</v>
      </c>
      <c r="L114" s="316">
        <v>421905659739</v>
      </c>
      <c r="M114" s="199" t="s">
        <v>585</v>
      </c>
      <c r="N114" s="310"/>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20"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2.75" x14ac:dyDescent="0.2">
      <c r="A129" s="198" t="s">
        <v>1954</v>
      </c>
      <c r="B129" s="199" t="s">
        <v>1955</v>
      </c>
      <c r="C129" s="200" t="s">
        <v>422</v>
      </c>
      <c r="D129" s="200" t="s">
        <v>473</v>
      </c>
      <c r="E129" s="199" t="s">
        <v>429</v>
      </c>
      <c r="F129" s="199" t="s">
        <v>474</v>
      </c>
      <c r="G129" s="321" t="s">
        <v>1956</v>
      </c>
      <c r="H129" s="321" t="s">
        <v>1957</v>
      </c>
      <c r="I129" s="199" t="s">
        <v>1958</v>
      </c>
      <c r="J129" s="199" t="s">
        <v>424</v>
      </c>
      <c r="K129" s="199" t="s">
        <v>1959</v>
      </c>
      <c r="L129" s="201">
        <v>421904260194</v>
      </c>
      <c r="M129" s="199" t="s">
        <v>1960</v>
      </c>
      <c r="N129" s="199"/>
      <c r="O129" s="199"/>
      <c r="P129" s="199"/>
    </row>
    <row r="130" spans="1:16" ht="12.75" x14ac:dyDescent="0.2">
      <c r="A130" s="198" t="s">
        <v>669</v>
      </c>
      <c r="B130" s="199" t="s">
        <v>670</v>
      </c>
      <c r="C130" s="200" t="s">
        <v>422</v>
      </c>
      <c r="D130" s="200" t="s">
        <v>473</v>
      </c>
      <c r="E130" s="199" t="s">
        <v>429</v>
      </c>
      <c r="F130" s="200" t="s">
        <v>524</v>
      </c>
      <c r="G130" s="312"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5" t="s">
        <v>694</v>
      </c>
      <c r="C136" s="285" t="s">
        <v>422</v>
      </c>
      <c r="D136" s="285" t="s">
        <v>695</v>
      </c>
      <c r="E136" s="285" t="s">
        <v>429</v>
      </c>
      <c r="F136" s="285" t="s">
        <v>440</v>
      </c>
      <c r="G136" s="285" t="s">
        <v>696</v>
      </c>
      <c r="H136" s="285" t="s">
        <v>697</v>
      </c>
      <c r="I136" s="285" t="s">
        <v>698</v>
      </c>
      <c r="J136" s="285" t="s">
        <v>426</v>
      </c>
      <c r="K136" s="285" t="s">
        <v>699</v>
      </c>
      <c r="L136" s="286">
        <v>421907984638</v>
      </c>
      <c r="M136" s="285" t="s">
        <v>700</v>
      </c>
      <c r="N136" s="285"/>
      <c r="O136" s="285"/>
      <c r="P136" s="285"/>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6">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2">
        <v>421905762340</v>
      </c>
      <c r="M138" s="277" t="s">
        <v>1972</v>
      </c>
      <c r="N138" s="277"/>
      <c r="O138" s="277"/>
      <c r="P138" s="277"/>
    </row>
    <row r="139" spans="1:16" x14ac:dyDescent="0.2">
      <c r="A139" s="203" t="s">
        <v>2708</v>
      </c>
      <c r="B139" s="285" t="s">
        <v>2709</v>
      </c>
      <c r="C139" s="285" t="s">
        <v>422</v>
      </c>
      <c r="D139" s="285" t="s">
        <v>2710</v>
      </c>
      <c r="E139" s="285" t="s">
        <v>435</v>
      </c>
      <c r="F139" s="285" t="s">
        <v>493</v>
      </c>
      <c r="G139" s="285" t="s">
        <v>2711</v>
      </c>
      <c r="H139" s="285" t="s">
        <v>495</v>
      </c>
      <c r="I139" s="285" t="s">
        <v>496</v>
      </c>
      <c r="J139" s="285" t="s">
        <v>424</v>
      </c>
      <c r="K139" s="285" t="s">
        <v>496</v>
      </c>
      <c r="L139" s="286">
        <v>421911361044</v>
      </c>
      <c r="M139" s="285" t="s">
        <v>2712</v>
      </c>
      <c r="N139" s="285"/>
      <c r="O139" s="285"/>
      <c r="P139" s="285"/>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2" t="s">
        <v>1441</v>
      </c>
      <c r="M144" s="277" t="s">
        <v>1442</v>
      </c>
      <c r="N144" s="277"/>
      <c r="O144" s="277"/>
      <c r="P144" s="277"/>
    </row>
    <row r="145" spans="1:16" x14ac:dyDescent="0.2">
      <c r="A145" s="203" t="s">
        <v>2713</v>
      </c>
      <c r="B145" s="285" t="s">
        <v>2714</v>
      </c>
      <c r="C145" s="285" t="s">
        <v>422</v>
      </c>
      <c r="D145" s="285" t="s">
        <v>952</v>
      </c>
      <c r="E145" s="285" t="s">
        <v>430</v>
      </c>
      <c r="F145" s="285" t="s">
        <v>2715</v>
      </c>
      <c r="G145" s="285" t="s">
        <v>2716</v>
      </c>
      <c r="H145" s="285" t="s">
        <v>2717</v>
      </c>
      <c r="I145" s="285" t="s">
        <v>2718</v>
      </c>
      <c r="J145" s="285" t="s">
        <v>2719</v>
      </c>
      <c r="K145" s="285" t="s">
        <v>2718</v>
      </c>
      <c r="L145" s="286">
        <v>421415073611</v>
      </c>
      <c r="M145" s="285" t="s">
        <v>2720</v>
      </c>
      <c r="N145" s="285"/>
      <c r="O145" s="285"/>
      <c r="P145" s="285"/>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10"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6">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6">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6">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5" t="s">
        <v>868</v>
      </c>
      <c r="C164" s="285" t="s">
        <v>422</v>
      </c>
      <c r="D164" s="285" t="s">
        <v>473</v>
      </c>
      <c r="E164" s="285" t="s">
        <v>429</v>
      </c>
      <c r="F164" s="285" t="s">
        <v>524</v>
      </c>
      <c r="G164" s="285" t="s">
        <v>869</v>
      </c>
      <c r="H164" s="285" t="s">
        <v>870</v>
      </c>
      <c r="I164" s="285" t="s">
        <v>1989</v>
      </c>
      <c r="J164" s="285" t="s">
        <v>871</v>
      </c>
      <c r="K164" s="285" t="s">
        <v>2722</v>
      </c>
      <c r="L164" s="286" t="s">
        <v>2723</v>
      </c>
      <c r="M164" s="285" t="s">
        <v>872</v>
      </c>
      <c r="N164" s="285"/>
      <c r="O164" s="285"/>
      <c r="P164" s="285"/>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2">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2">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2">
        <v>421905245008</v>
      </c>
      <c r="M180" s="277" t="s">
        <v>963</v>
      </c>
      <c r="N180" s="277"/>
      <c r="O180" s="277"/>
      <c r="P180" s="277"/>
    </row>
    <row r="181" spans="1:16" ht="22.5" x14ac:dyDescent="0.2">
      <c r="A181" s="178" t="s">
        <v>1452</v>
      </c>
      <c r="B181" s="318" t="s">
        <v>1453</v>
      </c>
      <c r="C181" s="200" t="s">
        <v>422</v>
      </c>
      <c r="D181" s="277" t="s">
        <v>1436</v>
      </c>
      <c r="E181" s="277" t="s">
        <v>429</v>
      </c>
      <c r="F181" s="277" t="s">
        <v>425</v>
      </c>
      <c r="G181" s="277" t="s">
        <v>1454</v>
      </c>
      <c r="H181" s="277" t="s">
        <v>1455</v>
      </c>
      <c r="I181" s="277" t="s">
        <v>1439</v>
      </c>
      <c r="J181" s="277" t="s">
        <v>424</v>
      </c>
      <c r="K181" s="277" t="s">
        <v>2017</v>
      </c>
      <c r="L181" s="323"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2">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4" t="s">
        <v>982</v>
      </c>
      <c r="I184" s="277" t="s">
        <v>983</v>
      </c>
      <c r="J184" s="277" t="s">
        <v>424</v>
      </c>
      <c r="K184" s="277" t="s">
        <v>983</v>
      </c>
      <c r="L184" s="322">
        <v>421915282858</v>
      </c>
      <c r="M184" s="277" t="s">
        <v>984</v>
      </c>
      <c r="N184" s="277"/>
      <c r="O184" s="277"/>
      <c r="P184" s="277"/>
    </row>
    <row r="185" spans="1:16" ht="12.75" x14ac:dyDescent="0.2">
      <c r="A185" s="178" t="s">
        <v>2018</v>
      </c>
      <c r="B185" s="277" t="s">
        <v>2019</v>
      </c>
      <c r="C185" s="277" t="s">
        <v>422</v>
      </c>
      <c r="D185" s="200" t="s">
        <v>2020</v>
      </c>
      <c r="E185" s="277" t="s">
        <v>429</v>
      </c>
      <c r="F185" s="200" t="s">
        <v>2021</v>
      </c>
      <c r="G185" s="325" t="s">
        <v>2022</v>
      </c>
      <c r="H185" s="324" t="s">
        <v>2023</v>
      </c>
      <c r="I185" s="277" t="s">
        <v>2024</v>
      </c>
      <c r="J185" s="277" t="s">
        <v>2025</v>
      </c>
      <c r="K185" s="277" t="s">
        <v>2026</v>
      </c>
      <c r="L185" s="322">
        <v>421905283021</v>
      </c>
      <c r="M185" s="277" t="s">
        <v>2027</v>
      </c>
      <c r="N185" s="277"/>
      <c r="O185" s="277"/>
      <c r="P185" s="277"/>
    </row>
    <row r="186" spans="1:16" x14ac:dyDescent="0.2">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x14ac:dyDescent="0.2">
      <c r="A187" s="203" t="s">
        <v>2736</v>
      </c>
      <c r="B187" s="285" t="s">
        <v>2737</v>
      </c>
      <c r="C187" s="285" t="s">
        <v>422</v>
      </c>
      <c r="D187" s="285" t="s">
        <v>2738</v>
      </c>
      <c r="E187" s="285" t="s">
        <v>2739</v>
      </c>
      <c r="F187" s="285" t="s">
        <v>2740</v>
      </c>
      <c r="G187" s="285" t="s">
        <v>2741</v>
      </c>
      <c r="H187" s="285" t="s">
        <v>2742</v>
      </c>
      <c r="I187" s="285" t="s">
        <v>2743</v>
      </c>
      <c r="J187" s="285" t="s">
        <v>424</v>
      </c>
      <c r="K187" s="285" t="s">
        <v>2744</v>
      </c>
      <c r="L187" s="286">
        <v>421944608826</v>
      </c>
      <c r="M187" s="285" t="s">
        <v>2359</v>
      </c>
      <c r="N187" s="285"/>
      <c r="O187" s="285"/>
      <c r="P187" s="285"/>
    </row>
    <row r="188" spans="1:16" x14ac:dyDescent="0.2">
      <c r="A188" s="203" t="s">
        <v>2745</v>
      </c>
      <c r="B188" s="285" t="s">
        <v>2746</v>
      </c>
      <c r="C188" s="285" t="s">
        <v>422</v>
      </c>
      <c r="D188" s="285" t="s">
        <v>2747</v>
      </c>
      <c r="E188" s="285" t="s">
        <v>2707</v>
      </c>
      <c r="F188" s="285" t="s">
        <v>1015</v>
      </c>
      <c r="G188" s="285" t="s">
        <v>2748</v>
      </c>
      <c r="H188" s="285" t="s">
        <v>2749</v>
      </c>
      <c r="I188" s="285" t="s">
        <v>2750</v>
      </c>
      <c r="J188" s="285" t="s">
        <v>424</v>
      </c>
      <c r="K188" s="285" t="s">
        <v>2750</v>
      </c>
      <c r="L188" s="286">
        <v>421903226107</v>
      </c>
      <c r="M188" s="285" t="s">
        <v>2751</v>
      </c>
      <c r="N188" s="285"/>
      <c r="O188" s="285"/>
      <c r="P188" s="285"/>
    </row>
    <row r="189" spans="1:16" x14ac:dyDescent="0.2">
      <c r="A189" s="203" t="s">
        <v>2752</v>
      </c>
      <c r="B189" s="285" t="s">
        <v>2753</v>
      </c>
      <c r="C189" s="285" t="s">
        <v>422</v>
      </c>
      <c r="D189" s="285" t="s">
        <v>2754</v>
      </c>
      <c r="E189" s="285" t="s">
        <v>2755</v>
      </c>
      <c r="F189" s="285" t="s">
        <v>2756</v>
      </c>
      <c r="G189" s="285" t="s">
        <v>2359</v>
      </c>
      <c r="H189" s="285" t="s">
        <v>2757</v>
      </c>
      <c r="I189" s="285" t="s">
        <v>2758</v>
      </c>
      <c r="J189" s="285" t="s">
        <v>424</v>
      </c>
      <c r="K189" s="285" t="s">
        <v>2359</v>
      </c>
      <c r="L189" s="286" t="s">
        <v>2359</v>
      </c>
      <c r="M189" s="285" t="s">
        <v>2759</v>
      </c>
      <c r="N189" s="285"/>
      <c r="O189" s="285"/>
      <c r="P189" s="285"/>
    </row>
    <row r="190" spans="1:16" ht="12.75" x14ac:dyDescent="0.2">
      <c r="A190" s="203" t="s">
        <v>2028</v>
      </c>
      <c r="B190" s="285" t="s">
        <v>2029</v>
      </c>
      <c r="C190" s="285" t="s">
        <v>2030</v>
      </c>
      <c r="D190" s="285" t="s">
        <v>2031</v>
      </c>
      <c r="E190" s="285" t="s">
        <v>429</v>
      </c>
      <c r="F190" s="285" t="s">
        <v>524</v>
      </c>
      <c r="G190" s="313" t="s">
        <v>2032</v>
      </c>
      <c r="H190" s="285" t="s">
        <v>2033</v>
      </c>
      <c r="I190" s="285" t="s">
        <v>2034</v>
      </c>
      <c r="J190" s="285" t="s">
        <v>1706</v>
      </c>
      <c r="K190" s="285" t="s">
        <v>2035</v>
      </c>
      <c r="L190" s="286">
        <v>421917905248</v>
      </c>
      <c r="M190" s="285" t="s">
        <v>2036</v>
      </c>
      <c r="N190" s="285"/>
      <c r="O190" s="285"/>
      <c r="P190" s="285"/>
    </row>
    <row r="191" spans="1:16" x14ac:dyDescent="0.2">
      <c r="A191" s="203" t="s">
        <v>2037</v>
      </c>
      <c r="B191" s="285" t="s">
        <v>2038</v>
      </c>
      <c r="C191" s="285" t="s">
        <v>422</v>
      </c>
      <c r="D191" s="285" t="s">
        <v>2039</v>
      </c>
      <c r="E191" s="285" t="s">
        <v>429</v>
      </c>
      <c r="F191" s="285" t="s">
        <v>550</v>
      </c>
      <c r="G191" s="285" t="s">
        <v>2040</v>
      </c>
      <c r="H191" s="285" t="s">
        <v>2041</v>
      </c>
      <c r="I191" s="285" t="s">
        <v>751</v>
      </c>
      <c r="J191" s="285" t="s">
        <v>424</v>
      </c>
      <c r="K191" s="285" t="s">
        <v>751</v>
      </c>
      <c r="L191" s="286">
        <v>421905245825</v>
      </c>
      <c r="M191" s="285" t="s">
        <v>2042</v>
      </c>
      <c r="N191" s="285"/>
      <c r="O191" s="285"/>
      <c r="P191" s="285"/>
    </row>
    <row r="192" spans="1:16" x14ac:dyDescent="0.2">
      <c r="A192" s="203" t="s">
        <v>2237</v>
      </c>
      <c r="B192" s="285" t="s">
        <v>2238</v>
      </c>
      <c r="C192" s="285" t="s">
        <v>422</v>
      </c>
      <c r="D192" s="285" t="s">
        <v>2239</v>
      </c>
      <c r="E192" s="285" t="s">
        <v>429</v>
      </c>
      <c r="F192" s="285" t="s">
        <v>2240</v>
      </c>
      <c r="G192" s="285" t="s">
        <v>2241</v>
      </c>
      <c r="H192" s="285" t="s">
        <v>2242</v>
      </c>
      <c r="I192" s="285" t="s">
        <v>2243</v>
      </c>
      <c r="J192" s="277" t="s">
        <v>426</v>
      </c>
      <c r="K192" s="285"/>
      <c r="L192" s="286"/>
      <c r="M192" s="285" t="s">
        <v>2244</v>
      </c>
      <c r="N192" s="285"/>
      <c r="O192" s="285"/>
      <c r="P192" s="285"/>
    </row>
    <row r="193" spans="1:16" x14ac:dyDescent="0.2">
      <c r="A193" s="203" t="s">
        <v>2760</v>
      </c>
      <c r="B193" s="285" t="s">
        <v>2761</v>
      </c>
      <c r="C193" s="285" t="s">
        <v>422</v>
      </c>
      <c r="D193" s="285" t="s">
        <v>2762</v>
      </c>
      <c r="E193" s="285" t="s">
        <v>433</v>
      </c>
      <c r="F193" s="285" t="s">
        <v>434</v>
      </c>
      <c r="G193" s="285" t="s">
        <v>2763</v>
      </c>
      <c r="H193" s="285" t="s">
        <v>2764</v>
      </c>
      <c r="I193" s="285" t="s">
        <v>2765</v>
      </c>
      <c r="J193" s="285" t="s">
        <v>426</v>
      </c>
      <c r="K193" s="285" t="s">
        <v>2765</v>
      </c>
      <c r="L193" s="286">
        <v>421911830220</v>
      </c>
      <c r="M193" s="285" t="s">
        <v>2766</v>
      </c>
      <c r="N193" s="285"/>
      <c r="O193" s="285"/>
      <c r="P193" s="285"/>
    </row>
    <row r="194" spans="1:16" x14ac:dyDescent="0.2">
      <c r="A194" s="203" t="s">
        <v>2767</v>
      </c>
      <c r="B194" s="285" t="s">
        <v>2768</v>
      </c>
      <c r="C194" s="285" t="s">
        <v>422</v>
      </c>
      <c r="D194" s="285" t="s">
        <v>2769</v>
      </c>
      <c r="E194" s="285" t="s">
        <v>429</v>
      </c>
      <c r="F194" s="285" t="s">
        <v>757</v>
      </c>
      <c r="G194" s="285" t="s">
        <v>2770</v>
      </c>
      <c r="H194" s="285" t="s">
        <v>2771</v>
      </c>
      <c r="I194" s="285" t="s">
        <v>2772</v>
      </c>
      <c r="J194" s="285" t="s">
        <v>2523</v>
      </c>
      <c r="K194" s="285" t="s">
        <v>2772</v>
      </c>
      <c r="L194" s="286">
        <v>421915714821</v>
      </c>
      <c r="M194" s="285" t="s">
        <v>2773</v>
      </c>
      <c r="N194" s="285"/>
      <c r="O194" s="285"/>
      <c r="P194" s="285"/>
    </row>
    <row r="195" spans="1:16" x14ac:dyDescent="0.2">
      <c r="A195" s="203" t="s">
        <v>2774</v>
      </c>
      <c r="B195" s="285" t="s">
        <v>2775</v>
      </c>
      <c r="C195" s="285" t="s">
        <v>422</v>
      </c>
      <c r="D195" s="285" t="s">
        <v>2776</v>
      </c>
      <c r="E195" s="285" t="s">
        <v>1710</v>
      </c>
      <c r="F195" s="285" t="s">
        <v>1779</v>
      </c>
      <c r="G195" s="285" t="s">
        <v>2777</v>
      </c>
      <c r="H195" s="285" t="s">
        <v>2778</v>
      </c>
      <c r="I195" s="285" t="s">
        <v>2779</v>
      </c>
      <c r="J195" s="285" t="s">
        <v>424</v>
      </c>
      <c r="K195" s="285" t="s">
        <v>2779</v>
      </c>
      <c r="L195" s="286">
        <v>421905315540</v>
      </c>
      <c r="M195" s="285" t="s">
        <v>2780</v>
      </c>
      <c r="N195" s="285"/>
      <c r="O195" s="285"/>
      <c r="P195" s="285"/>
    </row>
    <row r="196" spans="1:16" x14ac:dyDescent="0.2">
      <c r="A196" s="203" t="s">
        <v>2781</v>
      </c>
      <c r="B196" s="285" t="s">
        <v>2782</v>
      </c>
      <c r="C196" s="285" t="s">
        <v>422</v>
      </c>
      <c r="D196" s="285" t="s">
        <v>2783</v>
      </c>
      <c r="E196" s="285" t="s">
        <v>1873</v>
      </c>
      <c r="F196" s="285" t="s">
        <v>1874</v>
      </c>
      <c r="G196" s="285" t="s">
        <v>2359</v>
      </c>
      <c r="H196" s="285" t="s">
        <v>2784</v>
      </c>
      <c r="I196" s="285" t="s">
        <v>2785</v>
      </c>
      <c r="J196" s="285" t="s">
        <v>426</v>
      </c>
      <c r="K196" s="285" t="s">
        <v>2785</v>
      </c>
      <c r="L196" s="286">
        <v>421948137172</v>
      </c>
      <c r="M196" s="285" t="s">
        <v>2359</v>
      </c>
      <c r="N196" s="285"/>
      <c r="O196" s="285"/>
      <c r="P196" s="285"/>
    </row>
    <row r="197" spans="1:16" x14ac:dyDescent="0.2">
      <c r="A197" s="203" t="s">
        <v>2786</v>
      </c>
      <c r="B197" s="285" t="s">
        <v>2787</v>
      </c>
      <c r="C197" s="285" t="s">
        <v>422</v>
      </c>
      <c r="D197" s="285" t="s">
        <v>2788</v>
      </c>
      <c r="E197" s="285" t="s">
        <v>433</v>
      </c>
      <c r="F197" s="285" t="s">
        <v>432</v>
      </c>
      <c r="G197" s="285" t="s">
        <v>2789</v>
      </c>
      <c r="H197" s="285" t="s">
        <v>2790</v>
      </c>
      <c r="I197" s="285" t="s">
        <v>2791</v>
      </c>
      <c r="J197" s="285" t="s">
        <v>426</v>
      </c>
      <c r="K197" s="285" t="s">
        <v>2792</v>
      </c>
      <c r="L197" s="286">
        <v>421918766009</v>
      </c>
      <c r="M197" s="285" t="s">
        <v>2793</v>
      </c>
      <c r="N197" s="285"/>
      <c r="O197" s="285"/>
      <c r="P197" s="285"/>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5" t="s">
        <v>2795</v>
      </c>
      <c r="C199" s="285" t="s">
        <v>422</v>
      </c>
      <c r="D199" s="285" t="s">
        <v>2796</v>
      </c>
      <c r="E199" s="285" t="s">
        <v>2797</v>
      </c>
      <c r="F199" s="285" t="s">
        <v>432</v>
      </c>
      <c r="G199" s="285" t="s">
        <v>2359</v>
      </c>
      <c r="H199" s="285" t="s">
        <v>2798</v>
      </c>
      <c r="I199" s="285" t="s">
        <v>2799</v>
      </c>
      <c r="J199" s="285" t="s">
        <v>2800</v>
      </c>
      <c r="K199" s="285" t="s">
        <v>2799</v>
      </c>
      <c r="L199" s="286">
        <v>421948633996</v>
      </c>
      <c r="M199" s="285" t="s">
        <v>2359</v>
      </c>
      <c r="N199" s="285"/>
      <c r="O199" s="285"/>
      <c r="P199" s="285"/>
    </row>
    <row r="200" spans="1:16" x14ac:dyDescent="0.2">
      <c r="A200" s="203" t="s">
        <v>2801</v>
      </c>
      <c r="B200" s="285" t="s">
        <v>2802</v>
      </c>
      <c r="C200" s="285" t="s">
        <v>422</v>
      </c>
      <c r="D200" s="285" t="s">
        <v>2803</v>
      </c>
      <c r="E200" s="285" t="s">
        <v>2804</v>
      </c>
      <c r="F200" s="285" t="s">
        <v>2805</v>
      </c>
      <c r="G200" s="285" t="s">
        <v>2806</v>
      </c>
      <c r="H200" s="285" t="s">
        <v>2807</v>
      </c>
      <c r="I200" s="285" t="s">
        <v>2808</v>
      </c>
      <c r="J200" s="285" t="s">
        <v>424</v>
      </c>
      <c r="K200" s="285" t="s">
        <v>2809</v>
      </c>
      <c r="L200" s="286">
        <v>421908470934</v>
      </c>
      <c r="M200" s="285" t="s">
        <v>2810</v>
      </c>
      <c r="N200" s="285"/>
      <c r="O200" s="285"/>
      <c r="P200" s="285"/>
    </row>
    <row r="201" spans="1:16" x14ac:dyDescent="0.2">
      <c r="A201" s="203" t="s">
        <v>2811</v>
      </c>
      <c r="B201" s="285" t="s">
        <v>2812</v>
      </c>
      <c r="C201" s="285" t="s">
        <v>422</v>
      </c>
      <c r="D201" s="285" t="s">
        <v>2813</v>
      </c>
      <c r="E201" s="285" t="s">
        <v>2814</v>
      </c>
      <c r="F201" s="285" t="s">
        <v>2815</v>
      </c>
      <c r="G201" s="285" t="s">
        <v>2816</v>
      </c>
      <c r="H201" s="285" t="s">
        <v>2817</v>
      </c>
      <c r="I201" s="285" t="s">
        <v>2818</v>
      </c>
      <c r="J201" s="285" t="s">
        <v>426</v>
      </c>
      <c r="K201" s="285" t="s">
        <v>2819</v>
      </c>
      <c r="L201" s="286">
        <v>421903544565</v>
      </c>
      <c r="M201" s="285" t="s">
        <v>2359</v>
      </c>
      <c r="N201" s="285"/>
      <c r="O201" s="285"/>
      <c r="P201" s="285"/>
    </row>
    <row r="202" spans="1:16" x14ac:dyDescent="0.2">
      <c r="A202" s="203" t="s">
        <v>2820</v>
      </c>
      <c r="B202" s="285" t="s">
        <v>2821</v>
      </c>
      <c r="C202" s="285" t="s">
        <v>422</v>
      </c>
      <c r="D202" s="285" t="s">
        <v>2822</v>
      </c>
      <c r="E202" s="285" t="s">
        <v>429</v>
      </c>
      <c r="F202" s="285" t="s">
        <v>550</v>
      </c>
      <c r="G202" s="285" t="s">
        <v>2823</v>
      </c>
      <c r="H202" s="285" t="s">
        <v>2824</v>
      </c>
      <c r="I202" s="285" t="s">
        <v>2825</v>
      </c>
      <c r="J202" s="285" t="s">
        <v>2523</v>
      </c>
      <c r="K202" s="285" t="s">
        <v>2826</v>
      </c>
      <c r="L202" s="286">
        <v>421911787770</v>
      </c>
      <c r="M202" s="285" t="s">
        <v>2827</v>
      </c>
      <c r="N202" s="285"/>
      <c r="O202" s="285"/>
      <c r="P202" s="285"/>
    </row>
    <row r="203" spans="1:16" x14ac:dyDescent="0.2">
      <c r="A203" s="203" t="s">
        <v>2828</v>
      </c>
      <c r="B203" s="285" t="s">
        <v>2829</v>
      </c>
      <c r="C203" s="285" t="s">
        <v>422</v>
      </c>
      <c r="D203" s="285" t="s">
        <v>2830</v>
      </c>
      <c r="E203" s="285" t="s">
        <v>429</v>
      </c>
      <c r="F203" s="285" t="s">
        <v>2831</v>
      </c>
      <c r="G203" s="285" t="s">
        <v>2832</v>
      </c>
      <c r="H203" s="285" t="s">
        <v>2833</v>
      </c>
      <c r="I203" s="285" t="s">
        <v>2834</v>
      </c>
      <c r="J203" s="285" t="s">
        <v>424</v>
      </c>
      <c r="K203" s="285" t="s">
        <v>2834</v>
      </c>
      <c r="L203" s="286">
        <v>421903408371</v>
      </c>
      <c r="M203" s="285" t="s">
        <v>2835</v>
      </c>
      <c r="N203" s="285"/>
      <c r="O203" s="285"/>
      <c r="P203" s="285"/>
    </row>
    <row r="204" spans="1:16" x14ac:dyDescent="0.2">
      <c r="A204" s="203" t="s">
        <v>2836</v>
      </c>
      <c r="B204" s="285" t="s">
        <v>2837</v>
      </c>
      <c r="C204" s="285" t="s">
        <v>422</v>
      </c>
      <c r="D204" s="285" t="s">
        <v>2838</v>
      </c>
      <c r="E204" s="285" t="s">
        <v>429</v>
      </c>
      <c r="F204" s="285" t="s">
        <v>825</v>
      </c>
      <c r="G204" s="285" t="s">
        <v>2839</v>
      </c>
      <c r="H204" s="285" t="s">
        <v>2840</v>
      </c>
      <c r="I204" s="285" t="s">
        <v>2841</v>
      </c>
      <c r="J204" s="285" t="s">
        <v>424</v>
      </c>
      <c r="K204" s="285" t="s">
        <v>2841</v>
      </c>
      <c r="L204" s="286">
        <v>421905710859</v>
      </c>
      <c r="M204" s="285" t="s">
        <v>2842</v>
      </c>
      <c r="N204" s="285"/>
      <c r="O204" s="285"/>
      <c r="P204" s="285"/>
    </row>
    <row r="205" spans="1:16" x14ac:dyDescent="0.2">
      <c r="A205" s="203" t="s">
        <v>2843</v>
      </c>
      <c r="B205" s="285" t="s">
        <v>2844</v>
      </c>
      <c r="C205" s="285" t="s">
        <v>422</v>
      </c>
      <c r="D205" s="285" t="s">
        <v>2845</v>
      </c>
      <c r="E205" s="285" t="s">
        <v>2846</v>
      </c>
      <c r="F205" s="285" t="s">
        <v>2847</v>
      </c>
      <c r="G205" s="285" t="s">
        <v>2848</v>
      </c>
      <c r="H205" s="285" t="s">
        <v>2849</v>
      </c>
      <c r="I205" s="285" t="s">
        <v>2850</v>
      </c>
      <c r="J205" s="285" t="s">
        <v>424</v>
      </c>
      <c r="K205" s="285" t="s">
        <v>2850</v>
      </c>
      <c r="L205" s="286">
        <v>421907725303</v>
      </c>
      <c r="M205" s="285" t="s">
        <v>2851</v>
      </c>
      <c r="N205" s="285"/>
      <c r="O205" s="285"/>
      <c r="P205" s="285"/>
    </row>
    <row r="206" spans="1:16" x14ac:dyDescent="0.2">
      <c r="A206" s="203" t="s">
        <v>2043</v>
      </c>
      <c r="B206" s="285" t="s">
        <v>2044</v>
      </c>
      <c r="C206" s="285" t="s">
        <v>422</v>
      </c>
      <c r="D206" s="285" t="s">
        <v>2045</v>
      </c>
      <c r="E206" s="285" t="s">
        <v>433</v>
      </c>
      <c r="F206" s="285" t="s">
        <v>434</v>
      </c>
      <c r="G206" s="285" t="s">
        <v>2046</v>
      </c>
      <c r="H206" s="285" t="s">
        <v>2047</v>
      </c>
      <c r="I206" s="285" t="s">
        <v>2048</v>
      </c>
      <c r="J206" s="285" t="s">
        <v>424</v>
      </c>
      <c r="K206" s="285" t="s">
        <v>2994</v>
      </c>
      <c r="L206" s="286" t="s">
        <v>2995</v>
      </c>
      <c r="M206" s="285" t="s">
        <v>2049</v>
      </c>
      <c r="N206" s="285"/>
      <c r="O206" s="285"/>
      <c r="P206" s="285"/>
    </row>
    <row r="207" spans="1:16" x14ac:dyDescent="0.2">
      <c r="A207" s="203" t="s">
        <v>2852</v>
      </c>
      <c r="B207" s="285" t="s">
        <v>2853</v>
      </c>
      <c r="C207" s="285" t="s">
        <v>422</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x14ac:dyDescent="0.2">
      <c r="A208" s="203" t="s">
        <v>2860</v>
      </c>
      <c r="B208" s="285" t="s">
        <v>2861</v>
      </c>
      <c r="C208" s="285" t="s">
        <v>422</v>
      </c>
      <c r="D208" s="285" t="s">
        <v>2862</v>
      </c>
      <c r="E208" s="285" t="s">
        <v>1895</v>
      </c>
      <c r="F208" s="285" t="s">
        <v>1896</v>
      </c>
      <c r="G208" s="285" t="s">
        <v>2359</v>
      </c>
      <c r="H208" s="285" t="s">
        <v>2863</v>
      </c>
      <c r="I208" s="285" t="s">
        <v>2864</v>
      </c>
      <c r="J208" s="285" t="s">
        <v>426</v>
      </c>
      <c r="K208" s="285" t="s">
        <v>2359</v>
      </c>
      <c r="L208" s="286" t="s">
        <v>2359</v>
      </c>
      <c r="M208" s="285" t="s">
        <v>2865</v>
      </c>
      <c r="N208" s="285"/>
      <c r="O208" s="285"/>
      <c r="P208" s="285"/>
    </row>
    <row r="209" spans="1:16" x14ac:dyDescent="0.2">
      <c r="A209" s="203" t="s">
        <v>2050</v>
      </c>
      <c r="B209" s="285" t="s">
        <v>2051</v>
      </c>
      <c r="C209" s="285" t="s">
        <v>422</v>
      </c>
      <c r="D209" s="285" t="s">
        <v>2052</v>
      </c>
      <c r="E209" s="285" t="s">
        <v>1873</v>
      </c>
      <c r="F209" s="285" t="s">
        <v>1874</v>
      </c>
      <c r="G209" s="285" t="s">
        <v>2053</v>
      </c>
      <c r="H209" s="285" t="s">
        <v>2992</v>
      </c>
      <c r="I209" s="285" t="s">
        <v>2054</v>
      </c>
      <c r="J209" s="285" t="s">
        <v>424</v>
      </c>
      <c r="K209" s="285" t="s">
        <v>2055</v>
      </c>
      <c r="L209" s="286">
        <v>421949335971</v>
      </c>
      <c r="M209" s="285" t="s">
        <v>2056</v>
      </c>
      <c r="N209" s="285" t="s">
        <v>2866</v>
      </c>
      <c r="O209" s="285"/>
      <c r="P209" s="285"/>
    </row>
    <row r="210" spans="1:16" x14ac:dyDescent="0.2">
      <c r="A210" s="203" t="s">
        <v>2867</v>
      </c>
      <c r="B210" s="285" t="s">
        <v>2868</v>
      </c>
      <c r="C210" s="285" t="s">
        <v>422</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x14ac:dyDescent="0.2">
      <c r="A211" s="203" t="s">
        <v>2875</v>
      </c>
      <c r="B211" s="285" t="s">
        <v>2876</v>
      </c>
      <c r="C211" s="285" t="s">
        <v>422</v>
      </c>
      <c r="D211" s="285" t="s">
        <v>2877</v>
      </c>
      <c r="E211" s="285" t="s">
        <v>423</v>
      </c>
      <c r="F211" s="285" t="s">
        <v>816</v>
      </c>
      <c r="G211" s="285" t="s">
        <v>2878</v>
      </c>
      <c r="H211" s="285" t="s">
        <v>2879</v>
      </c>
      <c r="I211" s="285" t="s">
        <v>2880</v>
      </c>
      <c r="J211" s="285" t="s">
        <v>424</v>
      </c>
      <c r="K211" s="285" t="s">
        <v>2880</v>
      </c>
      <c r="L211" s="286">
        <v>421903551810</v>
      </c>
      <c r="M211" s="285" t="s">
        <v>2881</v>
      </c>
      <c r="N211" s="285"/>
      <c r="O211" s="285"/>
      <c r="P211" s="285"/>
    </row>
    <row r="212" spans="1:16" x14ac:dyDescent="0.2">
      <c r="A212" s="203" t="s">
        <v>2057</v>
      </c>
      <c r="B212" s="285" t="s">
        <v>2058</v>
      </c>
      <c r="C212" s="285" t="s">
        <v>422</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2.75" x14ac:dyDescent="0.2">
      <c r="A213" s="203" t="s">
        <v>2066</v>
      </c>
      <c r="B213" s="285" t="s">
        <v>2067</v>
      </c>
      <c r="C213" s="285" t="s">
        <v>422</v>
      </c>
      <c r="D213" s="285" t="s">
        <v>2068</v>
      </c>
      <c r="E213" s="199" t="s">
        <v>429</v>
      </c>
      <c r="F213" s="285" t="s">
        <v>541</v>
      </c>
      <c r="G213" s="313" t="s">
        <v>2069</v>
      </c>
      <c r="H213" s="313" t="s">
        <v>2070</v>
      </c>
      <c r="I213" s="285" t="s">
        <v>2071</v>
      </c>
      <c r="J213" s="285" t="s">
        <v>424</v>
      </c>
      <c r="K213" s="285" t="s">
        <v>2071</v>
      </c>
      <c r="L213" s="286">
        <v>421903851953</v>
      </c>
      <c r="M213" s="285" t="s">
        <v>2072</v>
      </c>
      <c r="N213" s="285"/>
      <c r="O213" s="285"/>
      <c r="P213" s="285"/>
    </row>
    <row r="214" spans="1:16" x14ac:dyDescent="0.2">
      <c r="A214" s="203" t="s">
        <v>2883</v>
      </c>
      <c r="B214" s="285" t="s">
        <v>2884</v>
      </c>
      <c r="C214" s="285" t="s">
        <v>422</v>
      </c>
      <c r="D214" s="285" t="s">
        <v>2885</v>
      </c>
      <c r="E214" s="285" t="s">
        <v>2886</v>
      </c>
      <c r="F214" s="285" t="s">
        <v>2887</v>
      </c>
      <c r="G214" s="285" t="s">
        <v>2888</v>
      </c>
      <c r="H214" s="285" t="s">
        <v>2889</v>
      </c>
      <c r="I214" s="285" t="s">
        <v>2890</v>
      </c>
      <c r="J214" s="285" t="s">
        <v>424</v>
      </c>
      <c r="K214" s="285" t="s">
        <v>2890</v>
      </c>
      <c r="L214" s="286">
        <v>421902366400</v>
      </c>
      <c r="M214" s="285" t="s">
        <v>2891</v>
      </c>
      <c r="N214" s="285"/>
      <c r="O214" s="285"/>
      <c r="P214" s="285"/>
    </row>
    <row r="215" spans="1:16" x14ac:dyDescent="0.2">
      <c r="A215" s="203" t="s">
        <v>2892</v>
      </c>
      <c r="B215" s="285" t="s">
        <v>2893</v>
      </c>
      <c r="C215" s="285" t="s">
        <v>422</v>
      </c>
      <c r="D215" s="285" t="s">
        <v>2894</v>
      </c>
      <c r="E215" s="285" t="s">
        <v>2895</v>
      </c>
      <c r="F215" s="285" t="s">
        <v>2896</v>
      </c>
      <c r="G215" s="285" t="s">
        <v>2897</v>
      </c>
      <c r="H215" s="285" t="s">
        <v>2898</v>
      </c>
      <c r="I215" s="285" t="s">
        <v>2899</v>
      </c>
      <c r="J215" s="285" t="s">
        <v>424</v>
      </c>
      <c r="K215" s="285" t="s">
        <v>2899</v>
      </c>
      <c r="L215" s="286">
        <v>421905495820</v>
      </c>
      <c r="M215" s="285" t="s">
        <v>2900</v>
      </c>
      <c r="N215" s="285"/>
      <c r="O215" s="285"/>
      <c r="P215" s="285"/>
    </row>
    <row r="216" spans="1:16" x14ac:dyDescent="0.2">
      <c r="A216" s="203" t="s">
        <v>2901</v>
      </c>
      <c r="B216" s="285" t="s">
        <v>2902</v>
      </c>
      <c r="C216" s="285" t="s">
        <v>422</v>
      </c>
      <c r="D216" s="285" t="s">
        <v>2903</v>
      </c>
      <c r="E216" s="285" t="s">
        <v>2904</v>
      </c>
      <c r="F216" s="285" t="s">
        <v>2905</v>
      </c>
      <c r="G216" s="285" t="s">
        <v>2906</v>
      </c>
      <c r="H216" s="285" t="s">
        <v>2907</v>
      </c>
      <c r="I216" s="285" t="s">
        <v>2908</v>
      </c>
      <c r="J216" s="285" t="s">
        <v>424</v>
      </c>
      <c r="K216" s="285" t="s">
        <v>2908</v>
      </c>
      <c r="L216" s="286">
        <v>421905356370</v>
      </c>
      <c r="M216" s="285" t="s">
        <v>2909</v>
      </c>
      <c r="N216" s="285"/>
      <c r="O216" s="285"/>
      <c r="P216" s="285"/>
    </row>
    <row r="217" spans="1:16" ht="12.75" x14ac:dyDescent="0.2">
      <c r="A217" s="203" t="s">
        <v>2073</v>
      </c>
      <c r="B217" s="285" t="s">
        <v>2074</v>
      </c>
      <c r="C217" s="285" t="s">
        <v>422</v>
      </c>
      <c r="D217" s="285" t="s">
        <v>2075</v>
      </c>
      <c r="E217" s="285" t="s">
        <v>1427</v>
      </c>
      <c r="F217" s="285" t="s">
        <v>1428</v>
      </c>
      <c r="G217" s="313" t="s">
        <v>2076</v>
      </c>
      <c r="H217" s="285" t="s">
        <v>2077</v>
      </c>
      <c r="I217" s="285" t="s">
        <v>2078</v>
      </c>
      <c r="J217" s="285" t="s">
        <v>424</v>
      </c>
      <c r="K217" s="285" t="s">
        <v>2079</v>
      </c>
      <c r="L217" s="286">
        <v>421907641634</v>
      </c>
      <c r="M217" s="285" t="s">
        <v>2080</v>
      </c>
      <c r="N217" s="285"/>
      <c r="O217" s="285"/>
      <c r="P217" s="285"/>
    </row>
    <row r="218" spans="1:16" x14ac:dyDescent="0.2">
      <c r="A218" s="203" t="s">
        <v>2910</v>
      </c>
      <c r="B218" s="285" t="s">
        <v>2911</v>
      </c>
      <c r="C218" s="285" t="s">
        <v>422</v>
      </c>
      <c r="D218" s="285" t="s">
        <v>2912</v>
      </c>
      <c r="E218" s="285" t="s">
        <v>2374</v>
      </c>
      <c r="F218" s="285" t="s">
        <v>2375</v>
      </c>
      <c r="G218" s="285" t="s">
        <v>2913</v>
      </c>
      <c r="H218" s="285" t="s">
        <v>2914</v>
      </c>
      <c r="I218" s="285" t="s">
        <v>2915</v>
      </c>
      <c r="J218" s="285" t="s">
        <v>424</v>
      </c>
      <c r="K218" s="285" t="s">
        <v>2915</v>
      </c>
      <c r="L218" s="286">
        <v>421903820974</v>
      </c>
      <c r="M218" s="285" t="s">
        <v>2916</v>
      </c>
      <c r="N218" s="285"/>
      <c r="O218" s="285"/>
      <c r="P218" s="285"/>
    </row>
    <row r="219" spans="1:16" ht="12.75" x14ac:dyDescent="0.2">
      <c r="A219" s="203" t="s">
        <v>2081</v>
      </c>
      <c r="B219" s="285" t="s">
        <v>2082</v>
      </c>
      <c r="C219" s="285" t="s">
        <v>422</v>
      </c>
      <c r="D219" s="285" t="s">
        <v>2083</v>
      </c>
      <c r="E219" s="285" t="s">
        <v>2084</v>
      </c>
      <c r="F219" s="285" t="s">
        <v>2085</v>
      </c>
      <c r="G219" s="313" t="s">
        <v>2086</v>
      </c>
      <c r="H219" s="285" t="s">
        <v>2087</v>
      </c>
      <c r="I219" s="285" t="s">
        <v>2088</v>
      </c>
      <c r="J219" s="285" t="s">
        <v>424</v>
      </c>
      <c r="K219" s="285" t="s">
        <v>2089</v>
      </c>
      <c r="L219" s="286">
        <v>421911466881</v>
      </c>
      <c r="M219" s="285" t="s">
        <v>2090</v>
      </c>
      <c r="N219" s="285"/>
      <c r="O219" s="285"/>
      <c r="P219" s="285"/>
    </row>
    <row r="220" spans="1:16" ht="12.75" x14ac:dyDescent="0.2">
      <c r="A220" s="203" t="s">
        <v>2091</v>
      </c>
      <c r="B220" s="285" t="s">
        <v>2092</v>
      </c>
      <c r="C220" s="285" t="s">
        <v>422</v>
      </c>
      <c r="D220" s="285" t="s">
        <v>2093</v>
      </c>
      <c r="E220" s="285" t="s">
        <v>2094</v>
      </c>
      <c r="F220" s="285" t="s">
        <v>2095</v>
      </c>
      <c r="G220" s="313" t="s">
        <v>2096</v>
      </c>
      <c r="H220" s="285" t="s">
        <v>2097</v>
      </c>
      <c r="I220" s="285" t="s">
        <v>2098</v>
      </c>
      <c r="J220" s="285" t="s">
        <v>424</v>
      </c>
      <c r="K220" s="285" t="s">
        <v>2098</v>
      </c>
      <c r="L220" s="286">
        <v>421904435321</v>
      </c>
      <c r="M220" s="285" t="s">
        <v>2099</v>
      </c>
      <c r="N220" s="285"/>
      <c r="O220" s="285"/>
      <c r="P220" s="285"/>
    </row>
    <row r="221" spans="1:16" ht="12.75" x14ac:dyDescent="0.2">
      <c r="A221" s="203" t="s">
        <v>2100</v>
      </c>
      <c r="B221" s="285" t="s">
        <v>2101</v>
      </c>
      <c r="C221" s="285" t="s">
        <v>422</v>
      </c>
      <c r="D221" s="285" t="s">
        <v>2102</v>
      </c>
      <c r="E221" s="285" t="s">
        <v>2103</v>
      </c>
      <c r="F221" s="285" t="s">
        <v>2104</v>
      </c>
      <c r="G221" s="313" t="s">
        <v>2105</v>
      </c>
      <c r="H221" s="285" t="s">
        <v>2106</v>
      </c>
      <c r="I221" s="285" t="s">
        <v>2107</v>
      </c>
      <c r="J221" s="285" t="s">
        <v>424</v>
      </c>
      <c r="K221" s="285" t="s">
        <v>2108</v>
      </c>
      <c r="L221" s="286">
        <v>421910690922</v>
      </c>
      <c r="M221" s="285" t="s">
        <v>2109</v>
      </c>
      <c r="N221" s="285"/>
      <c r="O221" s="285"/>
      <c r="P221" s="285"/>
    </row>
    <row r="222" spans="1:16" x14ac:dyDescent="0.2">
      <c r="A222" s="203" t="s">
        <v>2917</v>
      </c>
      <c r="B222" s="285" t="s">
        <v>2918</v>
      </c>
      <c r="C222" s="285" t="s">
        <v>422</v>
      </c>
      <c r="D222" s="285" t="s">
        <v>2919</v>
      </c>
      <c r="E222" s="285" t="s">
        <v>433</v>
      </c>
      <c r="F222" s="285" t="s">
        <v>434</v>
      </c>
      <c r="G222" s="285" t="s">
        <v>2920</v>
      </c>
      <c r="H222" s="285" t="s">
        <v>2921</v>
      </c>
      <c r="I222" s="285" t="s">
        <v>2922</v>
      </c>
      <c r="J222" s="285" t="s">
        <v>424</v>
      </c>
      <c r="K222" s="285" t="s">
        <v>2923</v>
      </c>
      <c r="L222" s="286">
        <v>421905644686</v>
      </c>
      <c r="M222" s="285" t="s">
        <v>2924</v>
      </c>
      <c r="N222" s="285"/>
      <c r="O222" s="285"/>
      <c r="P222" s="285"/>
    </row>
    <row r="223" spans="1:16" x14ac:dyDescent="0.2">
      <c r="A223" s="203" t="s">
        <v>2925</v>
      </c>
      <c r="B223" s="285" t="s">
        <v>2926</v>
      </c>
      <c r="C223" s="285" t="s">
        <v>422</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x14ac:dyDescent="0.2">
      <c r="A224" s="203" t="s">
        <v>2110</v>
      </c>
      <c r="B224" s="285" t="s">
        <v>2111</v>
      </c>
      <c r="C224" s="285" t="s">
        <v>422</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2.75" x14ac:dyDescent="0.2">
      <c r="A225" s="203" t="s">
        <v>2117</v>
      </c>
      <c r="B225" s="285" t="s">
        <v>2118</v>
      </c>
      <c r="C225" s="285" t="s">
        <v>422</v>
      </c>
      <c r="D225" s="285" t="s">
        <v>2119</v>
      </c>
      <c r="E225" s="285" t="s">
        <v>2120</v>
      </c>
      <c r="F225" s="285" t="s">
        <v>2121</v>
      </c>
      <c r="G225" s="313" t="s">
        <v>2122</v>
      </c>
      <c r="H225" s="285" t="s">
        <v>2123</v>
      </c>
      <c r="I225" s="285" t="s">
        <v>2124</v>
      </c>
      <c r="J225" s="285" t="s">
        <v>424</v>
      </c>
      <c r="K225" s="285" t="s">
        <v>2124</v>
      </c>
      <c r="L225" s="286">
        <v>421904823578</v>
      </c>
      <c r="M225" s="285" t="s">
        <v>2125</v>
      </c>
      <c r="N225" s="285"/>
      <c r="O225" s="285"/>
      <c r="P225" s="285"/>
    </row>
    <row r="226" spans="1:16" x14ac:dyDescent="0.2">
      <c r="A226" s="203" t="s">
        <v>2939</v>
      </c>
      <c r="B226" s="285" t="s">
        <v>2940</v>
      </c>
      <c r="C226" s="285" t="s">
        <v>422</v>
      </c>
      <c r="D226" s="285" t="s">
        <v>2941</v>
      </c>
      <c r="E226" s="285" t="s">
        <v>2942</v>
      </c>
      <c r="F226" s="285" t="s">
        <v>2943</v>
      </c>
      <c r="G226" s="285" t="s">
        <v>2944</v>
      </c>
      <c r="H226" s="285" t="s">
        <v>2945</v>
      </c>
      <c r="I226" s="285" t="s">
        <v>2946</v>
      </c>
      <c r="J226" s="285" t="s">
        <v>426</v>
      </c>
      <c r="K226" s="285" t="s">
        <v>2946</v>
      </c>
      <c r="L226" s="286">
        <v>421915740248</v>
      </c>
      <c r="M226" s="285" t="s">
        <v>2947</v>
      </c>
      <c r="N226" s="285"/>
      <c r="O226" s="285"/>
      <c r="P226" s="285"/>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2.75" x14ac:dyDescent="0.2">
      <c r="A228" s="203" t="s">
        <v>2127</v>
      </c>
      <c r="B228" s="285" t="s">
        <v>2128</v>
      </c>
      <c r="C228" s="285" t="s">
        <v>422</v>
      </c>
      <c r="D228" s="285" t="s">
        <v>2129</v>
      </c>
      <c r="E228" s="285" t="s">
        <v>429</v>
      </c>
      <c r="F228" s="285" t="s">
        <v>436</v>
      </c>
      <c r="G228" s="313" t="s">
        <v>2130</v>
      </c>
      <c r="H228" s="285" t="s">
        <v>2131</v>
      </c>
      <c r="I228" s="285" t="s">
        <v>1997</v>
      </c>
      <c r="J228" s="285" t="s">
        <v>426</v>
      </c>
      <c r="K228" s="285" t="s">
        <v>1997</v>
      </c>
      <c r="L228" s="286">
        <v>421905706999</v>
      </c>
      <c r="M228" s="285" t="s">
        <v>2132</v>
      </c>
      <c r="N228" s="285"/>
      <c r="O228" s="285"/>
      <c r="P228" s="285"/>
    </row>
    <row r="229" spans="1:16" ht="12.75" x14ac:dyDescent="0.2">
      <c r="A229" s="203" t="s">
        <v>2133</v>
      </c>
      <c r="B229" s="285" t="s">
        <v>2134</v>
      </c>
      <c r="C229" s="285" t="s">
        <v>422</v>
      </c>
      <c r="D229" s="285" t="s">
        <v>2135</v>
      </c>
      <c r="E229" s="285" t="s">
        <v>433</v>
      </c>
      <c r="F229" s="285" t="s">
        <v>434</v>
      </c>
      <c r="G229" s="313" t="s">
        <v>2136</v>
      </c>
      <c r="H229" s="285" t="s">
        <v>2948</v>
      </c>
      <c r="I229" s="285" t="s">
        <v>2137</v>
      </c>
      <c r="J229" s="285" t="s">
        <v>424</v>
      </c>
      <c r="K229" s="285" t="s">
        <v>2137</v>
      </c>
      <c r="L229" s="286">
        <v>421918560175</v>
      </c>
      <c r="M229" s="285" t="s">
        <v>2138</v>
      </c>
      <c r="N229" s="285"/>
      <c r="O229" s="285"/>
      <c r="P229" s="285"/>
    </row>
    <row r="230" spans="1:16" x14ac:dyDescent="0.2">
      <c r="A230" s="203" t="s">
        <v>2949</v>
      </c>
      <c r="B230" s="285" t="s">
        <v>2950</v>
      </c>
      <c r="C230" s="285" t="s">
        <v>422</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x14ac:dyDescent="0.2">
      <c r="A231" s="203" t="s">
        <v>2958</v>
      </c>
      <c r="B231" s="285" t="s">
        <v>2959</v>
      </c>
      <c r="C231" s="285" t="s">
        <v>422</v>
      </c>
      <c r="D231" s="285" t="s">
        <v>2960</v>
      </c>
      <c r="E231" s="285" t="s">
        <v>429</v>
      </c>
      <c r="F231" s="285" t="s">
        <v>1921</v>
      </c>
      <c r="G231" s="285" t="s">
        <v>2961</v>
      </c>
      <c r="H231" s="285" t="s">
        <v>2962</v>
      </c>
      <c r="I231" s="285" t="s">
        <v>2963</v>
      </c>
      <c r="J231" s="285" t="s">
        <v>2523</v>
      </c>
      <c r="K231" s="285" t="s">
        <v>2963</v>
      </c>
      <c r="L231" s="286">
        <v>421905491171</v>
      </c>
      <c r="M231" s="285" t="s">
        <v>2964</v>
      </c>
      <c r="N231" s="285"/>
      <c r="O231" s="285"/>
      <c r="P231" s="285"/>
    </row>
    <row r="232" spans="1:16" x14ac:dyDescent="0.2">
      <c r="A232" s="203" t="s">
        <v>2965</v>
      </c>
      <c r="B232" s="285" t="s">
        <v>2966</v>
      </c>
      <c r="C232" s="285" t="s">
        <v>422</v>
      </c>
      <c r="D232" s="285" t="s">
        <v>2967</v>
      </c>
      <c r="E232" s="285" t="s">
        <v>1767</v>
      </c>
      <c r="F232" s="285" t="s">
        <v>1768</v>
      </c>
      <c r="G232" s="285" t="s">
        <v>2968</v>
      </c>
      <c r="H232" s="285" t="s">
        <v>2969</v>
      </c>
      <c r="I232" s="285" t="s">
        <v>2970</v>
      </c>
      <c r="J232" s="285" t="s">
        <v>424</v>
      </c>
      <c r="K232" s="285" t="s">
        <v>2970</v>
      </c>
      <c r="L232" s="286">
        <v>421905731109</v>
      </c>
      <c r="M232" s="285" t="s">
        <v>2971</v>
      </c>
      <c r="N232" s="285"/>
      <c r="O232" s="285"/>
      <c r="P232" s="285"/>
    </row>
    <row r="233" spans="1:16" ht="12.75" x14ac:dyDescent="0.2">
      <c r="A233" s="203" t="s">
        <v>2139</v>
      </c>
      <c r="B233" s="285" t="s">
        <v>2140</v>
      </c>
      <c r="C233" s="285" t="s">
        <v>422</v>
      </c>
      <c r="D233" s="285" t="s">
        <v>2141</v>
      </c>
      <c r="E233" s="285" t="s">
        <v>435</v>
      </c>
      <c r="F233" s="285" t="s">
        <v>493</v>
      </c>
      <c r="G233" s="313" t="s">
        <v>2142</v>
      </c>
      <c r="H233" s="285" t="s">
        <v>2143</v>
      </c>
      <c r="I233" s="285" t="s">
        <v>2144</v>
      </c>
      <c r="J233" s="285" t="s">
        <v>426</v>
      </c>
      <c r="K233" s="285" t="s">
        <v>2145</v>
      </c>
      <c r="L233" s="286">
        <v>421915867076</v>
      </c>
      <c r="M233" s="285" t="s">
        <v>2146</v>
      </c>
      <c r="N233" s="285"/>
      <c r="O233" s="285"/>
      <c r="P233" s="285"/>
    </row>
    <row r="234" spans="1:16" x14ac:dyDescent="0.2">
      <c r="A234" s="203" t="s">
        <v>2972</v>
      </c>
      <c r="B234" s="285" t="s">
        <v>2973</v>
      </c>
      <c r="C234" s="285" t="s">
        <v>422</v>
      </c>
      <c r="D234" s="285" t="s">
        <v>2974</v>
      </c>
      <c r="E234" s="285" t="s">
        <v>2975</v>
      </c>
      <c r="F234" s="285" t="s">
        <v>2976</v>
      </c>
      <c r="G234" s="285" t="s">
        <v>2977</v>
      </c>
      <c r="H234" s="285" t="s">
        <v>2978</v>
      </c>
      <c r="I234" s="285" t="s">
        <v>2979</v>
      </c>
      <c r="J234" s="285" t="s">
        <v>424</v>
      </c>
      <c r="K234" s="285" t="s">
        <v>2979</v>
      </c>
      <c r="L234" s="286">
        <v>421905417209</v>
      </c>
      <c r="M234" s="285" t="s">
        <v>2980</v>
      </c>
      <c r="N234" s="285"/>
      <c r="O234" s="285"/>
      <c r="P234" s="285"/>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2">
        <v>421918737877</v>
      </c>
      <c r="M236" s="277" t="s">
        <v>1004</v>
      </c>
      <c r="N236" s="277"/>
      <c r="O236" s="277"/>
      <c r="P236" s="277"/>
    </row>
    <row r="237" spans="1:16" x14ac:dyDescent="0.2">
      <c r="A237" s="178" t="s">
        <v>1005</v>
      </c>
      <c r="B237" s="277" t="s">
        <v>1006</v>
      </c>
      <c r="C237" s="200" t="s">
        <v>422</v>
      </c>
      <c r="D237" s="277" t="s">
        <v>1007</v>
      </c>
      <c r="E237" s="277" t="s">
        <v>429</v>
      </c>
      <c r="F237" s="277" t="s">
        <v>524</v>
      </c>
      <c r="G237" s="324" t="s">
        <v>1008</v>
      </c>
      <c r="H237" s="324" t="s">
        <v>1009</v>
      </c>
      <c r="I237" s="277" t="s">
        <v>1010</v>
      </c>
      <c r="J237" s="277" t="s">
        <v>424</v>
      </c>
      <c r="K237" s="277" t="s">
        <v>1010</v>
      </c>
      <c r="L237" s="322">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5" t="s">
        <v>2150</v>
      </c>
      <c r="C239" s="285" t="s">
        <v>422</v>
      </c>
      <c r="D239" s="285" t="s">
        <v>2151</v>
      </c>
      <c r="E239" s="285" t="s">
        <v>423</v>
      </c>
      <c r="F239" s="285" t="s">
        <v>816</v>
      </c>
      <c r="G239" s="285" t="s">
        <v>2152</v>
      </c>
      <c r="H239" s="285" t="s">
        <v>2153</v>
      </c>
      <c r="I239" s="285" t="s">
        <v>2154</v>
      </c>
      <c r="J239" s="285" t="s">
        <v>426</v>
      </c>
      <c r="K239" s="285" t="s">
        <v>2155</v>
      </c>
      <c r="L239" s="286">
        <v>421902821904</v>
      </c>
      <c r="M239" s="285" t="s">
        <v>2156</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 defaultRowHeight="11.25" x14ac:dyDescent="0.2"/>
  <cols>
    <col min="1" max="1" width="12" style="183" bestFit="1" customWidth="1"/>
    <col min="2" max="2" width="47.42578125" style="184" bestFit="1" customWidth="1"/>
    <col min="3" max="3" width="50"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 style="3"/>
  </cols>
  <sheetData>
    <row r="1" spans="1:14" s="4" customFormat="1" ht="22.5" x14ac:dyDescent="0.2">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9">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9">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2.5"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9">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8">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22.5"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9">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7">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7">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8">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8">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7">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7">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7">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7">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9">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9">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7">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9">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7">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9">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7">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8">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9">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7">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7">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7">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7">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9">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7">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7">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8">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9">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7">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7">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7">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9">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8">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8">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7">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9">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7">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7">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8">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7">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7">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7">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9">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7">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9">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7">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7">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7">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7">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8">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9">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7">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9">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9">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7">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9">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8">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7">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7">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7">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7">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7">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7">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7">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7">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7">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7">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8">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ht="22.5" x14ac:dyDescent="0.2">
      <c r="A329" s="202" t="s">
        <v>789</v>
      </c>
      <c r="B329" s="204" t="str">
        <f>VLOOKUP(A329,Adr!A:B,2,FALSE)</f>
        <v>Slovenský veslársky zväz</v>
      </c>
      <c r="C329" s="190" t="s">
        <v>1474</v>
      </c>
      <c r="D329" s="288">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8">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7">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7">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8">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7">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7">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7">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9">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7">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9">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7">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7">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7">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7">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7">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8">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7">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9">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9">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9">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7">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90">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7">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7">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7">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9">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9">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8">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7">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7">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7">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7">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9">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7">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7">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9">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7">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9">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9">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7">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7">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1981</v>
      </c>
      <c r="B374" s="204" t="str">
        <f>VLOOKUP(A374,Adr!A:B,2,FALSE)</f>
        <v>Slovenský zväz integrovaného tanca a tanečného športu</v>
      </c>
      <c r="C374" s="196" t="s">
        <v>352</v>
      </c>
      <c r="D374" s="287">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9">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9">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7">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7">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9">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8">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7">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9">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7">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8">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8">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7">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9">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7">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8">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7">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9">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880</v>
      </c>
      <c r="B393" s="204" t="str">
        <f>VLOOKUP(A393,Adr!A:B,2,FALSE)</f>
        <v>Slovenský zväz kickboxu</v>
      </c>
      <c r="C393" s="197" t="s">
        <v>2236</v>
      </c>
      <c r="D393" s="290">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7">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8">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x14ac:dyDescent="0.2">
      <c r="A396" s="166" t="s">
        <v>1992</v>
      </c>
      <c r="B396" s="204" t="str">
        <f>VLOOKUP(A396,Adr!A:B,2,FALSE)</f>
        <v>Slovenský zväz malého futbalu</v>
      </c>
      <c r="C396" s="196" t="s">
        <v>352</v>
      </c>
      <c r="D396" s="289">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9">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7">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7">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7">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90">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7">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7">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9">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7">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7">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7">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7">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7">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7">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7">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8">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7">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90">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9">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7">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7">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8">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7">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9">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9">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7">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7">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9">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7">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9">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7">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8">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7">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7">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8">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9">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8">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8">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7">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7">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7">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7">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7">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7">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7">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8">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9">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7">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9">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7">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7">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8">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7">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7">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8">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7">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9">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7">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8">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7">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9">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8">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7">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9">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7">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2066</v>
      </c>
      <c r="B471" s="204" t="str">
        <f>VLOOKUP(A471,Adr!A:B,2,FALSE)</f>
        <v>TANEČNO ŠPORTOVÝ KLUB M+M BRATISLAVA pri ZŠ Ostredková</v>
      </c>
      <c r="C471" s="190" t="s">
        <v>2221</v>
      </c>
      <c r="D471" s="288">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8">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7">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9">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7">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9">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8">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9">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8">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90">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8">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7">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9">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9">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9">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7">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8">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2139</v>
      </c>
      <c r="B491" s="204" t="str">
        <f>VLOOKUP(A491,Adr!A:B,2,FALSE)</f>
        <v>Zápasnícky klub Baník Prievidza, o. z.</v>
      </c>
      <c r="C491" s="196" t="s">
        <v>2229</v>
      </c>
      <c r="D491" s="287">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7">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7">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7">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90">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9">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9">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7">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7">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7">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9">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9">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7">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8">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9">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8">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 customWidth="1"/>
    <col min="2" max="2" width="2"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 bestFit="1" customWidth="1"/>
  </cols>
  <sheetData>
    <row r="1" spans="1:14" s="1" customFormat="1" x14ac:dyDescent="0.2">
      <c r="A1" s="2" t="s">
        <v>1027</v>
      </c>
      <c r="B1" s="2"/>
      <c r="C1" s="2" t="s">
        <v>336</v>
      </c>
      <c r="D1" s="2" t="s">
        <v>1194</v>
      </c>
      <c r="E1" s="2" t="s">
        <v>1195</v>
      </c>
      <c r="F1" s="2" t="s">
        <v>315</v>
      </c>
      <c r="G1" s="2" t="s">
        <v>1196</v>
      </c>
      <c r="H1" s="2"/>
      <c r="I1" s="2" t="s">
        <v>315</v>
      </c>
      <c r="J1" s="2" t="s">
        <v>1197</v>
      </c>
      <c r="K1" s="2"/>
      <c r="L1" s="2"/>
      <c r="M1" s="2"/>
      <c r="N1" s="2"/>
    </row>
    <row r="2" spans="1:14" x14ac:dyDescent="0.2">
      <c r="A2" t="s">
        <v>1198</v>
      </c>
      <c r="C2" t="s">
        <v>339</v>
      </c>
      <c r="D2" t="s">
        <v>1199</v>
      </c>
      <c r="E2">
        <v>1</v>
      </c>
      <c r="F2" t="s">
        <v>319</v>
      </c>
      <c r="G2" t="s">
        <v>1200</v>
      </c>
      <c r="I2" t="s">
        <v>317</v>
      </c>
      <c r="J2" t="s">
        <v>1201</v>
      </c>
    </row>
    <row r="3" spans="1:14" x14ac:dyDescent="0.2">
      <c r="A3" t="s">
        <v>1033</v>
      </c>
      <c r="C3" t="s">
        <v>341</v>
      </c>
      <c r="D3" t="s">
        <v>1202</v>
      </c>
      <c r="E3">
        <v>1</v>
      </c>
      <c r="F3" t="s">
        <v>319</v>
      </c>
      <c r="G3" t="s">
        <v>1200</v>
      </c>
      <c r="I3" t="s">
        <v>319</v>
      </c>
      <c r="J3" t="s">
        <v>320</v>
      </c>
    </row>
    <row r="4" spans="1:14" x14ac:dyDescent="0.2">
      <c r="A4" t="s">
        <v>1098</v>
      </c>
      <c r="C4" t="s">
        <v>343</v>
      </c>
      <c r="D4" t="s">
        <v>1203</v>
      </c>
      <c r="E4">
        <v>1</v>
      </c>
      <c r="F4" t="s">
        <v>319</v>
      </c>
      <c r="G4" t="s">
        <v>1200</v>
      </c>
      <c r="I4" t="s">
        <v>321</v>
      </c>
      <c r="J4" t="s">
        <v>322</v>
      </c>
    </row>
    <row r="5" spans="1:14" x14ac:dyDescent="0.2">
      <c r="A5" t="s">
        <v>1053</v>
      </c>
      <c r="C5" t="s">
        <v>345</v>
      </c>
      <c r="D5" t="s">
        <v>1204</v>
      </c>
      <c r="E5">
        <v>1</v>
      </c>
      <c r="F5" t="s">
        <v>319</v>
      </c>
      <c r="G5" t="s">
        <v>1200</v>
      </c>
      <c r="I5" t="s">
        <v>323</v>
      </c>
      <c r="J5" t="s">
        <v>324</v>
      </c>
    </row>
    <row r="6" spans="1:14" x14ac:dyDescent="0.2">
      <c r="A6" t="s">
        <v>1205</v>
      </c>
      <c r="C6" t="s">
        <v>347</v>
      </c>
      <c r="D6" t="s">
        <v>1206</v>
      </c>
      <c r="E6">
        <v>1</v>
      </c>
      <c r="F6" t="s">
        <v>319</v>
      </c>
      <c r="G6" t="s">
        <v>1200</v>
      </c>
      <c r="I6" t="s">
        <v>325</v>
      </c>
      <c r="J6" t="s">
        <v>1207</v>
      </c>
    </row>
    <row r="7" spans="1:14" x14ac:dyDescent="0.2">
      <c r="A7" t="s">
        <v>1208</v>
      </c>
      <c r="C7" t="s">
        <v>349</v>
      </c>
      <c r="D7" t="s">
        <v>1209</v>
      </c>
      <c r="E7">
        <v>2</v>
      </c>
      <c r="F7" t="s">
        <v>321</v>
      </c>
      <c r="G7" t="s">
        <v>1210</v>
      </c>
    </row>
    <row r="8" spans="1:14" x14ac:dyDescent="0.2">
      <c r="A8" t="s">
        <v>1062</v>
      </c>
      <c r="C8" t="s">
        <v>351</v>
      </c>
      <c r="D8" t="s">
        <v>1211</v>
      </c>
      <c r="E8">
        <v>3</v>
      </c>
      <c r="F8" t="s">
        <v>321</v>
      </c>
      <c r="G8" t="s">
        <v>1212</v>
      </c>
    </row>
    <row r="9" spans="1:14" x14ac:dyDescent="0.2">
      <c r="A9" t="s">
        <v>1213</v>
      </c>
      <c r="C9" t="s">
        <v>353</v>
      </c>
      <c r="D9" t="s">
        <v>1214</v>
      </c>
      <c r="E9">
        <v>3</v>
      </c>
      <c r="F9" t="s">
        <v>321</v>
      </c>
      <c r="G9" t="s">
        <v>1215</v>
      </c>
    </row>
    <row r="10" spans="1:14" x14ac:dyDescent="0.2">
      <c r="A10" t="s">
        <v>1137</v>
      </c>
      <c r="C10" t="s">
        <v>355</v>
      </c>
      <c r="D10" t="s">
        <v>1216</v>
      </c>
      <c r="E10">
        <v>4</v>
      </c>
      <c r="F10" t="s">
        <v>321</v>
      </c>
      <c r="G10" t="s">
        <v>1217</v>
      </c>
    </row>
    <row r="11" spans="1:14" x14ac:dyDescent="0.2">
      <c r="A11" t="s">
        <v>1139</v>
      </c>
      <c r="C11" t="s">
        <v>356</v>
      </c>
      <c r="D11" t="s">
        <v>1218</v>
      </c>
      <c r="E11">
        <v>4</v>
      </c>
      <c r="F11" t="s">
        <v>317</v>
      </c>
      <c r="G11" t="s">
        <v>1217</v>
      </c>
    </row>
    <row r="12" spans="1:14" x14ac:dyDescent="0.2">
      <c r="A12" t="s">
        <v>1100</v>
      </c>
      <c r="C12" t="s">
        <v>358</v>
      </c>
      <c r="D12" t="s">
        <v>1219</v>
      </c>
      <c r="E12">
        <v>4</v>
      </c>
      <c r="F12" t="s">
        <v>317</v>
      </c>
      <c r="G12" t="s">
        <v>1217</v>
      </c>
    </row>
    <row r="13" spans="1:14" x14ac:dyDescent="0.2">
      <c r="A13" t="s">
        <v>1141</v>
      </c>
      <c r="C13" t="s">
        <v>360</v>
      </c>
      <c r="D13" t="s">
        <v>1220</v>
      </c>
      <c r="E13">
        <v>4</v>
      </c>
      <c r="F13" t="s">
        <v>325</v>
      </c>
      <c r="G13" t="s">
        <v>1217</v>
      </c>
    </row>
    <row r="14" spans="1:14" x14ac:dyDescent="0.2">
      <c r="A14" t="s">
        <v>1035</v>
      </c>
      <c r="C14" t="s">
        <v>362</v>
      </c>
      <c r="D14" t="s">
        <v>1221</v>
      </c>
      <c r="E14">
        <v>4</v>
      </c>
      <c r="F14" t="s">
        <v>321</v>
      </c>
      <c r="G14" t="s">
        <v>1217</v>
      </c>
    </row>
    <row r="15" spans="1:14" x14ac:dyDescent="0.2">
      <c r="A15" t="s">
        <v>1037</v>
      </c>
      <c r="C15" t="s">
        <v>364</v>
      </c>
    </row>
    <row r="16" spans="1:14" x14ac:dyDescent="0.2">
      <c r="A16" t="s">
        <v>1102</v>
      </c>
      <c r="C16" t="s">
        <v>365</v>
      </c>
    </row>
    <row r="17" spans="1:3" x14ac:dyDescent="0.2">
      <c r="A17" t="s">
        <v>1064</v>
      </c>
      <c r="C17" t="s">
        <v>366</v>
      </c>
    </row>
    <row r="18" spans="1:3" x14ac:dyDescent="0.2">
      <c r="A18" t="s">
        <v>1104</v>
      </c>
      <c r="C18" t="s">
        <v>367</v>
      </c>
    </row>
    <row r="19" spans="1:3" x14ac:dyDescent="0.2">
      <c r="A19" t="s">
        <v>1106</v>
      </c>
      <c r="C19" t="s">
        <v>368</v>
      </c>
    </row>
    <row r="20" spans="1:3" x14ac:dyDescent="0.2">
      <c r="A20" t="s">
        <v>1143</v>
      </c>
      <c r="C20" t="s">
        <v>1222</v>
      </c>
    </row>
    <row r="21" spans="1:3" x14ac:dyDescent="0.2">
      <c r="A21" t="s">
        <v>1223</v>
      </c>
      <c r="C21" t="s">
        <v>1224</v>
      </c>
    </row>
    <row r="22" spans="1:3" x14ac:dyDescent="0.2">
      <c r="A22" t="s">
        <v>1225</v>
      </c>
      <c r="C22" t="s">
        <v>1226</v>
      </c>
    </row>
    <row r="23" spans="1:3" x14ac:dyDescent="0.2">
      <c r="A23" t="s">
        <v>1145</v>
      </c>
      <c r="C23" t="s">
        <v>1227</v>
      </c>
    </row>
    <row r="24" spans="1:3" x14ac:dyDescent="0.2">
      <c r="A24" t="s">
        <v>1228</v>
      </c>
      <c r="C24" t="s">
        <v>1229</v>
      </c>
    </row>
    <row r="25" spans="1:3" x14ac:dyDescent="0.2">
      <c r="A25" t="s">
        <v>1147</v>
      </c>
      <c r="C25" t="s">
        <v>1230</v>
      </c>
    </row>
    <row r="26" spans="1:3" x14ac:dyDescent="0.2">
      <c r="A26" t="s">
        <v>1108</v>
      </c>
      <c r="C26" t="s">
        <v>1231</v>
      </c>
    </row>
    <row r="27" spans="1:3" x14ac:dyDescent="0.2">
      <c r="A27" t="s">
        <v>1049</v>
      </c>
      <c r="C27" t="s">
        <v>1232</v>
      </c>
    </row>
    <row r="28" spans="1:3" x14ac:dyDescent="0.2">
      <c r="A28" t="s">
        <v>1068</v>
      </c>
    </row>
    <row r="29" spans="1:3" x14ac:dyDescent="0.2">
      <c r="A29" t="s">
        <v>1070</v>
      </c>
    </row>
    <row r="30" spans="1:3" x14ac:dyDescent="0.2">
      <c r="A30" t="s">
        <v>1149</v>
      </c>
    </row>
    <row r="31" spans="1:3" x14ac:dyDescent="0.2">
      <c r="A31" t="s">
        <v>1110</v>
      </c>
    </row>
    <row r="32" spans="1:3" x14ac:dyDescent="0.2">
      <c r="A32" t="s">
        <v>1151</v>
      </c>
    </row>
    <row r="33" spans="1:1" x14ac:dyDescent="0.2">
      <c r="A33" t="s">
        <v>1074</v>
      </c>
    </row>
    <row r="34" spans="1:1" x14ac:dyDescent="0.2">
      <c r="A34" t="s">
        <v>1153</v>
      </c>
    </row>
    <row r="35" spans="1:1" x14ac:dyDescent="0.2">
      <c r="A35" t="s">
        <v>1173</v>
      </c>
    </row>
    <row r="36" spans="1:1" x14ac:dyDescent="0.2">
      <c r="A36" t="s">
        <v>1076</v>
      </c>
    </row>
    <row r="37" spans="1:1" x14ac:dyDescent="0.2">
      <c r="A37" t="s">
        <v>1155</v>
      </c>
    </row>
    <row r="38" spans="1:1" x14ac:dyDescent="0.2">
      <c r="A38" t="s">
        <v>1233</v>
      </c>
    </row>
    <row r="39" spans="1:1" x14ac:dyDescent="0.2">
      <c r="A39" t="s">
        <v>1157</v>
      </c>
    </row>
    <row r="40" spans="1:1" x14ac:dyDescent="0.2">
      <c r="A40" t="s">
        <v>1191</v>
      </c>
    </row>
    <row r="41" spans="1:1" x14ac:dyDescent="0.2">
      <c r="A41" t="s">
        <v>1051</v>
      </c>
    </row>
    <row r="42" spans="1:1" x14ac:dyDescent="0.2">
      <c r="A42" t="s">
        <v>1114</v>
      </c>
    </row>
    <row r="43" spans="1:1" x14ac:dyDescent="0.2">
      <c r="A43" t="s">
        <v>1234</v>
      </c>
    </row>
    <row r="44" spans="1:1" x14ac:dyDescent="0.2">
      <c r="A44" t="s">
        <v>1235</v>
      </c>
    </row>
    <row r="45" spans="1:1" x14ac:dyDescent="0.2">
      <c r="A45" t="s">
        <v>1236</v>
      </c>
    </row>
    <row r="46" spans="1:1" x14ac:dyDescent="0.2">
      <c r="A46" t="s">
        <v>1159</v>
      </c>
    </row>
    <row r="47" spans="1:1" x14ac:dyDescent="0.2">
      <c r="A47" t="s">
        <v>1078</v>
      </c>
    </row>
    <row r="48" spans="1:1" x14ac:dyDescent="0.2">
      <c r="A48" t="s">
        <v>1118</v>
      </c>
    </row>
    <row r="49" spans="1:1" x14ac:dyDescent="0.2">
      <c r="A49" t="s">
        <v>1116</v>
      </c>
    </row>
    <row r="50" spans="1:1" x14ac:dyDescent="0.2">
      <c r="A50" t="s">
        <v>1193</v>
      </c>
    </row>
    <row r="51" spans="1:1" x14ac:dyDescent="0.2">
      <c r="A51" t="s">
        <v>1161</v>
      </c>
    </row>
    <row r="52" spans="1:1" x14ac:dyDescent="0.2">
      <c r="A52" t="s">
        <v>1080</v>
      </c>
    </row>
    <row r="53" spans="1:1" x14ac:dyDescent="0.2">
      <c r="A53" t="s">
        <v>1237</v>
      </c>
    </row>
    <row r="54" spans="1:1" x14ac:dyDescent="0.2">
      <c r="A54" t="s">
        <v>1163</v>
      </c>
    </row>
    <row r="55" spans="1:1" x14ac:dyDescent="0.2">
      <c r="A55" t="s">
        <v>1238</v>
      </c>
    </row>
    <row r="56" spans="1:1" x14ac:dyDescent="0.2">
      <c r="A56" t="s">
        <v>1084</v>
      </c>
    </row>
    <row r="57" spans="1:1" x14ac:dyDescent="0.2">
      <c r="A57" t="s">
        <v>1239</v>
      </c>
    </row>
    <row r="58" spans="1:1" x14ac:dyDescent="0.2">
      <c r="A58" t="s">
        <v>1189</v>
      </c>
    </row>
    <row r="59" spans="1:1" x14ac:dyDescent="0.2">
      <c r="A59" t="s">
        <v>1240</v>
      </c>
    </row>
    <row r="60" spans="1:1" x14ac:dyDescent="0.2">
      <c r="A60" t="s">
        <v>1165</v>
      </c>
    </row>
    <row r="61" spans="1:1" x14ac:dyDescent="0.2">
      <c r="A61" t="s">
        <v>1241</v>
      </c>
    </row>
    <row r="62" spans="1:1" x14ac:dyDescent="0.2">
      <c r="A62" t="s">
        <v>1167</v>
      </c>
    </row>
    <row r="63" spans="1:1" x14ac:dyDescent="0.2">
      <c r="A63" t="s">
        <v>1242</v>
      </c>
    </row>
    <row r="64" spans="1:1" x14ac:dyDescent="0.2">
      <c r="A64" t="s">
        <v>1086</v>
      </c>
    </row>
    <row r="65" spans="1:1" x14ac:dyDescent="0.2">
      <c r="A65" t="s">
        <v>1169</v>
      </c>
    </row>
    <row r="66" spans="1:1" x14ac:dyDescent="0.2">
      <c r="A66" t="s">
        <v>1121</v>
      </c>
    </row>
    <row r="67" spans="1:1" x14ac:dyDescent="0.2">
      <c r="A67" t="s">
        <v>1243</v>
      </c>
    </row>
    <row r="68" spans="1:1" x14ac:dyDescent="0.2">
      <c r="A68" t="s">
        <v>1171</v>
      </c>
    </row>
    <row r="69" spans="1:1" x14ac:dyDescent="0.2">
      <c r="A69" t="s">
        <v>1244</v>
      </c>
    </row>
    <row r="70" spans="1:1" x14ac:dyDescent="0.2">
      <c r="A70" t="s">
        <v>1245</v>
      </c>
    </row>
    <row r="71" spans="1:1" x14ac:dyDescent="0.2">
      <c r="A71" t="s">
        <v>1045</v>
      </c>
    </row>
    <row r="72" spans="1:1" x14ac:dyDescent="0.2">
      <c r="A72" t="s">
        <v>1088</v>
      </c>
    </row>
    <row r="73" spans="1:1" x14ac:dyDescent="0.2">
      <c r="A73" t="s">
        <v>1246</v>
      </c>
    </row>
    <row r="74" spans="1:1" x14ac:dyDescent="0.2">
      <c r="A74" t="s">
        <v>1090</v>
      </c>
    </row>
    <row r="75" spans="1:1" x14ac:dyDescent="0.2">
      <c r="A75" t="s">
        <v>1092</v>
      </c>
    </row>
    <row r="76" spans="1:1" x14ac:dyDescent="0.2">
      <c r="A76" t="s">
        <v>1123</v>
      </c>
    </row>
    <row r="77" spans="1:1" x14ac:dyDescent="0.2">
      <c r="A77" t="s">
        <v>1125</v>
      </c>
    </row>
    <row r="78" spans="1:1" x14ac:dyDescent="0.2">
      <c r="A78" t="s">
        <v>1247</v>
      </c>
    </row>
    <row r="79" spans="1:1" x14ac:dyDescent="0.2">
      <c r="A79" t="s">
        <v>1248</v>
      </c>
    </row>
    <row r="80" spans="1:1" x14ac:dyDescent="0.2">
      <c r="A80" t="s">
        <v>1127</v>
      </c>
    </row>
    <row r="81" spans="1:1" x14ac:dyDescent="0.2">
      <c r="A81" t="s">
        <v>1129</v>
      </c>
    </row>
    <row r="82" spans="1:1" x14ac:dyDescent="0.2">
      <c r="A82" t="s">
        <v>1187</v>
      </c>
    </row>
    <row r="83" spans="1:1" x14ac:dyDescent="0.2">
      <c r="A83" t="s">
        <v>1249</v>
      </c>
    </row>
    <row r="84" spans="1:1" x14ac:dyDescent="0.2">
      <c r="A84" t="s">
        <v>1175</v>
      </c>
    </row>
    <row r="85" spans="1:1" x14ac:dyDescent="0.2">
      <c r="A85" t="s">
        <v>1047</v>
      </c>
    </row>
    <row r="86" spans="1:1" x14ac:dyDescent="0.2">
      <c r="A86" t="s">
        <v>1058</v>
      </c>
    </row>
    <row r="87" spans="1:1" x14ac:dyDescent="0.2">
      <c r="A87" t="s">
        <v>1177</v>
      </c>
    </row>
    <row r="88" spans="1:1" x14ac:dyDescent="0.2">
      <c r="A88" t="s">
        <v>1131</v>
      </c>
    </row>
    <row r="89" spans="1:1" x14ac:dyDescent="0.2">
      <c r="A89" t="s">
        <v>1082</v>
      </c>
    </row>
    <row r="90" spans="1:1" x14ac:dyDescent="0.2">
      <c r="A90" t="s">
        <v>1094</v>
      </c>
    </row>
    <row r="91" spans="1:1" x14ac:dyDescent="0.2">
      <c r="A91" t="s">
        <v>1133</v>
      </c>
    </row>
    <row r="92" spans="1:1" x14ac:dyDescent="0.2">
      <c r="A92" t="s">
        <v>1179</v>
      </c>
    </row>
    <row r="93" spans="1:1" x14ac:dyDescent="0.2">
      <c r="A93" t="s">
        <v>1250</v>
      </c>
    </row>
    <row r="94" spans="1:1" x14ac:dyDescent="0.2">
      <c r="A94" t="s">
        <v>1181</v>
      </c>
    </row>
    <row r="95" spans="1:1" x14ac:dyDescent="0.2">
      <c r="A95" t="s">
        <v>1096</v>
      </c>
    </row>
    <row r="96" spans="1:1" x14ac:dyDescent="0.2">
      <c r="A96" t="s">
        <v>1183</v>
      </c>
    </row>
    <row r="97" spans="1:1" x14ac:dyDescent="0.2">
      <c r="A97" t="s">
        <v>1039</v>
      </c>
    </row>
    <row r="98" spans="1:1" x14ac:dyDescent="0.2">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 style="137"/>
    <col min="14" max="14" width="38.5703125" style="137" hidden="1" customWidth="1"/>
    <col min="15" max="16" width="9" style="137" hidden="1" customWidth="1"/>
    <col min="17" max="16384" width="9" style="137"/>
  </cols>
  <sheetData>
    <row r="1" spans="1:16" ht="37.5" customHeight="1" x14ac:dyDescent="0.2">
      <c r="A1" s="387" t="str">
        <f>Spolu!C3&amp;", "&amp;Spolu!C6</f>
        <v>Slovenská asociácia fitnes, kulturistiky a silového trojboja, Olympijské námestie 14290/1, Bratislava, 832 80</v>
      </c>
      <c r="B1" s="387"/>
      <c r="C1" s="387"/>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8" t="s">
        <v>1251</v>
      </c>
      <c r="F3" s="389"/>
      <c r="N3" s="137" t="str">
        <f t="shared" si="0"/>
        <v>c - príspevok Slovenskému paralympijskému výboru</v>
      </c>
      <c r="O3" s="137" t="s">
        <v>343</v>
      </c>
      <c r="P3" s="137" t="s">
        <v>344</v>
      </c>
    </row>
    <row r="4" spans="1:16" ht="45.75" customHeight="1" x14ac:dyDescent="0.2">
      <c r="E4" s="389"/>
      <c r="F4" s="389"/>
      <c r="N4" s="137" t="str">
        <f t="shared" si="0"/>
        <v>d - príspevok športovcom top tímu</v>
      </c>
      <c r="O4" s="137" t="s">
        <v>345</v>
      </c>
      <c r="P4" s="137" t="s">
        <v>346</v>
      </c>
    </row>
    <row r="5" spans="1:16" ht="30.75" customHeight="1" x14ac:dyDescent="0.2">
      <c r="C5" s="138" t="s">
        <v>1252</v>
      </c>
      <c r="N5" s="137" t="str">
        <f t="shared" si="0"/>
        <v>e - rozvoj športov, ktoré nie sú uznanými podľa zákona č. 440/2015 Z. z.</v>
      </c>
      <c r="O5" s="137" t="s">
        <v>347</v>
      </c>
      <c r="P5" s="137" t="s">
        <v>352</v>
      </c>
    </row>
    <row r="6" spans="1:16" ht="30" x14ac:dyDescent="0.2">
      <c r="C6" s="138" t="s">
        <v>1253</v>
      </c>
      <c r="E6" s="140" t="s">
        <v>1254</v>
      </c>
      <c r="F6" s="149"/>
      <c r="N6" s="137" t="str">
        <f t="shared" si="0"/>
        <v>f - organizovanie významných a tradičných športových podujatí na území SR v roku 2020</v>
      </c>
      <c r="O6" s="137" t="s">
        <v>349</v>
      </c>
      <c r="P6" s="137" t="s">
        <v>1255</v>
      </c>
    </row>
    <row r="7" spans="1:16" x14ac:dyDescent="0.2">
      <c r="C7" s="138" t="s">
        <v>1256</v>
      </c>
      <c r="E7" s="140" t="s">
        <v>1257</v>
      </c>
      <c r="F7" s="150"/>
      <c r="N7" s="137" t="str">
        <f t="shared" si="0"/>
        <v>g - projekty školského, univerzitného športu a športu pre všetkých</v>
      </c>
      <c r="O7" s="137" t="s">
        <v>351</v>
      </c>
      <c r="P7" s="137" t="s">
        <v>1258</v>
      </c>
    </row>
    <row r="8" spans="1:16" x14ac:dyDescent="0.2">
      <c r="C8" s="138" t="s">
        <v>1669</v>
      </c>
      <c r="E8" s="140" t="s">
        <v>1259</v>
      </c>
      <c r="F8" s="151"/>
      <c r="N8" s="137" t="str">
        <f t="shared" si="0"/>
        <v>h - podpora a rozvoj turistických a cykloturistických trás</v>
      </c>
      <c r="O8" s="137" t="s">
        <v>353</v>
      </c>
      <c r="P8" s="137" t="s">
        <v>354</v>
      </c>
    </row>
    <row r="9" spans="1:16" x14ac:dyDescent="0.2">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
      <c r="N10" s="137" t="str">
        <f t="shared" si="0"/>
        <v>j - projekty pre popularizáciu pohybových aktivít detí, mládeže a seniorov</v>
      </c>
      <c r="O10" s="137" t="s">
        <v>356</v>
      </c>
      <c r="P10" s="137" t="s">
        <v>1262</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90" t="s">
        <v>1263</v>
      </c>
      <c r="B12" s="390"/>
      <c r="C12" s="390"/>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1264</v>
      </c>
    </row>
    <row r="14" spans="1:16" ht="45" customHeight="1" x14ac:dyDescent="0.2">
      <c r="A14" s="391"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91"/>
      <c r="C14" s="391"/>
      <c r="F14" s="141"/>
      <c r="N14" s="137" t="str">
        <f t="shared" si="0"/>
        <v>n - organizovanie významnej súťaže podľa § 55 ods. 1 písm. b)</v>
      </c>
      <c r="O14" s="137" t="s">
        <v>364</v>
      </c>
      <c r="P14" s="137" t="s">
        <v>1265</v>
      </c>
    </row>
    <row r="15" spans="1:16" ht="32.25" customHeight="1" thickBot="1" x14ac:dyDescent="0.25">
      <c r="A15" s="139" t="s">
        <v>1266</v>
      </c>
      <c r="B15" s="392" t="s">
        <v>1267</v>
      </c>
      <c r="C15" s="393"/>
      <c r="N15" s="137" t="str">
        <f t="shared" si="0"/>
        <v>o - účasť na významnej súťaži podľa § 3 písm. h) druhého až štvrtého bodu Zákona o športe vrátane prípravy na túto súťaž</v>
      </c>
      <c r="O15" s="137" t="s">
        <v>365</v>
      </c>
      <c r="P15" s="137" t="s">
        <v>1268</v>
      </c>
    </row>
    <row r="16" spans="1:16" x14ac:dyDescent="0.2">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
      <c r="A17" s="139" t="s">
        <v>1272</v>
      </c>
      <c r="B17" s="254" t="s">
        <v>1273</v>
      </c>
      <c r="C17" s="194"/>
      <c r="E17" s="147"/>
      <c r="F17" s="282"/>
      <c r="N17" s="137" t="str">
        <f t="shared" si="0"/>
        <v xml:space="preserve">q - </v>
      </c>
      <c r="O17" s="137" t="s">
        <v>367</v>
      </c>
    </row>
    <row r="18" spans="1:16" x14ac:dyDescent="0.2">
      <c r="B18" s="193" t="s">
        <v>1274</v>
      </c>
      <c r="C18" s="142" t="str">
        <f>Spolu!C4</f>
        <v>30842069</v>
      </c>
      <c r="E18" s="147" t="s">
        <v>1275</v>
      </c>
      <c r="F18" s="282">
        <v>421947749446</v>
      </c>
      <c r="N18" s="137" t="str">
        <f t="shared" si="0"/>
        <v xml:space="preserve">r - </v>
      </c>
      <c r="O18" s="137" t="s">
        <v>368</v>
      </c>
    </row>
    <row r="19" spans="1:16" x14ac:dyDescent="0.2">
      <c r="E19" s="147" t="s">
        <v>1276</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86" t="s">
        <v>1277</v>
      </c>
      <c r="C22" s="386"/>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1278</v>
      </c>
    </row>
    <row r="29" spans="1:16" x14ac:dyDescent="0.2">
      <c r="N29" s="137" t="s">
        <v>1279</v>
      </c>
    </row>
    <row r="30" spans="1:16" x14ac:dyDescent="0.2">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safkst@gmail.com</cp:lastModifiedBy>
  <cp:revision/>
  <cp:lastPrinted>2026-04-15T09:30:22Z</cp:lastPrinted>
  <dcterms:created xsi:type="dcterms:W3CDTF">2017-02-20T06:20:12Z</dcterms:created>
  <dcterms:modified xsi:type="dcterms:W3CDTF">2026-04-15T13:10:32Z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