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PUŠ\PUŠ\PUŠ 2025\Final dokumenty\"/>
    </mc:Choice>
  </mc:AlternateContent>
  <xr:revisionPtr revIDLastSave="0" documentId="13_ncr:1_{502C82AE-092B-4D17-8C36-421B4D29B65A}" xr6:coauthVersionLast="47" xr6:coauthVersionMax="47" xr10:uidLastSave="{00000000-0000-0000-0000-000000000000}"/>
  <bookViews>
    <workbookView xWindow="-120" yWindow="-120" windowWidth="29040" windowHeight="15720" firstSheet="1" activeTab="4"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5" i="1" l="1"/>
  <c r="J95"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N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8" i="1"/>
  <c r="N38" i="1" s="1"/>
  <c r="J38"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N61" i="1" s="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I94" i="1"/>
  <c r="N94" i="1" s="1"/>
  <c r="J94" i="1"/>
  <c r="B90" i="1"/>
  <c r="M90" i="1" s="1"/>
  <c r="B88" i="1"/>
  <c r="M88" i="1" s="1"/>
  <c r="B81" i="1"/>
  <c r="M81" i="1" s="1"/>
  <c r="B77" i="1"/>
  <c r="M77" i="1" s="1"/>
  <c r="B73" i="1"/>
  <c r="M73" i="1" s="1"/>
  <c r="B70" i="1"/>
  <c r="M70" i="1" s="1"/>
  <c r="B71" i="1"/>
  <c r="M71" i="1" s="1"/>
  <c r="B61" i="1"/>
  <c r="M61" i="1" s="1"/>
  <c r="B53" i="1"/>
  <c r="M53" i="1" s="1"/>
  <c r="B51" i="1"/>
  <c r="M51" i="1" s="1"/>
  <c r="B52" i="1"/>
  <c r="M52" i="1" s="1"/>
  <c r="B43" i="1"/>
  <c r="M43" i="1" s="1"/>
  <c r="B44" i="1"/>
  <c r="M44"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N207" i="1" s="1"/>
  <c r="J207" i="1"/>
  <c r="I208" i="1"/>
  <c r="N208" i="1" s="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M23" i="1" s="1"/>
  <c r="B24" i="1"/>
  <c r="M24" i="1" s="1"/>
  <c r="B28" i="1"/>
  <c r="M28" i="1" s="1"/>
  <c r="B29" i="1"/>
  <c r="M29" i="1" s="1"/>
  <c r="B31" i="1"/>
  <c r="M31" i="1" s="1"/>
  <c r="B35" i="1"/>
  <c r="M35" i="1" s="1"/>
  <c r="B36" i="1"/>
  <c r="M36" i="1" s="1"/>
  <c r="B40" i="1"/>
  <c r="M40" i="1" s="1"/>
  <c r="B41" i="1"/>
  <c r="M41" i="1" s="1"/>
  <c r="B93" i="1"/>
  <c r="M93" i="1" s="1"/>
  <c r="B98" i="1"/>
  <c r="M98" i="1" s="1"/>
  <c r="B116" i="1"/>
  <c r="M116" i="1" s="1"/>
  <c r="B117" i="1"/>
  <c r="M117" i="1" s="1"/>
  <c r="B118" i="1"/>
  <c r="M118" i="1" s="1"/>
  <c r="B123" i="1"/>
  <c r="M123" i="1" s="1"/>
  <c r="B124" i="1"/>
  <c r="M124" i="1" s="1"/>
  <c r="B136" i="1"/>
  <c r="M136" i="1" s="1"/>
  <c r="B137" i="1"/>
  <c r="M137" i="1" s="1"/>
  <c r="B138" i="1"/>
  <c r="M138" i="1" s="1"/>
  <c r="B139" i="1"/>
  <c r="M139" i="1" s="1"/>
  <c r="B141" i="1"/>
  <c r="M141" i="1" s="1"/>
  <c r="B143" i="1"/>
  <c r="M143" i="1" s="1"/>
  <c r="B148" i="1"/>
  <c r="M148" i="1" s="1"/>
  <c r="B150" i="1"/>
  <c r="M150" i="1" s="1"/>
  <c r="B152" i="1"/>
  <c r="M152" i="1" s="1"/>
  <c r="B191" i="1"/>
  <c r="M191" i="1" s="1"/>
  <c r="B193" i="1"/>
  <c r="M193" i="1" s="1"/>
  <c r="B204" i="1"/>
  <c r="M204" i="1" s="1"/>
  <c r="B205" i="1"/>
  <c r="M205" i="1" s="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M153" i="1" s="1"/>
  <c r="B159" i="1"/>
  <c r="M159" i="1" s="1"/>
  <c r="B2" i="1"/>
  <c r="M2" i="1" s="1"/>
  <c r="B276" i="1"/>
  <c r="M276" i="1" s="1"/>
  <c r="B169" i="1"/>
  <c r="M169" i="1" s="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M156" i="1" s="1"/>
  <c r="B217" i="1"/>
  <c r="M217" i="1" s="1"/>
  <c r="B232" i="1"/>
  <c r="M232" i="1" s="1"/>
  <c r="B239" i="1"/>
  <c r="M239" i="1" s="1"/>
  <c r="B246" i="1"/>
  <c r="M246" i="1" s="1"/>
  <c r="B316" i="1"/>
  <c r="M316" i="1" s="1"/>
  <c r="B231" i="1"/>
  <c r="M231" i="1" s="1"/>
  <c r="B158" i="1"/>
  <c r="M158" i="1" s="1"/>
  <c r="B505" i="1"/>
  <c r="M505" i="1" s="1"/>
  <c r="B502" i="1"/>
  <c r="M502" i="1" s="1"/>
  <c r="B504" i="1"/>
  <c r="M504" i="1" s="1"/>
  <c r="B285" i="1"/>
  <c r="M285" i="1" s="1"/>
  <c r="B312" i="1"/>
  <c r="M312" i="1" s="1"/>
  <c r="B326" i="1"/>
  <c r="M326" i="1" s="1"/>
  <c r="B121" i="1"/>
  <c r="M121" i="1" s="1"/>
  <c r="B295" i="1"/>
  <c r="M295" i="1" s="1"/>
  <c r="B314" i="1"/>
  <c r="M314" i="1" s="1"/>
  <c r="B354" i="1"/>
  <c r="M354" i="1" s="1"/>
  <c r="B442" i="1"/>
  <c r="M442" i="1" s="1"/>
  <c r="B288" i="1"/>
  <c r="M288" i="1" s="1"/>
  <c r="B328" i="1"/>
  <c r="M328" i="1" s="1"/>
  <c r="B496" i="1"/>
  <c r="M496" i="1" s="1"/>
  <c r="B501" i="1"/>
  <c r="M501" i="1" s="1"/>
  <c r="B378" i="1"/>
  <c r="M378" i="1" s="1"/>
  <c r="B182" i="1"/>
  <c r="M182" i="1" s="1"/>
  <c r="B26" i="1"/>
  <c r="M26" i="1" s="1"/>
  <c r="B27" i="1"/>
  <c r="M27" i="1" s="1"/>
  <c r="B394" i="1"/>
  <c r="M394" i="1" s="1"/>
  <c r="B79" i="1"/>
  <c r="M79" i="1" s="1"/>
  <c r="B80" i="1"/>
  <c r="M80" i="1" s="1"/>
  <c r="B379" i="1"/>
  <c r="M379" i="1" s="1"/>
  <c r="B490" i="1"/>
  <c r="M490" i="1" s="1"/>
  <c r="B95" i="1"/>
  <c r="M95" i="1" s="1"/>
  <c r="B226" i="1"/>
  <c r="M226" i="1" s="1"/>
  <c r="B47" i="1"/>
  <c r="M47" i="1" s="1"/>
  <c r="B464" i="1"/>
  <c r="M464" i="1" s="1"/>
  <c r="B466" i="1"/>
  <c r="M466" i="1" s="1"/>
  <c r="B223" i="1"/>
  <c r="M223" i="1" s="1"/>
  <c r="B219" i="1"/>
  <c r="M219" i="1" s="1"/>
  <c r="B154" i="1"/>
  <c r="M154" i="1" s="1"/>
  <c r="B3" i="1"/>
  <c r="M3" i="1" s="1"/>
  <c r="B134" i="1"/>
  <c r="M134" i="1" s="1"/>
  <c r="B149" i="1"/>
  <c r="M149" i="1" s="1"/>
  <c r="B151" i="1"/>
  <c r="M151" i="1" s="1"/>
  <c r="B189" i="1"/>
  <c r="M189" i="1" s="1"/>
  <c r="B190" i="1"/>
  <c r="M190" i="1" s="1"/>
  <c r="B214" i="1"/>
  <c r="M214" i="1" s="1"/>
  <c r="B200" i="1"/>
  <c r="M200" i="1" s="1"/>
  <c r="B106" i="1"/>
  <c r="M106" i="1" s="1"/>
  <c r="B113" i="1"/>
  <c r="M113" i="1" s="1"/>
  <c r="B128" i="1"/>
  <c r="M128" i="1" s="1"/>
  <c r="B129" i="1"/>
  <c r="M129" i="1" s="1"/>
  <c r="B167" i="1"/>
  <c r="M167" i="1" s="1"/>
  <c r="B351" i="1"/>
  <c r="M351" i="1" s="1"/>
  <c r="B366" i="1"/>
  <c r="M366" i="1" s="1"/>
  <c r="B135" i="1"/>
  <c r="M135" i="1" s="1"/>
  <c r="B499" i="1"/>
  <c r="M499" i="1" s="1"/>
  <c r="B357" i="1"/>
  <c r="M357" i="1" s="1"/>
  <c r="B400" i="1"/>
  <c r="M400" i="1" s="1"/>
  <c r="B471" i="1"/>
  <c r="M471" i="1" s="1"/>
  <c r="B387" i="1"/>
  <c r="M387" i="1" s="1"/>
  <c r="B64" i="1"/>
  <c r="M64" i="1" s="1"/>
  <c r="B279" i="1"/>
  <c r="M279" i="1" s="1"/>
  <c r="B391" i="1"/>
  <c r="M391" i="1" s="1"/>
  <c r="B56" i="1"/>
  <c r="M56" i="1" s="1"/>
  <c r="B65" i="1"/>
  <c r="M65" i="1" s="1"/>
  <c r="B110" i="1"/>
  <c r="M110" i="1" s="1"/>
  <c r="B165" i="1"/>
  <c r="M165" i="1" s="1"/>
  <c r="B484" i="1"/>
  <c r="M484" i="1" s="1"/>
  <c r="B206" i="1"/>
  <c r="M206" i="1" s="1"/>
  <c r="B282" i="1"/>
  <c r="M282" i="1" s="1"/>
  <c r="B321" i="1"/>
  <c r="M321" i="1" s="1"/>
  <c r="B173" i="1"/>
  <c r="M173" i="1" s="1"/>
  <c r="B120" i="1"/>
  <c r="M120" i="1" s="1"/>
  <c r="B94" i="1"/>
  <c r="M94" i="1" s="1"/>
  <c r="B105" i="1"/>
  <c r="M105" i="1" s="1"/>
  <c r="B365" i="1"/>
  <c r="M365" i="1" s="1"/>
  <c r="B283" i="1"/>
  <c r="M283" i="1" s="1"/>
  <c r="B352" i="1"/>
  <c r="M352" i="1" s="1"/>
  <c r="B33" i="1"/>
  <c r="M33" i="1" s="1"/>
  <c r="B332" i="1"/>
  <c r="M332" i="1" s="1"/>
  <c r="B469" i="1"/>
  <c r="M469" i="1" s="1"/>
  <c r="B57" i="1"/>
  <c r="M57" i="1" s="1"/>
  <c r="B92" i="1"/>
  <c r="M92" i="1" s="1"/>
  <c r="B76" i="1"/>
  <c r="M76" i="1" s="1"/>
  <c r="B109" i="1"/>
  <c r="M109" i="1" s="1"/>
  <c r="B130" i="1"/>
  <c r="M130" i="1" s="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M133" i="1" s="1"/>
  <c r="B253" i="1"/>
  <c r="M253" i="1" s="1"/>
  <c r="B236" i="1"/>
  <c r="M236" i="1" s="1"/>
  <c r="B233" i="1"/>
  <c r="M233" i="1" s="1"/>
  <c r="B234" i="1"/>
  <c r="M234" i="1" s="1"/>
  <c r="B298" i="1"/>
  <c r="M298" i="1" s="1"/>
  <c r="B179" i="1"/>
  <c r="M179" i="1" s="1"/>
  <c r="B72" i="1"/>
  <c r="M72" i="1" s="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M157" i="1" s="1"/>
  <c r="L310" i="1"/>
  <c r="B441" i="1"/>
  <c r="M441" i="1" s="1"/>
  <c r="L441" i="1"/>
  <c r="B184" i="1"/>
  <c r="M184" i="1" s="1"/>
  <c r="L264" i="1"/>
  <c r="L245" i="1"/>
  <c r="B383" i="1"/>
  <c r="M383" i="1" s="1"/>
  <c r="L383" i="1"/>
  <c r="B418" i="1"/>
  <c r="M418" i="1" s="1"/>
  <c r="L418" i="1"/>
  <c r="B409" i="1"/>
  <c r="M409" i="1" s="1"/>
  <c r="L409" i="1"/>
  <c r="B500" i="1"/>
  <c r="M500" i="1" s="1"/>
  <c r="L500" i="1"/>
  <c r="B155" i="1"/>
  <c r="M155" i="1" s="1"/>
  <c r="B293" i="1"/>
  <c r="M293" i="1" s="1"/>
  <c r="L293" i="1"/>
  <c r="B241" i="1"/>
  <c r="M241" i="1" s="1"/>
  <c r="L241" i="1"/>
  <c r="B170" i="1"/>
  <c r="M170" i="1" s="1"/>
  <c r="B60" i="1"/>
  <c r="M60" i="1" s="1"/>
  <c r="B355" i="1"/>
  <c r="M355" i="1" s="1"/>
  <c r="L355" i="1"/>
  <c r="L316" i="1"/>
  <c r="L231" i="1"/>
  <c r="B175" i="1"/>
  <c r="M175" i="1" s="1"/>
  <c r="B183" i="1"/>
  <c r="M183" i="1" s="1"/>
  <c r="B376" i="1"/>
  <c r="M376" i="1" s="1"/>
  <c r="N376" i="1"/>
  <c r="L376" i="1"/>
  <c r="B252" i="1"/>
  <c r="M252" i="1" s="1"/>
  <c r="L252" i="1"/>
  <c r="B399" i="1"/>
  <c r="M399" i="1" s="1"/>
  <c r="L399" i="1"/>
  <c r="L505" i="1"/>
  <c r="B45" i="1"/>
  <c r="M45" i="1" s="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M104" i="1" s="1"/>
  <c r="B462" i="1"/>
  <c r="M462" i="1" s="1"/>
  <c r="L462" i="1"/>
  <c r="B103" i="1"/>
  <c r="M103" i="1" s="1"/>
  <c r="B363" i="1"/>
  <c r="M363" i="1" s="1"/>
  <c r="L363" i="1"/>
  <c r="L351" i="1"/>
  <c r="B362" i="1"/>
  <c r="M362" i="1" s="1"/>
  <c r="L362" i="1"/>
  <c r="B380" i="1"/>
  <c r="M380" i="1" s="1"/>
  <c r="L380" i="1"/>
  <c r="B337" i="1"/>
  <c r="M337" i="1" s="1"/>
  <c r="L337" i="1"/>
  <c r="L366" i="1"/>
  <c r="B187" i="1"/>
  <c r="M187" i="1" s="1"/>
  <c r="B467" i="1"/>
  <c r="M467" i="1" s="1"/>
  <c r="L467" i="1"/>
  <c r="B483" i="1"/>
  <c r="M483" i="1" s="1"/>
  <c r="L483" i="1"/>
  <c r="B188" i="1"/>
  <c r="M188" i="1" s="1"/>
  <c r="L499" i="1"/>
  <c r="L357" i="1"/>
  <c r="L400" i="1"/>
  <c r="L471" i="1"/>
  <c r="B446" i="1"/>
  <c r="M446" i="1" s="1"/>
  <c r="L446" i="1"/>
  <c r="B436" i="1"/>
  <c r="M436" i="1" s="1"/>
  <c r="L436" i="1"/>
  <c r="B207" i="1"/>
  <c r="M207" i="1" s="1"/>
  <c r="B211" i="1"/>
  <c r="M211" i="1" s="1"/>
  <c r="L211" i="1"/>
  <c r="B14" i="1"/>
  <c r="M14" i="1" s="1"/>
  <c r="L14" i="1"/>
  <c r="B15" i="1"/>
  <c r="M15" i="1" s="1"/>
  <c r="L15" i="1"/>
  <c r="B475" i="1"/>
  <c r="M475" i="1" s="1"/>
  <c r="L475" i="1"/>
  <c r="B67" i="1"/>
  <c r="M67" i="1" s="1"/>
  <c r="B131" i="1"/>
  <c r="M131" i="1" s="1"/>
  <c r="L242" i="1"/>
  <c r="B431" i="1"/>
  <c r="M431" i="1" s="1"/>
  <c r="L431" i="1"/>
  <c r="B132" i="1"/>
  <c r="M132" i="1" s="1"/>
  <c r="B454" i="1"/>
  <c r="M454" i="1" s="1"/>
  <c r="L454" i="1"/>
  <c r="L387" i="1"/>
  <c r="B367" i="1"/>
  <c r="M367" i="1" s="1"/>
  <c r="L367" i="1"/>
  <c r="B286" i="1"/>
  <c r="M286" i="1" s="1"/>
  <c r="L286" i="1"/>
  <c r="L279" i="1"/>
  <c r="L391" i="1"/>
  <c r="B287" i="1"/>
  <c r="M287" i="1" s="1"/>
  <c r="L287" i="1"/>
  <c r="L263" i="1"/>
  <c r="B248" i="1"/>
  <c r="M248" i="1" s="1"/>
  <c r="L248" i="1"/>
  <c r="B244" i="1"/>
  <c r="M244" i="1" s="1"/>
  <c r="L244" i="1"/>
  <c r="B59" i="1"/>
  <c r="M59" i="1" s="1"/>
  <c r="B203" i="1"/>
  <c r="M203" i="1" s="1"/>
  <c r="B421" i="1"/>
  <c r="M421" i="1" s="1"/>
  <c r="L421" i="1"/>
  <c r="B166" i="1"/>
  <c r="M166" i="1" s="1"/>
  <c r="B185" i="1"/>
  <c r="M185" i="1" s="1"/>
  <c r="B69" i="1"/>
  <c r="M69" i="1" s="1"/>
  <c r="L220" i="1"/>
  <c r="L228" i="1"/>
  <c r="L484" i="1"/>
  <c r="B458" i="1"/>
  <c r="M458" i="1" s="1"/>
  <c r="L458" i="1"/>
  <c r="B459" i="1"/>
  <c r="M459" i="1" s="1"/>
  <c r="L459" i="1"/>
  <c r="B506" i="1"/>
  <c r="M506" i="1" s="1"/>
  <c r="L506" i="1"/>
  <c r="B393" i="1"/>
  <c r="M393" i="1" s="1"/>
  <c r="L393" i="1"/>
  <c r="B54" i="1"/>
  <c r="M54" i="1" s="1"/>
  <c r="B404" i="1"/>
  <c r="M404" i="1" s="1"/>
  <c r="L404" i="1"/>
  <c r="B9" i="1"/>
  <c r="M9" i="1" s="1"/>
  <c r="L9" i="1"/>
  <c r="B411" i="1"/>
  <c r="M411" i="1" s="1"/>
  <c r="L411" i="1"/>
  <c r="B368" i="1"/>
  <c r="M368" i="1" s="1"/>
  <c r="L368" i="1"/>
  <c r="B370" i="1"/>
  <c r="M370" i="1" s="1"/>
  <c r="L370" i="1"/>
  <c r="B11" i="1"/>
  <c r="M11" i="1" s="1"/>
  <c r="L11" i="1"/>
  <c r="B86" i="1"/>
  <c r="M86" i="1" s="1"/>
  <c r="B161" i="1"/>
  <c r="M161" i="1" s="1"/>
  <c r="B91" i="1"/>
  <c r="M91" i="1" s="1"/>
  <c r="B372" i="1"/>
  <c r="M372" i="1" s="1"/>
  <c r="L372" i="1"/>
  <c r="B375" i="1"/>
  <c r="M375" i="1" s="1"/>
  <c r="L375" i="1"/>
  <c r="B402" i="1"/>
  <c r="M402" i="1" s="1"/>
  <c r="L402" i="1"/>
  <c r="B319" i="1"/>
  <c r="M319" i="1" s="1"/>
  <c r="L319" i="1"/>
  <c r="B359" i="1"/>
  <c r="M359" i="1" s="1"/>
  <c r="L359" i="1"/>
  <c r="B99" i="1"/>
  <c r="M99" i="1" s="1"/>
  <c r="B210" i="1"/>
  <c r="M210" i="1" s="1"/>
  <c r="L210" i="1"/>
  <c r="B221" i="1"/>
  <c r="M221" i="1" s="1"/>
  <c r="L221" i="1"/>
  <c r="B225" i="1"/>
  <c r="M225" i="1" s="1"/>
  <c r="L225" i="1"/>
  <c r="B114" i="1"/>
  <c r="M114" i="1" s="1"/>
  <c r="B390" i="1"/>
  <c r="M390" i="1" s="1"/>
  <c r="L390" i="1"/>
  <c r="B398" i="1"/>
  <c r="M398" i="1" s="1"/>
  <c r="L398" i="1"/>
  <c r="B407" i="1"/>
  <c r="M407" i="1" s="1"/>
  <c r="L407" i="1"/>
  <c r="L21" i="1"/>
  <c r="B266" i="1"/>
  <c r="M266" i="1" s="1"/>
  <c r="L266" i="1"/>
  <c r="B267" i="1"/>
  <c r="M267" i="1" s="1"/>
  <c r="L267" i="1"/>
  <c r="B62" i="1"/>
  <c r="M62" i="1" s="1"/>
  <c r="B78" i="1"/>
  <c r="M78" i="1" s="1"/>
  <c r="L282" i="1"/>
  <c r="B82" i="1"/>
  <c r="M82" i="1" s="1"/>
  <c r="B268" i="1"/>
  <c r="M268" i="1" s="1"/>
  <c r="L268" i="1"/>
  <c r="L269" i="1"/>
  <c r="B83" i="1"/>
  <c r="M83" i="1" s="1"/>
  <c r="B84" i="1"/>
  <c r="M84" i="1" s="1"/>
  <c r="L275" i="1"/>
  <c r="L321" i="1"/>
  <c r="L276" i="1"/>
  <c r="B89" i="1"/>
  <c r="M89" i="1" s="1"/>
  <c r="B194" i="1"/>
  <c r="M194" i="1" s="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M34" i="1" s="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M197" i="1" s="1"/>
  <c r="B410" i="1"/>
  <c r="M410" i="1" s="1"/>
  <c r="L410" i="1"/>
  <c r="B10" i="1"/>
  <c r="M10" i="1" s="1"/>
  <c r="L10" i="1"/>
  <c r="B455" i="1"/>
  <c r="M455" i="1" s="1"/>
  <c r="L455" i="1"/>
  <c r="B369" i="1"/>
  <c r="M369" i="1" s="1"/>
  <c r="L369" i="1"/>
  <c r="B371" i="1"/>
  <c r="M371" i="1" s="1"/>
  <c r="L371" i="1"/>
  <c r="B85" i="1"/>
  <c r="M85" i="1" s="1"/>
  <c r="B87" i="1"/>
  <c r="M87" i="1" s="1"/>
  <c r="B160" i="1"/>
  <c r="M160" i="1" s="1"/>
  <c r="B374" i="1"/>
  <c r="M374" i="1" s="1"/>
  <c r="L374" i="1"/>
  <c r="B401" i="1"/>
  <c r="M401" i="1" s="1"/>
  <c r="L401" i="1"/>
  <c r="B403" i="1"/>
  <c r="M403" i="1" s="1"/>
  <c r="L403" i="1"/>
  <c r="B338" i="1"/>
  <c r="M338" i="1" s="1"/>
  <c r="L338" i="1"/>
  <c r="B360" i="1"/>
  <c r="M360" i="1" s="1"/>
  <c r="L360" i="1"/>
  <c r="B208" i="1"/>
  <c r="M208" i="1" s="1"/>
  <c r="B55" i="1"/>
  <c r="M55" i="1" s="1"/>
  <c r="B63" i="1"/>
  <c r="M63" i="1" s="1"/>
  <c r="B198" i="1"/>
  <c r="M198" i="1" s="1"/>
  <c r="B199" i="1"/>
  <c r="M199" i="1" s="1"/>
  <c r="B243" i="1"/>
  <c r="M243" i="1" s="1"/>
  <c r="L243" i="1"/>
  <c r="B255" i="1"/>
  <c r="M255" i="1" s="1"/>
  <c r="L255" i="1"/>
  <c r="B259" i="1"/>
  <c r="M259" i="1" s="1"/>
  <c r="L259" i="1"/>
  <c r="B296" i="1"/>
  <c r="M296" i="1" s="1"/>
  <c r="L296" i="1"/>
  <c r="B303" i="1"/>
  <c r="M303" i="1" s="1"/>
  <c r="L303" i="1"/>
  <c r="L2" i="1"/>
  <c r="B58" i="1"/>
  <c r="M58" i="1" s="1"/>
  <c r="B168" i="1"/>
  <c r="M168" i="1" s="1"/>
  <c r="B174" i="1"/>
  <c r="M174" i="1" s="1"/>
  <c r="B201" i="1"/>
  <c r="M201" i="1" s="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M162" i="1" s="1"/>
  <c r="B486" i="1"/>
  <c r="M486" i="1" s="1"/>
  <c r="L486" i="1"/>
  <c r="B364" i="1"/>
  <c r="M364" i="1" s="1"/>
  <c r="L364" i="1"/>
  <c r="B427" i="1"/>
  <c r="M427" i="1" s="1"/>
  <c r="L427" i="1"/>
  <c r="B12" i="1"/>
  <c r="M12" i="1" s="1"/>
  <c r="L12" i="1"/>
  <c r="L229" i="1"/>
  <c r="B237" i="1"/>
  <c r="M237" i="1" s="1"/>
  <c r="L237" i="1"/>
  <c r="B235" i="1"/>
  <c r="M235" i="1" s="1"/>
  <c r="L235" i="1"/>
  <c r="B66" i="1"/>
  <c r="M66" i="1" s="1"/>
  <c r="B140" i="1"/>
  <c r="M140" i="1" s="1"/>
  <c r="B180" i="1"/>
  <c r="M180" i="1" s="1"/>
  <c r="B405" i="1"/>
  <c r="M405" i="1" s="1"/>
  <c r="L405" i="1"/>
  <c r="B102" i="1"/>
  <c r="M102" i="1" s="1"/>
  <c r="B216" i="1"/>
  <c r="M216" i="1" s="1"/>
  <c r="L216" i="1"/>
  <c r="L20" i="1"/>
  <c r="B127" i="1"/>
  <c r="M127" i="1" s="1"/>
  <c r="B330" i="1"/>
  <c r="M330" i="1" s="1"/>
  <c r="L330" i="1"/>
  <c r="B122" i="1"/>
  <c r="M122" i="1" s="1"/>
  <c r="B126" i="1"/>
  <c r="M126" i="1" s="1"/>
  <c r="B227" i="1"/>
  <c r="M227" i="1" s="1"/>
  <c r="L227" i="1"/>
  <c r="B186" i="1"/>
  <c r="M186" i="1" s="1"/>
  <c r="B262" i="1"/>
  <c r="M262" i="1" s="1"/>
  <c r="L262" i="1"/>
  <c r="B493" i="1"/>
  <c r="M493" i="1" s="1"/>
  <c r="L493" i="1"/>
  <c r="B74" i="1"/>
  <c r="M74" i="1" s="1"/>
  <c r="B108" i="1"/>
  <c r="M108" i="1" s="1"/>
  <c r="B503" i="1"/>
  <c r="M503" i="1" s="1"/>
  <c r="L503" i="1"/>
  <c r="B495" i="1"/>
  <c r="M495" i="1" s="1"/>
  <c r="L495" i="1"/>
  <c r="B147" i="1"/>
  <c r="M147" i="1" s="1"/>
  <c r="B325" i="1"/>
  <c r="M325" i="1" s="1"/>
  <c r="L325" i="1"/>
  <c r="B75" i="1"/>
  <c r="M75" i="1" s="1"/>
  <c r="B146" i="1"/>
  <c r="M146" i="1" s="1"/>
  <c r="B111" i="1"/>
  <c r="M111" i="1" s="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M68" i="1" s="1"/>
  <c r="B426" i="1"/>
  <c r="M426" i="1" s="1"/>
  <c r="L426" i="1"/>
  <c r="B413" i="1"/>
  <c r="M413" i="1" s="1"/>
  <c r="L413" i="1"/>
  <c r="B419" i="1"/>
  <c r="M419" i="1" s="1"/>
  <c r="L419" i="1"/>
  <c r="B424" i="1"/>
  <c r="M424" i="1" s="1"/>
  <c r="L424" i="1"/>
  <c r="B422" i="1"/>
  <c r="M422" i="1" s="1"/>
  <c r="L422" i="1"/>
  <c r="B408" i="1"/>
  <c r="M408" i="1" s="1"/>
  <c r="L408" i="1"/>
  <c r="B172" i="1"/>
  <c r="M172" i="1" s="1"/>
  <c r="B301" i="1"/>
  <c r="M301" i="1" s="1"/>
  <c r="L301" i="1"/>
  <c r="B176" i="1"/>
  <c r="M176" i="1" s="1"/>
  <c r="B145" i="1"/>
  <c r="M145" i="1" s="1"/>
  <c r="B177" i="1"/>
  <c r="M177" i="1" s="1"/>
  <c r="B46" i="1"/>
  <c r="M46" i="1" s="1"/>
  <c r="B192" i="1"/>
  <c r="M192" i="1" s="1"/>
  <c r="B171" i="1"/>
  <c r="M171" i="1" s="1"/>
  <c r="B119" i="1"/>
  <c r="M119" i="1" s="1"/>
  <c r="B272" i="1"/>
  <c r="M272" i="1" s="1"/>
  <c r="L272" i="1"/>
  <c r="B37" i="1"/>
  <c r="M37" i="1" s="1"/>
  <c r="B38" i="1"/>
  <c r="M38" i="1" s="1"/>
  <c r="B100" i="1"/>
  <c r="M100" i="1" s="1"/>
  <c r="B107" i="1"/>
  <c r="M107" i="1" s="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M49" i="1" s="1"/>
  <c r="B224" i="1"/>
  <c r="M224" i="1" s="1"/>
  <c r="L224" i="1"/>
  <c r="B115" i="1"/>
  <c r="M115" i="1" s="1"/>
  <c r="B202" i="1"/>
  <c r="M202" i="1" s="1"/>
  <c r="B164" i="1"/>
  <c r="M164" i="1" s="1"/>
  <c r="B163" i="1"/>
  <c r="M163" i="1" s="1"/>
  <c r="B112" i="1"/>
  <c r="M112" i="1" s="1"/>
  <c r="B178" i="1"/>
  <c r="M178" i="1" s="1"/>
  <c r="B101" i="1"/>
  <c r="M101" i="1" s="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M181" i="1" s="1"/>
  <c r="B19" i="1"/>
  <c r="M19" i="1" s="1"/>
  <c r="L19" i="1"/>
  <c r="B42" i="1"/>
  <c r="M42" i="1" s="1"/>
  <c r="B48" i="1"/>
  <c r="M48" i="1" s="1"/>
  <c r="B50" i="1"/>
  <c r="M50" i="1" s="1"/>
  <c r="B300" i="1"/>
  <c r="M300" i="1" s="1"/>
  <c r="L300" i="1"/>
  <c r="B96" i="1"/>
  <c r="M96" i="1" s="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M39" i="1" s="1"/>
  <c r="B5" i="6"/>
  <c r="B264" i="1"/>
  <c r="M264" i="1" s="1"/>
  <c r="B309" i="1"/>
  <c r="M309" i="1" s="1"/>
  <c r="B195" i="1"/>
  <c r="M195" i="1" s="1"/>
  <c r="B32" i="1"/>
  <c r="M32" i="1" s="1"/>
  <c r="B25" i="1"/>
  <c r="M25" i="1" s="1"/>
  <c r="B307" i="1"/>
  <c r="M307" i="1" s="1"/>
  <c r="B125" i="1"/>
  <c r="M125" i="1" s="1"/>
  <c r="B218" i="1"/>
  <c r="M218" i="1" s="1"/>
  <c r="B196" i="1"/>
  <c r="M196" i="1" s="1"/>
  <c r="B97" i="1"/>
  <c r="M97" i="1" s="1"/>
  <c r="B142" i="1"/>
  <c r="M142" i="1" s="1"/>
  <c r="B144" i="1"/>
  <c r="M144" i="1" s="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F65" i="9" l="1"/>
  <c r="L63" i="9"/>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<sst xmlns="http://schemas.openxmlformats.org/spreadsheetml/2006/main" count="5936" uniqueCount="2609">
  <si>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</si>
  <si>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</si>
  <si>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</si>
  <si>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</si>
  <si>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</si>
  <si>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</si>
  <si>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</si>
  <si>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</si>
  <si>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</si>
  <si>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</si>
  <si>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</si>
  <si>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</si>
  <si>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</si>
  <si>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</si>
  <si>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</si>
  <si>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</si>
  <si>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</si>
  <si>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</si>
  <si>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</si>
  <si>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</si>
  <si>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</si>
  <si>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</si>
  <si>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</si>
  <si>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</si>
  <si>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</si>
  <si>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</si>
  <si>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</si>
  <si>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</si>
  <si>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</si>
  <si>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</si>
  <si>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</si>
  <si>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</si>
  <si>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</si>
  <si>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</si>
  <si>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</si>
  <si>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</si>
  <si>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</si>
  <si>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</si>
  <si>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</si>
  <si>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</si>
  <si>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</si>
  <si>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</si>
  <si>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</si>
  <si>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</si>
  <si>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</si>
  <si>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</si>
  <si>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</si>
  <si>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</si>
  <si>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</si>
  <si>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</si>
  <si>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</si>
  <si>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</si>
  <si>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</si>
  <si>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</si>
  <si>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</si>
  <si>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</si>
  <si>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</si>
  <si>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</si>
  <si>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</si>
  <si>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</si>
  <si>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</si>
  <si>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</si>
  <si>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</si>
  <si>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</si>
  <si>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</si>
  <si>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</si>
  <si>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</si>
  <si>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</si>
  <si>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</si>
  <si>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</si>
  <si>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</si>
  <si>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</si>
  <si>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</si>
  <si>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</si>
  <si>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</si>
  <si>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</si>
  <si>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</si>
  <si>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</si>
  <si>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</si>
  <si>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</si>
  <si>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</si>
  <si>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</si>
  <si>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</si>
  <si>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</si>
  <si>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</si>
  <si>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</si>
  <si>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</si>
  <si>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</si>
  <si>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</si>
  <si>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</si>
  <si>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</si>
  <si>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</si>
  <si>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</si>
  <si>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</si>
  <si>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</si>
  <si>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</si>
  <si>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</si>
  <si>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</si>
  <si>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</si>
  <si>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</si>
  <si>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</si>
  <si>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</si>
  <si>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</si>
  <si>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</si>
  <si>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</si>
  <si>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</si>
  <si>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</si>
  <si>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</si>
  <si>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</si>
  <si>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</si>
  <si>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</si>
  <si>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</si>
  <si>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</si>
  <si>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</si>
  <si>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</si>
  <si>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</si>
  <si>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</si>
  <si>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</si>
  <si>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</si>
  <si>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</si>
  <si>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</si>
  <si>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</si>
  <si>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</si>
  <si>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</si>
  <si>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</si>
  <si>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</si>
  <si>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</si>
  <si>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</si>
  <si>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</si>
  <si>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</si>
  <si>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</si>
  <si>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</si>
  <si>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</si>
  <si>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</si>
  <si>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</si>
  <si>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</si>
  <si>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</si>
  <si>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</si>
  <si>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</si>
  <si>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</si>
  <si>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</si>
  <si>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</si>
  <si>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</si>
  <si>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</si>
  <si>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</si>
  <si>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</si>
  <si>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</si>
  <si>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</si>
  <si>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</si>
  <si>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</si>
  <si>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</si>
  <si>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</si>
  <si>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</si>
  <si>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</si>
  <si>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</si>
  <si>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</si>
  <si>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</si>
  <si>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</si>
  <si>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</si>
  <si>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</si>
  <si>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</si>
  <si>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</si>
  <si>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</si>
  <si>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</si>
  <si>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</si>
  <si>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</si>
  <si>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</si>
  <si>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</si>
  <si>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</si>
  <si>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</si>
  <si>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</si>
  <si>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</si>
  <si>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</si>
  <si>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</si>
  <si>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</si>
  <si>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</si>
  <si>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</si>
  <si>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</si>
  <si>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</si>
  <si>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</si>
  <si>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</si>
  <si>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</si>
  <si>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</si>
  <si>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</si>
  <si>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</si>
  <si>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</si>
  <si>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</si>
  <si>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</si>
  <si>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</si>
  <si>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</si>
  <si>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</si>
  <si>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</si>
  <si>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</si>
  <si>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</si>
  <si>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</si>
  <si>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</si>
  <si>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</si>
  <si>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</si>
  <si>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</si>
  <si>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</si>
  <si>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</si>
  <si>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</si>
  <si>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</si>
  <si>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</si>
  <si>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</si>
  <si>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</si>
  <si>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</si>
  <si>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</si>
  <si>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</si>
  <si>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</si>
  <si>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</si>
  <si>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</si>
  <si>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</si>
  <si>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</si>
  <si>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</si>
  <si>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</si>
  <si>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</si>
  <si>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</si>
  <si>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</si>
  <si>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</si>
  <si>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</si>
  <si>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</si>
  <si>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</si>
  <si>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</si>
  <si>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</si>
  <si>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</si>
  <si>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</si>
  <si>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</si>
  <si>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</si>
  <si>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</si>
  <si>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</si>
  <si>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</si>
  <si>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</si>
  <si>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</si>
  <si>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</si>
  <si>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</si>
  <si>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</si>
  <si>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</si>
  <si>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</si>
  <si>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</si>
  <si>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</si>
  <si>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</si>
  <si>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</si>
  <si>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</si>
  <si>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</si>
  <si>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</si>
  <si>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</si>
  <si>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</si>
  <si>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</si>
  <si>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</si>
  <si>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</si>
  <si>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</si>
  <si>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</si>
  <si>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</si>
  <si>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</si>
  <si>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</si>
  <si>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</si>
  <si>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</si>
  <si>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</si>
  <si>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</si>
  <si>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</si>
  <si>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</si>
  <si>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</si>
  <si>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</si>
  <si>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</si>
  <si>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</si>
  <si>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</si>
  <si>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</si>
  <si>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</si>
  <si>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</si>
  <si>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</si>
  <si>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</si>
  <si>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</si>
  <si>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</si>
  <si>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</si>
  <si>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</si>
  <si>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</si>
  <si>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</si>
  <si>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</si>
  <si>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</si>
  <si>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</si>
  <si>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</si>
  <si>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</si>
  <si>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</si>
  <si>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</si>
  <si>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</si>
  <si>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</si>
  <si>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</si>
  <si>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</si>
  <si>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</si>
  <si>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</si>
  <si>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</si>
  <si>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</si>
  <si>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</si>
  <si>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</si>
  <si>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</si>
  <si>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</si>
  <si>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</si>
  <si>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</si>
  <si>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</si>
  <si>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</si>
  <si>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</si>
  <si>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</si>
  <si>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</si>
  <si>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</si>
  <si>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</si>
  <si>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</si>
  <si>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</si>
  <si>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</si>
  <si>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</si>
  <si>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</si>
  <si>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</si>
  <si>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</si>
  <si>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</si>
  <si>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</si>
  <si>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</si>
  <si>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</si>
  <si>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</si>
  <si>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</si>
  <si>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</si>
  <si>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</si>
  <si>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</si>
  <si>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</si>
  <si>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</si>
  <si>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</si>
  <si>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</si>
  <si>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</si>
  <si>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</si>
  <si>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</si>
  <si>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</si>
  <si>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</si>
  <si>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</si>
  <si>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</si>
  <si>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</si>
  <si>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</si>
  <si>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</si>
  <si>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</si>
  <si>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</si>
  <si>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</si>
  <si>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</si>
  <si>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</si>
  <si>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</si>
  <si>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</si>
  <si>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</si>
  <si>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</si>
  <si>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</si>
  <si>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</si>
  <si>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</si>
  <si>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</si>
  <si>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</si>
  <si>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</si>
  <si>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</si>
  <si>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</si>
  <si>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</si>
  <si>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</si>
  <si>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</si>
  <si>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</si>
  <si>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</si>
  <si>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</si>
  <si>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</si>
  <si>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</si>
  <si>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</si>
  <si>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</si>
  <si>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</si>
  <si>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</si>
  <si>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</si>
  <si>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</si>
  <si>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</si>
  <si>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</si>
  <si>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</si>
  <si>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</si>
  <si>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</si>
  <si>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</si>
  <si>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</si>
  <si>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</si>
  <si>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</si>
  <si>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</si>
  <si>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</si>
  <si>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</si>
  <si>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</si>
  <si>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</si>
  <si>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</si>
  <si>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</si>
  <si>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</si>
  <si>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</si>
  <si>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</si>
  <si>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</si>
  <si>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</si>
  <si>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</si>
  <si>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</si>
  <si>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</si>
  <si>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</si>
  <si>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</si>
  <si>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</si>
  <si>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</si>
  <si>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</si>
  <si>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</si>
  <si>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</si>
  <si>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</si>
  <si>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</si>
  <si>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</si>
  <si>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</si>
  <si>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</si>
  <si>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</si>
  <si>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</si>
  <si>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</si>
  <si>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</si>
  <si>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</si>
  <si>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</si>
  <si>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</si>
  <si>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</si>
  <si>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</si>
  <si>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</si>
  <si>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</si>
  <si>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</si>
  <si>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</si>
  <si>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</si>
  <si>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</si>
  <si>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</si>
  <si>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</si>
  <si>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</si>
  <si>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</si>
  <si>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</si>
  <si>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</si>
  <si>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</si>
  <si>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</si>
  <si>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</si>
  <si>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</si>
  <si>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</si>
  <si>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</si>
  <si>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</si>
  <si>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</si>
  <si>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</si>
  <si>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</si>
  <si>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</si>
  <si>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</si>
  <si>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</si>
  <si>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</si>
  <si>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</si>
  <si>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</si>
  <si>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</si>
  <si>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</si>
  <si>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</si>
  <si>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</si>
  <si>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</si>
  <si>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</si>
  <si>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</si>
  <si>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</si>
  <si>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</si>
  <si>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</si>
  <si>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</si>
  <si>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</si>
  <si>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</si>
  <si>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</si>
  <si>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</si>
  <si>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</si>
  <si>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</si>
  <si>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</si>
  <si>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</si>
  <si>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</si>
  <si>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</si>
  <si>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</si>
  <si>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</si>
  <si>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</si>
  <si>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</si>
  <si>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</si>
  <si>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</si>
  <si>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</si>
  <si>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</si>
  <si>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</si>
  <si>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</si>
  <si>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</si>
  <si>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</si>
  <si>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</si>
  <si>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</si>
  <si>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</si>
  <si>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</si>
  <si>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</si>
  <si>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</si>
  <si>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</si>
  <si>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</si>
  <si>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</si>
  <si>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</si>
  <si>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</si>
  <si>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</si>
  <si>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</si>
  <si>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</si>
  <si>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</si>
  <si>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</si>
  <si>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</si>
  <si>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</si>
  <si>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</si>
  <si>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</si>
  <si>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</si>
  <si>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</si>
  <si>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</si>
  <si>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</si>
  <si>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</si>
  <si>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</si>
  <si>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</si>
  <si>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</si>
  <si>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</si>
  <si>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</si>
  <si>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</si>
  <si>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</si>
  <si>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</si>
  <si>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</si>
  <si>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</si>
  <si>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</si>
  <si>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</si>
  <si>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</si>
  <si>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</si>
  <si>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</si>
  <si>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</si>
  <si>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</si>
  <si>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</si>
  <si>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</si>
  <si>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</si>
  <si>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</si>
  <si>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</si>
  <si>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</si>
  <si>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</si>
  <si>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</si>
  <si>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</si>
  <si>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</si>
  <si>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</si>
  <si>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</si>
  <si>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</si>
  <si>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</si>
  <si>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</si>
  <si>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</si>
  <si>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</si>
  <si>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</si>
  <si>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</si>
  <si>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</si>
  <si>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</si>
  <si>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</si>
  <si>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</si>
  <si>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</si>
  <si>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</si>
  <si>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</si>
  <si>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</si>
  <si>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</si>
  <si>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</si>
  <si>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</si>
  <si>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</si>
  <si>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</si>
  <si>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</si>
  <si>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</si>
  <si>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</si>
  <si>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</si>
  <si>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</si>
  <si>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</si>
  <si>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</si>
  <si>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</si>
  <si>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</si>
  <si>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</si>
  <si>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</si>
  <si>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</si>
  <si>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</si>
  <si>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</si>
  <si>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</si>
  <si>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</si>
  <si>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</si>
  <si>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</si>
  <si>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</si>
  <si>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</si>
  <si>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</si>
  <si>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</si>
  <si>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</si>
  <si>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</si>
  <si>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</si>
  <si>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</si>
  <si>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</si>
  <si>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</si>
  <si>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</si>
  <si>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</si>
  <si>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</si>
  <si>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</si>
  <si>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</si>
  <si>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</si>
  <si>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</si>
  <si>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</si>
  <si>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</si>
  <si>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</si>
  <si>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</si>
  <si>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</si>
  <si>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</si>
  <si>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</si>
  <si>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</si>
  <si>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</si>
  <si>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</si>
  <si>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</si>
  <si>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</si>
  <si>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</si>
  <si>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</si>
  <si>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</si>
  <si>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</si>
  <si>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</si>
  <si>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</si>
  <si>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</si>
  <si>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</si>
  <si>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</si>
  <si>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</si>
  <si>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</si>
  <si>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</si>
  <si>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</si>
  <si>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</si>
  <si>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</si>
  <si>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</si>
  <si>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</si>
  <si>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</si>
  <si>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</si>
  <si>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</si>
  <si>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</si>
  <si>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</si>
  <si>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</si>
  <si>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</si>
  <si>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</si>
  <si>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</si>
  <si>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</si>
  <si>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</si>
  <si>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</si>
  <si>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</si>
  <si>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</si>
  <si>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</si>
  <si>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</si>
  <si>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</si>
  <si>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</si>
  <si>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</si>
  <si>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</si>
  <si>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</si>
  <si>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</si>
  <si>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</si>
  <si>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</si>
  <si>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</si>
  <si>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</si>
  <si>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</si>
  <si>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</si>
  <si>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</si>
  <si>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</si>
  <si>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</si>
  <si>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</si>
  <si>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</si>
  <si>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</si>
  <si>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</si>
  <si>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</si>
  <si>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</si>
  <si>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</si>
  <si>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</si>
  <si>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</si>
  <si>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</si>
  <si>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</si>
  <si>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</si>
  <si>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</si>
  <si>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</si>
  <si>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</si>
  <si>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</si>
  <si>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</si>
  <si>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</si>
  <si>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</si>
  <si>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</si>
  <si>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</si>
  <si>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</si>
  <si>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</si>
  <si>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</si>
  <si>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</si>
  <si>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</si>
  <si>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</si>
  <si>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</si>
  <si>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</si>
  <si>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</si>
  <si>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</si>
  <si>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</si>
  <si>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</si>
  <si>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</si>
  <si>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</si>
  <si>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</si>
  <si>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</si>
  <si>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</si>
  <si>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</si>
  <si>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</si>
  <si>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</si>
  <si>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</si>
  <si>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</si>
  <si>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</si>
  <si>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</si>
  <si>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</si>
  <si>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</si>
  <si>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</si>
  <si>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</si>
  <si>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</si>
  <si>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</si>
  <si>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</si>
  <si>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</si>
  <si>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</si>
  <si>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</si>
  <si>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</si>
  <si>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</si>
  <si>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</si>
  <si>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</si>
  <si>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</si>
  <si>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</si>
  <si>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</si>
  <si>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</si>
  <si>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</si>
  <si>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</si>
  <si>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</si>
  <si>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</si>
  <si>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</si>
  <si>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</si>
  <si>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</si>
  <si>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</si>
  <si>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</si>
  <si>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</si>
  <si>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</si>
  <si>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</si>
  <si>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</si>
  <si>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</si>
  <si>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</si>
  <si>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</si>
  <si>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</si>
  <si>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</si>
  <si>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</si>
  <si>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</si>
  <si>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</si>
  <si>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</si>
  <si>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</si>
  <si>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</si>
  <si>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</si>
  <si>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</si>
  <si>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</si>
  <si>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</si>
  <si>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</si>
  <si>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</si>
  <si>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</si>
  <si>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</si>
  <si>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</si>
  <si>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</si>
  <si>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</si>
  <si>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</si>
  <si>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</si>
  <si>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</si>
  <si>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</si>
  <si>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</si>
  <si>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</si>
  <si>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</si>
  <si>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</si>
  <si>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</si>
  <si>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</si>
  <si>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</si>
  <si>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</si>
  <si>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</si>
  <si>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</si>
  <si>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</si>
  <si>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</si>
  <si>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</si>
  <si>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</si>
  <si>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</si>
  <si>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</si>
  <si>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</si>
  <si>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</si>
  <si>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</si>
  <si>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</si>
  <si>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</si>
  <si>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</si>
  <si>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</si>
  <si>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</si>
  <si>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</si>
  <si>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</si>
  <si>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</si>
  <si>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</si>
  <si>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</si>
  <si>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</si>
  <si>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</si>
  <si>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</si>
  <si>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</si>
  <si>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</si>
  <si>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</si>
  <si>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</si>
  <si>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</si>
  <si>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</si>
  <si>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</si>
  <si>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</si>
  <si>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</si>
  <si>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</si>
  <si>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</si>
  <si>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</si>
  <si>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</si>
  <si>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</si>
  <si>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</si>
  <si>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</si>
  <si>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</si>
  <si>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</si>
  <si>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</si>
  <si>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</si>
  <si>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</si>
  <si>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</si>
  <si>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</si>
  <si>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</si>
  <si>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</si>
  <si>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</si>
  <si>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</si>
  <si>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</si>
  <si>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</si>
  <si>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</si>
  <si>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</si>
  <si>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</si>
  <si>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</si>
  <si>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</si>
  <si>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</si>
  <si>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</si>
  <si>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</si>
  <si>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</si>
  <si>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</si>
  <si>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</si>
  <si>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</si>
  <si>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</si>
  <si>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</si>
  <si>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</si>
  <si>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</si>
  <si>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</si>
  <si>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</si>
  <si>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</si>
  <si>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</si>
  <si>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</si>
  <si>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</si>
  <si>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</si>
  <si>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</si>
  <si>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</si>
  <si>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</si>
  <si>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</si>
  <si>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</si>
  <si>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</si>
  <si>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</si>
  <si>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</si>
  <si>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</si>
  <si>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</si>
  <si>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</si>
  <si>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</si>
  <si>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</si>
  <si>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</si>
  <si>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</si>
  <si>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</si>
  <si>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</si>
  <si>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</si>
  <si>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</si>
  <si>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</si>
  <si>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</si>
  <si>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</si>
  <si>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</si>
  <si>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</si>
  <si>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</si>
  <si>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</si>
  <si>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</si>
  <si>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</si>
  <si>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</si>
  <si>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</si>
  <si>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</si>
  <si>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</si>
  <si>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</si>
  <si>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</si>
  <si>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</si>
  <si>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</si>
  <si>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</si>
  <si>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</si>
  <si>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</si>
  <si>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</si>
  <si>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</si>
  <si>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</si>
  <si>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</si>
  <si>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</si>
  <si>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</si>
  <si>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</si>
  <si>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</si>
  <si>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</si>
  <si>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</si>
  <si>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</si>
  <si>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</si>
  <si>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</si>
  <si>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</si>
  <si>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</si>
  <si>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</si>
  <si>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</si>
  <si>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</si>
  <si>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</si>
  <si>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</si>
  <si>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</si>
  <si>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</si>
  <si>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</si>
  <si>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</si>
  <si>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</si>
  <si>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</si>
  <si>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</si>
  <si>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</si>
  <si>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</si>
  <si>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</si>
  <si>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</si>
  <si>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</si>
  <si>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</si>
  <si>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</si>
  <si>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</si>
  <si>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</si>
  <si>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</si>
  <si>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</si>
  <si>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</si>
  <si>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</si>
  <si>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</si>
  <si>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</si>
  <si>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</si>
  <si>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</si>
  <si>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</si>
  <si>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</si>
  <si>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</si>
  <si>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</si>
  <si>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</si>
  <si>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</si>
  <si>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</si>
  <si>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</si>
  <si>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</si>
  <si>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</si>
  <si>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</si>
  <si>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</si>
  <si>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</si>
  <si>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</si>
  <si>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</si>
  <si>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</si>
  <si>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</si>
  <si>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</si>
  <si>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</si>
  <si>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</si>
  <si>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</si>
  <si>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</si>
  <si>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</si>
  <si>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</si>
  <si>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</si>
  <si>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</si>
  <si>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</si>
  <si>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</si>
  <si>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</si>
  <si>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</si>
  <si>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</si>
  <si>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</si>
  <si>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</si>
  <si>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</si>
  <si>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</si>
  <si>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</si>
  <si>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</si>
  <si>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</si>
  <si>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</si>
  <si>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</si>
  <si>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</si>
  <si>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</si>
  <si>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</si>
  <si>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</si>
  <si>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</si>
  <si>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</si>
  <si>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</si>
  <si>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</si>
  <si>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</si>
  <si>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</si>
  <si>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</si>
  <si>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</si>
  <si>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</si>
  <si>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</si>
  <si>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</si>
  <si>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</si>
  <si>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</si>
  <si>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</si>
  <si>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</si>
  <si>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</si>
  <si>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</si>
  <si>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</si>
  <si>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</si>
  <si>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</si>
  <si>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</si>
  <si>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</si>
  <si>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</si>
  <si>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</si>
  <si>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</si>
  <si>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</si>
  <si>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</si>
  <si>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</si>
  <si>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</si>
  <si>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</si>
  <si>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</si>
  <si>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</si>
  <si>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</si>
  <si>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</si>
  <si>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</si>
  <si>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</si>
  <si>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</si>
  <si>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</si>
  <si>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</si>
  <si>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</si>
  <si>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</si>
  <si>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</si>
  <si>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</si>
  <si>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</si>
  <si>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</si>
  <si>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</si>
  <si>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</si>
  <si>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</si>
  <si>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</si>
  <si>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</si>
  <si>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</si>
  <si>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</si>
  <si>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</si>
  <si>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</si>
  <si>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</si>
  <si>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</si>
  <si>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</si>
  <si>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</si>
  <si>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</si>
  <si>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</si>
  <si>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</si>
  <si>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</si>
  <si>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</si>
  <si>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</si>
  <si>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</si>
  <si>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</si>
  <si>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</si>
  <si>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</si>
  <si>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</si>
  <si>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</si>
  <si>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</si>
  <si>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</si>
  <si>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</si>
  <si>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</si>
  <si>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</si>
  <si>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</si>
  <si>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</si>
  <si>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</si>
  <si>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</si>
  <si>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</si>
  <si>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</si>
  <si>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</si>
  <si>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</si>
  <si>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</si>
  <si>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</si>
  <si>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</si>
  <si>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</si>
  <si>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</si>
  <si>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</si>
  <si>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</si>
  <si>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</si>
  <si>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</si>
  <si>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</si>
  <si>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</si>
  <si>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</si>
  <si>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</si>
  <si>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</si>
  <si>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</si>
  <si>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</si>
  <si>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</si>
  <si>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</si>
  <si>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</si>
  <si>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</si>
  <si>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</si>
  <si>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</si>
  <si>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</si>
  <si>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</si>
  <si>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</si>
  <si>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</si>
  <si>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</si>
  <si>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</si>
  <si>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</si>
  <si>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</si>
  <si>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</si>
  <si>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</si>
  <si>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</si>
  <si>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</si>
  <si>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</si>
  <si>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</si>
  <si>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</si>
  <si>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</si>
  <si>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</si>
  <si>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</si>
  <si>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</si>
  <si>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</si>
  <si>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</si>
  <si>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</si>
  <si>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</si>
  <si>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</si>
  <si>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</si>
  <si>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</si>
  <si>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</si>
  <si>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</si>
  <si>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</si>
  <si>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</si>
  <si>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</si>
  <si>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</si>
  <si>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</si>
  <si>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</si>
  <si>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</si>
  <si>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</si>
  <si>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</si>
  <si>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</si>
  <si>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</si>
  <si>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</si>
  <si>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</si>
  <si>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</si>
  <si>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</si>
  <si>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</si>
  <si>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</si>
  <si>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</si>
  <si>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</si>
  <si>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</si>
  <si>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</si>
  <si>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</si>
  <si>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</si>
  <si>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</si>
  <si>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</si>
  <si>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</si>
  <si>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</si>
  <si>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</si>
  <si>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</si>
  <si>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</si>
  <si>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</si>
  <si>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</si>
  <si>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</si>
  <si>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</si>
  <si>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</si>
  <si>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</si>
  <si>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</si>
  <si>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</si>
  <si>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</si>
  <si>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</si>
  <si>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</si>
  <si>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</si>
  <si>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</si>
  <si>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</si>
  <si>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</si>
  <si>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</si>
  <si>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</si>
  <si>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</si>
  <si>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</si>
  <si>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</si>
  <si>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</si>
  <si>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</si>
  <si>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</si>
  <si>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</si>
  <si>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</si>
  <si>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</si>
  <si>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</si>
  <si>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</si>
  <si>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</si>
  <si>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</si>
  <si>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</si>
  <si>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</si>
  <si>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</si>
  <si>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</si>
  <si>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</si>
  <si>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</si>
  <si>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</si>
  <si>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</si>
  <si>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</si>
  <si>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</si>
  <si>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</si>
  <si>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</si>
  <si>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</si>
  <si>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</si>
  <si>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</si>
  <si>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</si>
  <si>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</si>
  <si>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</si>
  <si>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</si>
  <si>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</si>
  <si>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</si>
  <si>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</si>
  <si>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</si>
  <si>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</si>
  <si>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</si>
  <si>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</si>
  <si>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</si>
  <si>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</si>
  <si>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</si>
  <si>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</si>
  <si>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</si>
  <si>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</si>
  <si>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</si>
  <si>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</si>
  <si>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</si>
  <si>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</si>
  <si>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</si>
  <si>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</si>
  <si>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</si>
  <si>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</si>
  <si>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</si>
  <si>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</si>
  <si>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</si>
  <si>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</si>
  <si>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</si>
  <si>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</si>
  <si>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</si>
  <si>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</si>
  <si>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</si>
  <si>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</si>
  <si>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</si>
  <si>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</si>
  <si>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</si>
  <si>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</si>
  <si>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</si>
  <si>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</si>
  <si>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</si>
  <si>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</si>
  <si>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</si>
  <si>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</si>
  <si>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</si>
  <si>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</si>
  <si>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</si>
  <si>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</si>
  <si>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</si>
  <si>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</si>
  <si>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</si>
  <si>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</si>
  <si>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</si>
  <si>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</si>
  <si>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</si>
  <si>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</si>
  <si>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</si>
  <si>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</si>
  <si>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</si>
  <si>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</si>
  <si>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</si>
  <si>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</si>
  <si>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</si>
  <si>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</si>
  <si>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</si>
  <si>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</si>
  <si>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</si>
  <si>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</si>
  <si>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</si>
  <si>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</si>
  <si>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</si>
  <si>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</si>
  <si>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</si>
  <si>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</si>
  <si>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</si>
  <si>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</si>
  <si>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</si>
  <si>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</si>
  <si>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</si>
  <si>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</si>
  <si>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</si>
  <si>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</si>
  <si>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</si>
  <si>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</si>
  <si>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</si>
  <si>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</si>
  <si>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</si>
  <si>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</si>
  <si>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</si>
  <si>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</si>
  <si>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</si>
  <si>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</si>
  <si>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</si>
  <si>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</si>
  <si>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</si>
  <si>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</si>
  <si>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</si>
  <si>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</si>
  <si>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</si>
  <si>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</si>
  <si>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</si>
  <si>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</si>
  <si>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</si>
  <si>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</si>
  <si>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</si>
  <si>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</si>
  <si>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</si>
  <si>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</si>
  <si>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</si>
  <si>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</si>
  <si>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</si>
  <si>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</si>
  <si>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</si>
  <si>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</si>
  <si>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</si>
  <si>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</si>
  <si>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</si>
  <si>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</si>
  <si>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</si>
  <si>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</si>
  <si>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</si>
  <si>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</si>
  <si>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</si>
  <si>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</si>
  <si>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</si>
  <si>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</si>
  <si>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</si>
  <si>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</si>
  <si>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</si>
  <si>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</si>
  <si>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</si>
  <si>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</si>
  <si>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</si>
  <si>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</si>
  <si>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</si>
  <si>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</si>
  <si>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</si>
  <si>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</si>
  <si>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</si>
  <si>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</si>
  <si>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</si>
  <si>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</si>
  <si>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</si>
  <si>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</si>
  <si>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</si>
  <si>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</si>
  <si>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</si>
  <si>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</si>
  <si>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</si>
  <si>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</si>
  <si>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</si>
  <si>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</si>
  <si>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</si>
  <si>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</si>
  <si>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</si>
  <si>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</si>
  <si>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</si>
  <si>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</si>
  <si>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</si>
  <si>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</si>
  <si>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</si>
  <si>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</si>
  <si>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</si>
  <si>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</si>
  <si>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</si>
  <si>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</si>
  <si>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</si>
  <si>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</si>
  <si>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</si>
  <si>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</si>
  <si>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</si>
  <si>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</si>
  <si>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</si>
  <si>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</si>
  <si>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</si>
  <si>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</si>
  <si>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</si>
  <si>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</si>
  <si>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</si>
  <si>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</si>
  <si>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</si>
  <si>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</si>
  <si>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</si>
  <si>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</si>
  <si>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</si>
  <si>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</si>
  <si>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</si>
  <si>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</si>
  <si>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</si>
  <si>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</si>
  <si>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</si>
  <si>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</si>
  <si>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</si>
  <si>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</si>
  <si>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</si>
  <si>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</si>
  <si>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</si>
  <si>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</si>
  <si>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</si>
  <si>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</si>
  <si>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</si>
  <si>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</si>
  <si>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</si>
  <si>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</si>
  <si>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</si>
  <si>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</si>
  <si>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</si>
  <si>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</si>
  <si>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</si>
  <si>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</si>
  <si>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</si>
  <si>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</si>
  <si>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</si>
  <si>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</si>
  <si>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</si>
  <si>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</si>
  <si>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</si>
  <si>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</si>
  <si>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</si>
  <si>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</si>
  <si>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</si>
  <si>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</si>
  <si>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</si>
  <si>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</si>
  <si>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</si>
  <si>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</si>
  <si>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</si>
  <si>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</si>
  <si>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</si>
  <si>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</si>
  <si>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</si>
  <si>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</si>
  <si>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</si>
  <si>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</si>
  <si>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</si>
  <si>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</si>
  <si>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</si>
  <si>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</si>
  <si>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</si>
  <si>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</si>
  <si>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</si>
  <si>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</si>
  <si>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</si>
  <si>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</si>
  <si>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</si>
  <si>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</si>
  <si>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</si>
  <si>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</si>
  <si>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</si>
  <si>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</si>
  <si>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</si>
  <si>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</si>
  <si>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</si>
  <si>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</si>
  <si>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</si>
  <si>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</si>
  <si>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</si>
  <si>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</si>
  <si>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</si>
  <si>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</si>
  <si>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</si>
  <si>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</si>
  <si>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</si>
  <si>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</si>
  <si>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</si>
  <si>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</si>
  <si>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</si>
  <si>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</si>
  <si>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</si>
  <si>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</si>
  <si>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</si>
  <si>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</si>
  <si>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</si>
  <si>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</si>
  <si>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</si>
  <si>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</si>
  <si>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</si>
  <si>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</si>
  <si>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</si>
  <si>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</si>
  <si>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</si>
  <si>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</si>
  <si>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</si>
  <si>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</si>
  <si>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</si>
  <si>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</si>
  <si>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</si>
  <si>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</si>
  <si>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</si>
  <si>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</si>
  <si>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</si>
  <si>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</si>
  <si>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</si>
  <si>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</si>
  <si>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</si>
  <si>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</si>
  <si>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</si>
  <si>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</si>
  <si>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</si>
  <si>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</si>
  <si>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</si>
  <si>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</si>
  <si>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</si>
  <si>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</si>
  <si>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</si>
  <si>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</si>
  <si>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</si>
  <si>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</si>
  <si>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</si>
  <si>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</si>
  <si>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</si>
  <si>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</si>
  <si>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</si>
  <si>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</si>
  <si>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</si>
  <si>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</si>
  <si>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</si>
  <si>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</si>
  <si>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</si>
  <si>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</si>
  <si>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</si>
  <si>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</si>
  <si>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</si>
  <si>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</si>
  <si>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</si>
  <si>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</si>
  <si>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</si>
  <si>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</si>
  <si>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</si>
  <si>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</si>
  <si>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</si>
  <si>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</si>
  <si>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</si>
  <si>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</si>
  <si>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</si>
  <si>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</si>
  <si>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</si>
  <si>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</si>
  <si>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</si>
  <si>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</si>
  <si>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</si>
  <si>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fitnes a kulturistika - bežné transfery</t>
  </si>
  <si>
    <t>Kancelárske potreby</t>
  </si>
  <si>
    <t>35729040</t>
  </si>
  <si>
    <t>FaxCopy, a.s.</t>
  </si>
  <si>
    <t>1012501640</t>
  </si>
  <si>
    <t>Internetové pripojenie 01/2025</t>
  </si>
  <si>
    <t>35845007</t>
  </si>
  <si>
    <t xml:space="preserve">VNET a. s. </t>
  </si>
  <si>
    <t>250100003</t>
  </si>
  <si>
    <t>Ročná licencia k programu PowerLIVE</t>
  </si>
  <si>
    <t>68898193</t>
  </si>
  <si>
    <t>Tomáš Poles</t>
  </si>
  <si>
    <t>a - silové športy - bežné transfery</t>
  </si>
  <si>
    <t>036</t>
  </si>
  <si>
    <t>Členský poplatok IPF na rok 2025</t>
  </si>
  <si>
    <t>LU 22276082</t>
  </si>
  <si>
    <t>International Powerlifting Federation</t>
  </si>
  <si>
    <t>35/2025</t>
  </si>
  <si>
    <t>Členský poplatok EPF na rok 2025</t>
  </si>
  <si>
    <t>European Powerlifting Federation</t>
  </si>
  <si>
    <t>Občerstvenie kancelária</t>
  </si>
  <si>
    <t>31335632</t>
  </si>
  <si>
    <t>Tchibo Slovensko spol. s r.o.</t>
  </si>
  <si>
    <t>50250044</t>
  </si>
  <si>
    <t>Zmluva o nájme nebytových priestorov č. 36-2023
nájom priestorov 2/2025</t>
  </si>
  <si>
    <t>35862289</t>
  </si>
  <si>
    <t xml:space="preserve">DOM ŠPORTU, s. r. o. </t>
  </si>
  <si>
    <t>50250045</t>
  </si>
  <si>
    <t>Zmluva o nájme nebytových priestorov č. 36-2023
energie 2/2025</t>
  </si>
  <si>
    <t>50250046</t>
  </si>
  <si>
    <t>Zmluva o nájme nebytových priestorov č. 37-2023
nájom priestorov 2/2025</t>
  </si>
  <si>
    <t>50250047</t>
  </si>
  <si>
    <t>Zmluva o nájme nebytových priestorov č. 37-2023
energie 2/2025</t>
  </si>
  <si>
    <t>50250048</t>
  </si>
  <si>
    <t>Zmluva o nájme nebytových priestorov č. 38-2023
skladové priestory, parkovacie miesta 2/2025</t>
  </si>
  <si>
    <t>50240719</t>
  </si>
  <si>
    <t>Zmluva o nájme nebytových priestorov č. 36-2023
nájom priestorov 1/2025</t>
  </si>
  <si>
    <t>50240720</t>
  </si>
  <si>
    <t>Zmluva o nájme nebytových priestorov č. 36-2023
energie 1/2025</t>
  </si>
  <si>
    <t>50240721</t>
  </si>
  <si>
    <t>Zmluva o nájme nebytových priestorov č. 37-2023
nájom priestorov 1/2025</t>
  </si>
  <si>
    <t>50240722</t>
  </si>
  <si>
    <t>Zmluva o nájme nebytových priestorov č. 37-2023
energie 1/2025</t>
  </si>
  <si>
    <t>50240723</t>
  </si>
  <si>
    <t>Zmluva o nájme nebytových priestorov č. 38-2023
skladové priestory, parkovacie miesta 1/2025</t>
  </si>
  <si>
    <t>Občerstvenie</t>
  </si>
  <si>
    <t>44831854</t>
  </si>
  <si>
    <t>SPORT PUB U BELASÝCH</t>
  </si>
  <si>
    <t>Pracovná cesta
Názov: Výkonný výbor
Termín: 14. 1. 2025
Miesto - mesto a štát: Bratislava
Spôsob dopravy: AUV
Počet všetkých osôb na pracovnej ceste 1
z toho:
- člen VV: 1</t>
  </si>
  <si>
    <t>osoba 6c</t>
  </si>
  <si>
    <t>osoba 7c</t>
  </si>
  <si>
    <t>osoba 19c</t>
  </si>
  <si>
    <t>osoba 22c</t>
  </si>
  <si>
    <t>osoba 21c</t>
  </si>
  <si>
    <t>20250018</t>
  </si>
  <si>
    <t>Športové oblečenie</t>
  </si>
  <si>
    <t>51159911</t>
  </si>
  <si>
    <t>DRAZIL s.r.o.</t>
  </si>
  <si>
    <t>25010001</t>
  </si>
  <si>
    <t>52300340</t>
  </si>
  <si>
    <t>2025001</t>
  </si>
  <si>
    <t>Administratívne služby (triedenie, archivácia dokumentov SAFKST)</t>
  </si>
  <si>
    <t>54777976</t>
  </si>
  <si>
    <t>BEÁTA LIPOVSKÁ</t>
  </si>
  <si>
    <t>Poštové služby - daňové doklady zamenancom za rok 2024</t>
  </si>
  <si>
    <t>36631124</t>
  </si>
  <si>
    <t>5408808893</t>
  </si>
  <si>
    <t>Technické vybavenie kancelárie</t>
  </si>
  <si>
    <t>36562939</t>
  </si>
  <si>
    <t>ALZA.sk s.r.o.</t>
  </si>
  <si>
    <t>Bankové poplatky</t>
  </si>
  <si>
    <t>00151653</t>
  </si>
  <si>
    <t>Slovenská sporiteľňa, a.s.</t>
  </si>
  <si>
    <t>50250100</t>
  </si>
  <si>
    <t>Zmluva o nájme nebytových priestorov č. 36-2023
nájom priestorov 3/2025</t>
  </si>
  <si>
    <t>50250101</t>
  </si>
  <si>
    <t>Zmluva o nájme nebytových priestorov č. 36-2023
energie 3/2025</t>
  </si>
  <si>
    <t>50250102</t>
  </si>
  <si>
    <t>Zmluva o nájme nebytových priestorov č. 37-2023
nájom priestorov 3/2025</t>
  </si>
  <si>
    <t>50250103</t>
  </si>
  <si>
    <t>Zmluva o nájme nebytových priestorov č. 37-2023
energie 3/2025</t>
  </si>
  <si>
    <t>50250104</t>
  </si>
  <si>
    <t>Zmluva o nájme nebytových priestorov č. 38-2023
skladové priestory, parkovacie miesta 3/2025</t>
  </si>
  <si>
    <t>20250024VYF</t>
  </si>
  <si>
    <t>Právne služby</t>
  </si>
  <si>
    <t>36856380</t>
  </si>
  <si>
    <t>GARANT PARTNER legal s.r.o.</t>
  </si>
  <si>
    <t>2025002</t>
  </si>
  <si>
    <t>Poradenstvo a konzultácie v oblasti antidopingu</t>
  </si>
  <si>
    <t>55989080</t>
  </si>
  <si>
    <t>JVLegal s.r.o.</t>
  </si>
  <si>
    <t>Poštové služby</t>
  </si>
  <si>
    <t>1012507991</t>
  </si>
  <si>
    <t>Internetové pripojenie 02/2025</t>
  </si>
  <si>
    <t>1020250546</t>
  </si>
  <si>
    <t>Odborné školenie</t>
  </si>
  <si>
    <t>47632470</t>
  </si>
  <si>
    <t>PragmaSys s.r.o.</t>
  </si>
  <si>
    <t>022025001</t>
  </si>
  <si>
    <t>Trénerske služby</t>
  </si>
  <si>
    <t>48010855</t>
  </si>
  <si>
    <t>Mgr. Juliána Zaukolec</t>
  </si>
  <si>
    <t>022025003</t>
  </si>
  <si>
    <t>022025004</t>
  </si>
  <si>
    <t>022025006</t>
  </si>
  <si>
    <t>10250001</t>
  </si>
  <si>
    <t>32280866</t>
  </si>
  <si>
    <t>Peter Kokoška</t>
  </si>
  <si>
    <t>10250002</t>
  </si>
  <si>
    <t>20250202</t>
  </si>
  <si>
    <t>Administratívne služby 1/2025</t>
  </si>
  <si>
    <t>Hrubé mzdy vyplatené osobám (zamestnancom) vrátane odvodov zamestnávateľa
počet fyzických osôb: 3
obdobie: január 2025</t>
  </si>
  <si>
    <t>osoba 1, 19, 28</t>
  </si>
  <si>
    <t>Hrubé mzdy vyplatené osobám (zamestnancom) vrátane odvodov zamestnávateľa
počet fyzických osôb: 4
obdobie: január 2025</t>
  </si>
  <si>
    <t>osoba 7, 9, 30, 31</t>
  </si>
  <si>
    <t>Hrubé mzdy vyplatené osobám (zamestnancom) vrátane odvodov zamestnávateľa
počet fyzických osôb: 1
obdobie: január 2025</t>
  </si>
  <si>
    <t>osoba 8</t>
  </si>
  <si>
    <t>Hrubé mzdy vyplatené osobám (zamestnancom) vrátane odvodov zamestnávateľa
počet fyzických osôb: 2
obdobie: január 2025</t>
  </si>
  <si>
    <t>osoba 23, 24</t>
  </si>
  <si>
    <t>osoba 12c</t>
  </si>
  <si>
    <t>osoba 15c</t>
  </si>
  <si>
    <t>osoba 16c</t>
  </si>
  <si>
    <t>osoba 14c</t>
  </si>
  <si>
    <t>250100013</t>
  </si>
  <si>
    <t>18.2.2025
26.03.25</t>
  </si>
  <si>
    <t>53320395</t>
  </si>
  <si>
    <t>FIT TY s.r.o.</t>
  </si>
  <si>
    <t>1381709051</t>
  </si>
  <si>
    <t>Telefonické služby 1/2025</t>
  </si>
  <si>
    <t>47259116</t>
  </si>
  <si>
    <t xml:space="preserve">O2 Slovakia s. r. o. </t>
  </si>
  <si>
    <t>2020250001</t>
  </si>
  <si>
    <t>Spracovanie účtovníctva 1/2025</t>
  </si>
  <si>
    <t>51922371</t>
  </si>
  <si>
    <t>Investyl s.r.o.</t>
  </si>
  <si>
    <t>0001FV000157/25</t>
  </si>
  <si>
    <t>Súťaže SAFKST - Poháre a medaile</t>
  </si>
  <si>
    <t>35774282</t>
  </si>
  <si>
    <t>Victory sport, spol. s r.o.</t>
  </si>
  <si>
    <t>0001FV000101/ 25</t>
  </si>
  <si>
    <t>202510919</t>
  </si>
  <si>
    <t>36617661</t>
  </si>
  <si>
    <t>Magic Print s.r.o.</t>
  </si>
  <si>
    <t>70250035</t>
  </si>
  <si>
    <t>Mandátna zmluva 2023 na doručovateľský servis
Doručovateľský servis 2/2025</t>
  </si>
  <si>
    <t>055/2025</t>
  </si>
  <si>
    <t>Zimný predsúťazný zraz športovcov
15. 2. 2025, Šurany
Občerstvenie</t>
  </si>
  <si>
    <t>34122648</t>
  </si>
  <si>
    <t>Obchodné centrum ZORA spol. s r.o.</t>
  </si>
  <si>
    <t>20/02/25</t>
  </si>
  <si>
    <t>IFBB členský poplatok na rok 2025</t>
  </si>
  <si>
    <t>International Fitness and Bodybuilding Federation</t>
  </si>
  <si>
    <t>EFBB členský poplatok na rok 2025</t>
  </si>
  <si>
    <t>EFBB</t>
  </si>
  <si>
    <t>Pracovná cesta
Názov: Stretnutie účtovná firma
Termín: január 2025
Miesto - mesto a štát: Trenčín
Spôsob dopravy: AUV
Počet všetkých osôb na pracovnej ceste
z toho:
- ostatné osoby: 1</t>
  </si>
  <si>
    <t>Pracovná cesta
Názov: Zraz športovcov - užší výber
Termín: 1. 3. 2025
Miesto - mesto a štát: Bratislava
Spôsob dopravy: AUV
Počet všetkých osôb na pracovnej ceste 1
z toho:
- tréneri: 1</t>
  </si>
  <si>
    <t>osoba 18c</t>
  </si>
  <si>
    <t>136/2025</t>
  </si>
  <si>
    <t>European Open Classic Powerlifting
účastnícky poplatok, antidoping
18. - 23. 3. 2025, Malaga, Španielsko
2 osoby</t>
  </si>
  <si>
    <t>50250157</t>
  </si>
  <si>
    <t>Zmluva o nájme nebytových priestorov č. 36-2023
administratívne priestory 4/2025</t>
  </si>
  <si>
    <t>50250158</t>
  </si>
  <si>
    <t>Zmluva o nájme nebytových priestorov č. 36-2023
energie 4/2025</t>
  </si>
  <si>
    <t>50250159</t>
  </si>
  <si>
    <t>Zmluva o nájme nebytových priestorov č. 37/2023
administratívne priestory 4/2025</t>
  </si>
  <si>
    <t>50250160</t>
  </si>
  <si>
    <t>Zmluva o nájme nebytových priestorov č. 37/2023
energie 4/2025</t>
  </si>
  <si>
    <t>50250161</t>
  </si>
  <si>
    <t>Zmluva o nájme nebytových priestorov č. 38/2023
skladové priestory, parkovace miesta</t>
  </si>
  <si>
    <t>1020250002</t>
  </si>
  <si>
    <t>Tvorba databázy členov, technická podpora január 2025</t>
  </si>
  <si>
    <t>47445181</t>
  </si>
  <si>
    <t xml:space="preserve">SoBe - servis s. r. o. </t>
  </si>
  <si>
    <t>1020250003</t>
  </si>
  <si>
    <t>Tvorba databázy členov, technická podpora február 2025</t>
  </si>
  <si>
    <t>20250301</t>
  </si>
  <si>
    <t>Administratívne služby 2/2025</t>
  </si>
  <si>
    <t>25010008</t>
  </si>
  <si>
    <t>Občerstvenie
Zraz športovcov 1.3.2025</t>
  </si>
  <si>
    <t>35689064</t>
  </si>
  <si>
    <t>Sport &amp; Art spol. s r.o.</t>
  </si>
  <si>
    <t>Hrubé mzdy vyplatené osobám (zamestnancom) vrátane odvodov zamestnávateľa
počet fyzických osôb: 3
obdobie: február 2025</t>
  </si>
  <si>
    <t>Hrubé mzdy vyplatené osobám (zamestnancom) vrátane odvodov zamestnávateľa
počet fyzických osôb: 4
obdobie: február 2025</t>
  </si>
  <si>
    <t>Hrubé mzdy vyplatené osobám (zamestnancom) vrátane odvodov zamestnávateľa
počet fyzických osôb: 1
obdobie: február 2025</t>
  </si>
  <si>
    <t>31794050</t>
  </si>
  <si>
    <t>Športový klub SPC Častá</t>
  </si>
  <si>
    <t>70250003</t>
  </si>
  <si>
    <t xml:space="preserve">Mandátna zmluva 2023 na doručovateľský servis
manipulačný poplatok, poštovné za 1/2025
</t>
  </si>
  <si>
    <t>DOM ŠPORTU, s.r.o.</t>
  </si>
  <si>
    <t>1381730965</t>
  </si>
  <si>
    <t>Telefónne služby 2/2025</t>
  </si>
  <si>
    <t>O2 Slovakia, s.r.o.</t>
  </si>
  <si>
    <t>1012513443</t>
  </si>
  <si>
    <t>Internetové pripojenie 3/2025</t>
  </si>
  <si>
    <t>VNET a.s.</t>
  </si>
  <si>
    <t>0001FV000255/25</t>
  </si>
  <si>
    <t>Majstrovstvá Slovenska v silovom trojboji dorasteniek, dorastencov, junioriek a juniorov
15.2.2025, Zlatníky</t>
  </si>
  <si>
    <t>Refundácia
Majstrovstvá Slovenska v silovom trojboji dorasteniek, dorastencov, junioriek a juniorov
15.2.2025, Zlatníky
Príkazná zmluva - nakladač</t>
  </si>
  <si>
    <t>37912712</t>
  </si>
  <si>
    <t>Power sport Zlatníky</t>
  </si>
  <si>
    <t>Refundácia
Majstrovstvá Slovenska v silovom trojboji dorasteniek, dorastencov, junioriek a juniorov
15.2.2025, Zlatníky
Príkazná zmluva - zapisovateľ</t>
  </si>
  <si>
    <t>Refundácia
Majstrovstvá Slovenska v silovom trojboji dorasteniek, dorastencov, junioriek a juniorov
15.2.2025, Zlatníky
Príkazná zmluva - zvukár</t>
  </si>
  <si>
    <t>Refundácia
Majstrovstvá Slovenska v silovom trojboji dorasteniek, dorastencov, junioriek a juniorov
15.2.2025, Zlatníky
Príkazná zmluva - IT technik</t>
  </si>
  <si>
    <t>Refundácia
Majstrovstvá Slovenska v silovom trojboji dorasteniek, dorastencov, junioriek a juniorov
15.2.2025, Zlatníky
Príkazná zmluva - zdravotník</t>
  </si>
  <si>
    <t>Refundácia
Majstrovstvá Slovenska v silovom trojboji dorasteniek, dorastencov, junioriek a juniorov
15.2.2025, Zlatníky
Príkazná zmluva - technický rozhodca</t>
  </si>
  <si>
    <t>Refundácia
Majstrovstvá Slovenska v silovom trojboji dorasteniek, dorastencov, junioriek a juniorov
15.2.2025, Zlatníky
Príkazná zmluva - delegát</t>
  </si>
  <si>
    <t>Refundácia
Majstrovstvá Slovenska v silovom trojboji dorasteniek, dorastencov, junioriek a juniorov
15.2.2025, Zlatníky
Príkazná zmluva - náhradný rozhodca</t>
  </si>
  <si>
    <t>Refundácia
Majstrovstvá Slovenska v silovom trojboji dorasteniek, dorastencov, junioriek a juniorov
15.2.2025, Zlatníky
Príkazná zmluva - hlásateľ</t>
  </si>
  <si>
    <t>Refundácia
Majstrovstvá Slovenska v silovom trojboji dorasteniek, dorastencov, junioriek a juniorov
15.2.2025, Zlatníky
Príkazná zmluva - postranný rozhodca</t>
  </si>
  <si>
    <t>Refundácia
Majstrovstvá Slovenska v silovom trojboji dorasteniek, dorastencov, junioriek a juniorov
15.2.2025, Zlatníky
Príkazná zmluva - hlavný rozhodca</t>
  </si>
  <si>
    <t>20250204</t>
  </si>
  <si>
    <t>Refundácia
Majstrovstvá Slovenska v silovom trojboji dorasteniek, dorastencov, junioriek a juniorov
15.2.2025, Zlatníky
Jakub Minár Forward Fitness, IČO: 47848049
Technické zabezpečenie súťaže</t>
  </si>
  <si>
    <t>1000030925</t>
  </si>
  <si>
    <t>1000031025</t>
  </si>
  <si>
    <t>35793783</t>
  </si>
  <si>
    <t>Lidl Slovenská republika, s.r.o.</t>
  </si>
  <si>
    <t>Poštové služby - kolok</t>
  </si>
  <si>
    <t>30.03.25
05.04.25
06.04.25
13.04.25</t>
  </si>
  <si>
    <t>Pracovná cesta
Názov: Športové podujatia jarná sezóna
Termín: 15. 2. 2025
Miesto - mesto a štát: Stará Ľubovňa, Trnava, Liptovský Mikuláš, Šurany
Spôsob dopravy: AUV
Počet všetkých osôb na pracovnej ceste 1
z toho:
- tréneri: 1</t>
  </si>
  <si>
    <t>Majstrovstvá Slovenska
junioriek a juniorov
vo fitnes a kulturistike
5.4.2025 Trnava</t>
  </si>
  <si>
    <t>511250075</t>
  </si>
  <si>
    <t>Majstrovstvá Slovenska
junioriek a juniorov
vo fitnes a kulturistike
5.4.2025 Trnava
Prenájom nebytových priestorov 4. - 5. 4. 2025</t>
  </si>
  <si>
    <t>53041984</t>
  </si>
  <si>
    <t>Správa majetku mesta Trnava, p. o.</t>
  </si>
  <si>
    <t>2025/003</t>
  </si>
  <si>
    <t>Majstrovstvá Slovenska
junioriek a juniorov
vo fitnes a kulturistike
5.4.2025 Trnava
Technické zabezpečenie podujatia</t>
  </si>
  <si>
    <t>55438/695</t>
  </si>
  <si>
    <t>db Event s.r.o.</t>
  </si>
  <si>
    <t>25010012</t>
  </si>
  <si>
    <t>Zraz športovcov
22. 3. 2025 Bratislava
občerstvenie</t>
  </si>
  <si>
    <t>Majstrovstvá Slovenska v klasickom tlaku na lavičke
8. 3. 2025 Bratislava</t>
  </si>
  <si>
    <t>1020250005</t>
  </si>
  <si>
    <t>Refundácia
Majstrovstvá Slovenska v klasickom tlaku na lavičke
8. 3. 2025 Bratislava
Prenájom priestorov
Školský ŠK B.S.C. Bratislava, IČO: 31815910</t>
  </si>
  <si>
    <t>51680378</t>
  </si>
  <si>
    <t>BENCh Team Bratislava</t>
  </si>
  <si>
    <t>Refundácia
Majstrovstvá Slovenska v klasickom tlaku na lavičke
8. 3. 2025 Bratislava
Príkazná zmluva - rozhodca</t>
  </si>
  <si>
    <t>Refundácia
Majstrovstvá Slovenska v klasickom tlaku na lavičke
8. 3. 2025 Bratislava
Príkazná zmluva - delegát</t>
  </si>
  <si>
    <t>Refundácia
Majstrovstvá Slovenska v klasickom tlaku na lavičke
8. 3. 2025 Bratislava
Príkazná zmluva - sekretár</t>
  </si>
  <si>
    <t>Refundácia
Majstrovstvá Slovenska v klasickom tlaku na lavičke
8. 3. 2025 Bratislava
Príkazná zmluva - technický rozhodca</t>
  </si>
  <si>
    <t>Refundácia
Majstrovstvá Slovenska v klasickom tlaku na lavičke
8. 3. 2025 Bratislava
Príkazná zmluva - hlavný rozhodca</t>
  </si>
  <si>
    <t>Refundácia
Majstrovstvá Slovenska v klasickom tlaku na lavičke
8. 3. 2025 Bratislava
Príkazná zmluva - pomocník</t>
  </si>
  <si>
    <t>Refundácia
Majstrovstvá Slovenska v klasickom tlaku na lavičke
8. 3. 2025 Bratislava
Príkazná zmluva - hlásateľ</t>
  </si>
  <si>
    <t>Refundácia
Majstrovstvá Slovenska v klasickom tlaku na lavičke
8. 3. 2025 Bratislava
Príkazná zmluva - nakladač</t>
  </si>
  <si>
    <t>bankový poplatok - zahraničná platba</t>
  </si>
  <si>
    <t>444082073</t>
  </si>
  <si>
    <t>Hosting + údržba domény ročný poplatok</t>
  </si>
  <si>
    <t>25115804</t>
  </si>
  <si>
    <t>Active 24</t>
  </si>
  <si>
    <t>2025015</t>
  </si>
  <si>
    <t>Výživové doplnky</t>
  </si>
  <si>
    <t>36721824</t>
  </si>
  <si>
    <t>A L I S, s.r.o.</t>
  </si>
  <si>
    <t>FV22500372</t>
  </si>
  <si>
    <t>44539029</t>
  </si>
  <si>
    <t>GDP s.r.o.</t>
  </si>
  <si>
    <t>2025014</t>
  </si>
  <si>
    <t>2020250004</t>
  </si>
  <si>
    <t>Spracovanie účtovníctva február 2025</t>
  </si>
  <si>
    <t>Nákup tlačiarne - súťaže</t>
  </si>
  <si>
    <t>36494721</t>
  </si>
  <si>
    <t>COMCAS, s.r.o.</t>
  </si>
  <si>
    <t>Príslušenstvo k tlačiarni - kábel</t>
  </si>
  <si>
    <t>33876412</t>
  </si>
  <si>
    <t>Mária Neupauerová</t>
  </si>
  <si>
    <t>1561739870</t>
  </si>
  <si>
    <t>Telefónne služby 3/2025</t>
  </si>
  <si>
    <t>20250401</t>
  </si>
  <si>
    <t>Administratívne služby marec 2025</t>
  </si>
  <si>
    <t>2025011</t>
  </si>
  <si>
    <t>Poštové služby - PUŠ 2024 MINCRS</t>
  </si>
  <si>
    <t>Hrubé mzdy vyplatené osobám (zamestnancom) vrátane odvodov zamestnávateľa
počet fyzických osôb: 3
obdobie: marec 2025</t>
  </si>
  <si>
    <t>Hrubé mzdy vyplatené osobám (zamestnancom) vrátane odvodov zamestnávateľa
počet fyzických osôb: 4
obdobie: marec 2025</t>
  </si>
  <si>
    <t>Hrubé mzdy vyplatené osobám (zamestnancom) vrátane odvodov zamestnávateľa
počet fyzických osôb: 1
obdobie: marec 2025</t>
  </si>
  <si>
    <t>70250067</t>
  </si>
  <si>
    <t>Mandátna zmluva 2023 na doručovateľský servis
manipulačný poplatok, poštovné za 3/2025</t>
  </si>
  <si>
    <t>2025006</t>
  </si>
  <si>
    <t>Poradenstvo a konzultácie - antidoping</t>
  </si>
  <si>
    <t>EUROPEAN OPEN SUB-Junior, Junior &amp; Masters Equipped Powerlifting Championschip
2. - 11. 5. 2025, Plzeň, ČR</t>
  </si>
  <si>
    <t>250000580</t>
  </si>
  <si>
    <t>EUROPEAN OPEN SUB-Junior, Junior &amp; Masters Equipped Powerlifting Championschip
2. - 11. 5. 2025, Plzeň, ČR
Ubytovanie 1. - 7. 5. 2025</t>
  </si>
  <si>
    <t>61776734</t>
  </si>
  <si>
    <t>Parkhotel Plzeň s.r.o.</t>
  </si>
  <si>
    <t>Pracovná cesta
Názov: European Open, Sub-Junior, Junior &amp; Masters Equipped Powerlifting Championships
Termín: 2.5. - 11.5.2025
Miesto - mesto a štát: Plzeň, Česká republika
Spôsob dopravy:AUV
Počet všetkých osôb na pracovnej ceste 2
z toho:
- športovci (+ navádzači): 1
- tréneri: 1</t>
  </si>
  <si>
    <t>osoba 10c</t>
  </si>
  <si>
    <t>20250161</t>
  </si>
  <si>
    <t>Výroba a potlač tašiek</t>
  </si>
  <si>
    <t>35791853</t>
  </si>
  <si>
    <t>SOPKA spol. s r.o.</t>
  </si>
  <si>
    <t>2025025</t>
  </si>
  <si>
    <t>3672824</t>
  </si>
  <si>
    <t>20250142</t>
  </si>
  <si>
    <t>50250216</t>
  </si>
  <si>
    <t>Zmluva o nájme nebytových priestorov č. 36-2023
administratívne priestory 5/2025</t>
  </si>
  <si>
    <t>50250217</t>
  </si>
  <si>
    <t>Zmluva o nájme nebytových priestorov č. 36-2023
energie 5/2025</t>
  </si>
  <si>
    <t>50250218</t>
  </si>
  <si>
    <t>Zmluva o nájme nebytových priestorov č. 37/2023
administratívne priestory 5/2025</t>
  </si>
  <si>
    <t>50250219</t>
  </si>
  <si>
    <t>Zmluva o nájme nebytových priestorov č. 37/2023
energie 5/2025</t>
  </si>
  <si>
    <t>50250220</t>
  </si>
  <si>
    <t>Zmluva o nájme nebytových priestorov č. 38/2023
skladové priestory, parkovace miesta 5/2025</t>
  </si>
  <si>
    <t>1012520960</t>
  </si>
  <si>
    <t>Internetové pripojenie 4/2025</t>
  </si>
  <si>
    <t>Majstrovstvá Slovenska v tlaku na lavičke
15.3.2025, Zvolen</t>
  </si>
  <si>
    <t>Majstrovstvá Slovenska v tlaku na lavičke
15.3.2025, Zvolen
Údržba tlačiarní na súťaži</t>
  </si>
  <si>
    <t>Refundácia
Majstrovstvá Slovenska v tlaku na lavičke
15.3.2025, Zvolen
Príkazná zmluva - delegát</t>
  </si>
  <si>
    <t>50801520</t>
  </si>
  <si>
    <t>Klub silového trojboja Zvolen o.z.</t>
  </si>
  <si>
    <t>Refundácia
Majstrovstvá Slovenska v tlaku na lavičke
15.3.2025, Zvolen
Príkazná zmluva - hlavný rozhodca</t>
  </si>
  <si>
    <t>Refundácia
Majstrovstvá Slovenska v tlaku na lavičke
15.3.2025, Zvolen
Príkazná zmluva - rozhodca</t>
  </si>
  <si>
    <t>Refundácia
Majstrovstvá Slovenska v tlaku na lavičke
15.3.2025, Zvolen
Príkazná zmluva - tech. sekretár</t>
  </si>
  <si>
    <t>Refundácia
Majstrovstvá Slovenska v tlaku na lavičke
15.3.2025, Zvolen
Príkazná zmluva - hlásateľ</t>
  </si>
  <si>
    <t>Refundácia
Majstrovstvá Slovenska v tlaku na lavičke
15.3.2025, Zvolen
Príkazná zmluva - nakladač</t>
  </si>
  <si>
    <t>Refundácia
Majstrovstvá Slovenska v tlaku na lavičke
15.3.2025, Zvolen
Príkazná zmluva - tech. personál</t>
  </si>
  <si>
    <t>Refundácia
Majstrovstvá Slovenska v tlaku na lavičke
15.3.2025, Zvolen
Cestovné, 1 osoba</t>
  </si>
  <si>
    <t>1020250006</t>
  </si>
  <si>
    <t>Tvorba databázy členov, technická podpora 3/2025</t>
  </si>
  <si>
    <t>1000036025</t>
  </si>
  <si>
    <t>2250107</t>
  </si>
  <si>
    <t>Servis tlačiarne CANON</t>
  </si>
  <si>
    <t>35843870</t>
  </si>
  <si>
    <t>COPYPRINT spol. s r.o.</t>
  </si>
  <si>
    <t>1000033025</t>
  </si>
  <si>
    <t>2500450</t>
  </si>
  <si>
    <t>Nákup toner do tlačiarne CANON</t>
  </si>
  <si>
    <t>41027043</t>
  </si>
  <si>
    <t>Marcel Dugovič-TONER</t>
  </si>
  <si>
    <t>20250061</t>
  </si>
  <si>
    <t>Právne služby 2/2025</t>
  </si>
  <si>
    <t>IFBB EUROPEAN FITNESS &amp; BODYBUILDING CHAMPIONSHIPS
30. 4. - 5. 5. 2025
Santa Susanna, Španielsko</t>
  </si>
  <si>
    <t>C202500000071597</t>
  </si>
  <si>
    <t>IFBB EUROPEAN FITNESS &amp; BODYBUILDING CHAMPIONSHIPS
30. 4. - 5. 5. 2025
Santa Susanna, Španielsko
Letenky</t>
  </si>
  <si>
    <t>63422141</t>
  </si>
  <si>
    <t>VUELING Airlines SA</t>
  </si>
  <si>
    <t>4925003</t>
  </si>
  <si>
    <t>35772620</t>
  </si>
  <si>
    <t>V.V.I.P. travel s.r.o.</t>
  </si>
  <si>
    <t>IFBB EUROPEAN FITNESS &amp; BODYBUILDING CHAMPIONSHIPS
30. 4. - 5. 5. 2025
Santa Susanna, Španielsko
Požičovňa automobilov AVIS</t>
  </si>
  <si>
    <t>Booking.com</t>
  </si>
  <si>
    <t>4925020</t>
  </si>
  <si>
    <t>IFBB EUROPEAN FITNESS &amp; BODYBUILDING CHAMPIONSHIPS
30. 4. - 5. 5. 2025
Santa Susanna, Španielsko
Letenky VIE-BCN-VIE
29.4. - 5.5.25
2 osoby</t>
  </si>
  <si>
    <t>IFBB EUROPEAN FITNESS &amp; BODYBUILDING CHAMPIONSHIPS
30. 4. - 5. 5. 2025
Santa Susanna, Španielsko
účastnícky poplatok, ubytovanie</t>
  </si>
  <si>
    <t>IFBB EUROPEAN FITNESS &amp; BODYBUILDING CHAMPIONSHIPS
30. 4. - 5. 5. 2025
Santa Susanna, Španielsko
účastnícky poplatok, ubytovanie - doplatok</t>
  </si>
  <si>
    <t>2006061839</t>
  </si>
  <si>
    <t>IFBB EUROPEAN FITNESS &amp; BODYBUILDING CHAMPIONSHIPS
30. 4. - 5. 5. 2025
Santa Susanna, Španielsko
Súťažné farby, 5.940 Kč</t>
  </si>
  <si>
    <t>27643271</t>
  </si>
  <si>
    <t>A1 SOLUTION, s.r.o.</t>
  </si>
  <si>
    <t>4925021</t>
  </si>
  <si>
    <t>IFBB EUROPEAN FITNESS &amp; BODYBUILDING CHAMPIONSHIPS
30. 4. - 5. 5. 2025
Santa Susanna, Španielsko
Extra batožina, poistenie, check in</t>
  </si>
  <si>
    <t>IFBB EUROPEAN FITNESS &amp; BODYBUILDING CHAMPIONSHIPS
30. 4. - 5. 5. 2025
Santa Susanna, Španielsko
občerstvenie návštevy</t>
  </si>
  <si>
    <t>31347037</t>
  </si>
  <si>
    <t>BILLA s.r.o.</t>
  </si>
  <si>
    <t>Bankový poplatok - zahraničná platba</t>
  </si>
  <si>
    <t>Pracovná cesta
Názov: IFBB EUROPEAN FITNESS &amp; BODYBUILDING CHAMPIONSHIPS, Santa Susanna, Španielsko
Termín: 29. 4. - 5. 5. 2025
Miesto - mesto a štát: Bratislava - Námestovo, D. Kubín, Nová Dedinka, Prešov, Rim. Sobota
Spôsob dopravy: AUV
Počet všetkých osôb na pracovnej ceste 5
z toho:
- tréneri: 5</t>
  </si>
  <si>
    <t>osoba 12c, 16c, 14c, 9c, 6c</t>
  </si>
  <si>
    <t>724753886</t>
  </si>
  <si>
    <t>IFBB EUROPEAN FITNESS &amp; BODYBUILDING CHAMPIONSHIPS
30. 4. - 5. 5. 2025
Santa Susanna, Španielsko
Prenájom auta, AVIS RENT-A-CAR</t>
  </si>
  <si>
    <t>AVIS ALQUILE UN COCHE, S.A.</t>
  </si>
  <si>
    <t>5410449124</t>
  </si>
  <si>
    <t>Alza.sk s.r.o.</t>
  </si>
  <si>
    <t>2025007</t>
  </si>
  <si>
    <t>Fotografické služby + videozáznam
súťaže marec - apríl 2025</t>
  </si>
  <si>
    <t>47641673</t>
  </si>
  <si>
    <t>SM Partner s.r.o.</t>
  </si>
  <si>
    <t>32500355</t>
  </si>
  <si>
    <t>Predĺženie domény safkst.com</t>
  </si>
  <si>
    <t>46913432</t>
  </si>
  <si>
    <t>wexbo</t>
  </si>
  <si>
    <t>32500354</t>
  </si>
  <si>
    <t>Predĺženie domény safkst.eu</t>
  </si>
  <si>
    <t>E010/2025</t>
  </si>
  <si>
    <t>Práca na informačnom systéme 01-04/2025</t>
  </si>
  <si>
    <t>40391639</t>
  </si>
  <si>
    <t>Mgr. Ľubomír Striežovský</t>
  </si>
  <si>
    <t>MAJSTROVSTVÁ SLOVENSKA DORASTU A MASTERS V KULTURISTIKE A FITNES
29. 3. 2025, Stará Ľubovňa</t>
  </si>
  <si>
    <t>2025/002</t>
  </si>
  <si>
    <t>MAJSTROVSTVÁ SLOVENSKA DORASTU A MASTERS V KULTURISTIKE A FITNES
29. 3. 2025, Stará Ľubovňa
Technické zabezpečenie podujatia</t>
  </si>
  <si>
    <t>55438695</t>
  </si>
  <si>
    <t>MAJSTROVSTVÁ SLOVENSKA ŽIEN VO 
FITNES A MUŽOV V KULTURISTIKE
12. 4. 2025, Šurany
GRANDPRIX ALL STARS 2025 ŠURANY
FITNES DETÍ
13. 4. 2025, Šurany</t>
  </si>
  <si>
    <t>20250046</t>
  </si>
  <si>
    <t>MAJSTROVSTVÁ SLOVENSKA ŽIEN VO 
FITNES A MUŽOV V KULTURISTIKE
12. 4. 2025, Šurany
GRANDPRIX ALL STARS 2025 ŠURANY
FITNES DETÍ
13. 4. 2025, Šurany
Ubytovanie rozhodca</t>
  </si>
  <si>
    <t>52611060</t>
  </si>
  <si>
    <t>EMAIA s.r.o</t>
  </si>
  <si>
    <t>2025/004</t>
  </si>
  <si>
    <t>MAJSTROVSTVÁ SLOVENSKA ŽIEN VO 
FITNES A MUŽOV V KULTURISTIKE
12. 4. 2025, Šurany
GRANDPRIX ALL STARS 2025 ŠURANY
FITNES DETÍ
13. 4. 2025, Šurany
Technické zabezpečenie podujatia</t>
  </si>
  <si>
    <t>2025009</t>
  </si>
  <si>
    <t>MAJSTROVSTVÁ SLOVENSKA ŽIEN VO 
FITNES A MUŽOV V KULTURISTIKE
12. 4. 2025, Šurany
GRANDPRIX ALL STARS 2025 ŠURANY
FITNES DETÍ
13. 4. 2025, Šurany
Moderovanie súťaží</t>
  </si>
  <si>
    <t>46847073</t>
  </si>
  <si>
    <t>Twix media s.r.o.</t>
  </si>
  <si>
    <t>2025017</t>
  </si>
  <si>
    <t>MAJSTROVSTVÁ SLOVENSKA ŽIEN VO 
FITNES A MUŽOV V KULTURISTIKE
12. 4. 2025, Šurany
GRANDPRIX ALL STARS 2025 ŠURANY
FITNES DETÍ
13. 4. 2025, Šurany
Realizácia dopingovej kontroly 12.4.25</t>
  </si>
  <si>
    <t>50119231</t>
  </si>
  <si>
    <t>ANTIDOPINGOVÁ AGENTÚRA SLOVENSKEJ REPUBLIKY</t>
  </si>
  <si>
    <t>2025/5002</t>
  </si>
  <si>
    <t>GRANDPRIX ALL STARS 2025 ŠURANY
FITNES DETÍ
13.4.2025, Šurany
Prenájom telocvične, Základná škola Šurany, IČO: 37663991</t>
  </si>
  <si>
    <t>37864793</t>
  </si>
  <si>
    <t>Športový klub ALL STARS Slovakia</t>
  </si>
  <si>
    <t>2025008</t>
  </si>
  <si>
    <t>GRANDPRIX ALL STARS 2025 ŠURANY
FITNES DETÍ
13.4.2025, Šurany
Ubytovanie a občerstvenie, SOARÉ, s.r.o., IČO: 56178663</t>
  </si>
  <si>
    <t>20254077</t>
  </si>
  <si>
    <t>GRANDPRIX ALL STARS 2025 ŠURANY
FITNES DETÍ
13.4.2025, Šurany
Preprava vybavenia na súťaž, Mestský podnik služieb Šurany, IČO: 37963881</t>
  </si>
  <si>
    <t>20250034</t>
  </si>
  <si>
    <t>GRANDPRIX ALL STARS 2025 ŠURANY
FITNES DETÍ
13.4.2025, Šurany
Čistenie a upratovacie služby, Upratovanie Services, s.r.o., IČO: 51804263</t>
  </si>
  <si>
    <t>1020250007</t>
  </si>
  <si>
    <t>GRANDPRIX ALL STARS 2025 ŠURANY
FITNES DETÍ
13.4.2025, Šurany
Grafické práce a výroba štartových čísel, diplomov,SoBe - servis, s.r.o., IČO: 47445181
čiastková úhrada</t>
  </si>
  <si>
    <t>2025/005</t>
  </si>
  <si>
    <t>Technické zabezpečenie podujatia</t>
  </si>
  <si>
    <t>2025/006</t>
  </si>
  <si>
    <t>Odmena realizačný tím, UZN VV</t>
  </si>
  <si>
    <t>Bankové poplatky zahraničná platba</t>
  </si>
  <si>
    <t>FV-28875/2025</t>
  </si>
  <si>
    <t>Ročný poplatok za email schránku a doménu</t>
  </si>
  <si>
    <t>Active 24, s.r.o.</t>
  </si>
  <si>
    <t>Ocenenie na súťaž</t>
  </si>
  <si>
    <t>Bankový poplatok</t>
  </si>
  <si>
    <t>Bankový poplatok zahraničná platba</t>
  </si>
  <si>
    <t>OF2025111</t>
  </si>
  <si>
    <t>Overenie účtovnej závierky za rok 2024</t>
  </si>
  <si>
    <t>34116320</t>
  </si>
  <si>
    <t>D.E.A. Consult Trenčín, s.r.o.</t>
  </si>
  <si>
    <t>20250501</t>
  </si>
  <si>
    <t>Administratívne služby apríl 2025</t>
  </si>
  <si>
    <t>1012527529</t>
  </si>
  <si>
    <t>Internetové pripojenie 5/2025</t>
  </si>
  <si>
    <t>Hrubé mzdy vyplatené osobám (zamestnancom) vrátane odvodov zamestnávateľa
počet fyzických osôb: 3
obdobie: apríl 2025</t>
  </si>
  <si>
    <t>Hrubé mzdy vyplatené osobám (zamestnancom) vrátane odvodov zamestnávateľa
počet fyzických osôb: 4
obdobie: apríl 2025</t>
  </si>
  <si>
    <t>Hrubé mzdy vyplatené osobám (zamestnancom) vrátane odvodov zamestnávateľa
počet fyzických osôb: 1
obdobie: apríl 2025</t>
  </si>
  <si>
    <t>Občerstvenie VZ 17.5.2025</t>
  </si>
  <si>
    <t>31393781</t>
  </si>
  <si>
    <t>dm drogerie markt, s.r.o.</t>
  </si>
  <si>
    <t>Vybavenie kancelárie - čistiace prostriedky</t>
  </si>
  <si>
    <t>35694254</t>
  </si>
  <si>
    <t>Teta drogéria SR s.r.o.</t>
  </si>
  <si>
    <t>Vybavenie kancelárie - zabezpečenie pitného režimu na súťažiach</t>
  </si>
  <si>
    <t>35712783</t>
  </si>
  <si>
    <t>FAST PLUS, a.s.</t>
  </si>
  <si>
    <t>TCHIBO SLOVENSKO spol. s r.o.</t>
  </si>
  <si>
    <t>Majstrovstvá Slovenska v klasickom silovom trojboji. 
dorastenky, juniorky, ženy OPEN, ženy masters a muži masters
5.4.2025 Žilina</t>
  </si>
  <si>
    <t>3250001245</t>
  </si>
  <si>
    <t>Refundácia
Majstrovstvá Slovenska v klasickom silovom trojboji. 
dorastenky, juniorky, ženy OPEN, ženy masters a muži masters
5.4.2025 Žilina
Vstup do telocvične
Žilinská univerzita v Žiline, IČO: 00397563</t>
  </si>
  <si>
    <t>42060036</t>
  </si>
  <si>
    <t>Academic Žilinská univerzita v Žiline</t>
  </si>
  <si>
    <t>10250091</t>
  </si>
  <si>
    <t>Refundácia
Majstrovstvá Slovenska v klasickom silovom trojboji. 
dorastenky, juniorky, ženy OPEN, ženy masters a muži masters
5.4.2025 Žilina
Technické zabezpečenie
FENSTER, s.r.o., IČO: 46087206</t>
  </si>
  <si>
    <t>Refundácia
Majstrovstvá Slovenska v klasickom silovom trojboji. 
dorastenky, juniorky, ženy OPEN, ženy masters a muži masters
5.4.2025 Žilina
Príkazná zmluva, delegát</t>
  </si>
  <si>
    <t>Refundácia
Majstrovstvá Slovenska v klasickom silovom trojboji. 
dorastenky, juniorky, ženy OPEN, ženy masters a muži masters
5.4.2025 Žilina
Príkazná zmluva, rozhodca</t>
  </si>
  <si>
    <t>Refundácia
Majstrovstvá Slovenska v klasickom silovom trojboji. 
dorastenky, juniorky, ženy OPEN, ženy masters a muži masters
5.4.2025 Žilina
Príkazná zmluva, technický sekretár</t>
  </si>
  <si>
    <t>Refundácia
Majstrovstvá Slovenska v klasickom silovom trojboji. 
dorastenky, juniorky, ženy OPEN, ženy masters a muži masters
5.4.2025 Žilina
Príkazná zmluva, hlásateľ</t>
  </si>
  <si>
    <t>Refundácia
Majstrovstvá Slovenska v klasickom silovom trojboji. 
dorastenky, juniorky, ženy OPEN, ženy masters a muži masters
5.4.2025 Žilina
Príkazná zmluva, zapisovateľ</t>
  </si>
  <si>
    <t>Refundácia
Majstrovstvá Slovenska v klasickom silovom trojboji. 
dorastenky, juniorky, ženy OPEN, ženy masters a muži masters
5.4.2025 Žilina
Príkazná zmluva, zdravotník</t>
  </si>
  <si>
    <t>Refundácia
Majstrovstvá Slovenska v klasickom silovom trojboji. 
dorastenky, juniorky, ženy OPEN, ženy masters a muži masters
5.4.2025 Žilina
Príkazná zmluva, technický pracovník</t>
  </si>
  <si>
    <t>Refundácia
Majstrovstvá Slovenska v klasickom silovom trojboji. 
dorastenky, juniorky, ženy OPEN, ženy masters a muži masters
5.4.2025 Žilina
Príkazná zmluva, nakladač</t>
  </si>
  <si>
    <t>Refundácia
Majstrovstvá Slovenska v klasickom silovom trojboji. 
dorastenky, juniorky, ženy OPEN, ženy masters a muži masters
5.4.2025 Žilina
Cestovné náklady, 1 osoba</t>
  </si>
  <si>
    <t>1491824559</t>
  </si>
  <si>
    <t>Telefónne služby 4/2025</t>
  </si>
  <si>
    <t>20250259</t>
  </si>
  <si>
    <t>Vybavenie kancelárie - projektor</t>
  </si>
  <si>
    <t>35889781</t>
  </si>
  <si>
    <t>PHC Slovakia, s.r.o.</t>
  </si>
  <si>
    <t>5411076002</t>
  </si>
  <si>
    <t>Vybavenie kancelárie - príslušenstvo k projektoru</t>
  </si>
  <si>
    <t>Majstrovstvá Slovenska  
vo Fitnes Detí, Fitnes Challenge a fitnes Agility  
Levoča 24.5.2025</t>
  </si>
  <si>
    <t>RLP20250057</t>
  </si>
  <si>
    <t>Majstrovstvá Slovenska  
vo Fitnes Detí, Fitnes Challenge a fitnes Agility  
Levoča 24.5.2025
Ubytovanie</t>
  </si>
  <si>
    <t>46128948</t>
  </si>
  <si>
    <t>CAB Media s.r.o.</t>
  </si>
  <si>
    <t>Majstrovstvá Slovenska  
vo Fitnes Detí, Fitnes Challenge a fitnes Agility  
Levoča 24.5.2025
Moderovanie súťaže</t>
  </si>
  <si>
    <t>Majstrovstvá Slovenska  
vo Fitnes Detí, Fitnes Challenge a fitnes Agility  
Levoča 24.5.2025
Fotografické služby</t>
  </si>
  <si>
    <t>320502554</t>
  </si>
  <si>
    <t>Športové náradie
GymGol Club Nitra</t>
  </si>
  <si>
    <t>27792064</t>
  </si>
  <si>
    <t>MASTER SPORT s.r.o.</t>
  </si>
  <si>
    <t>20250266</t>
  </si>
  <si>
    <t>Vybavenie kancelárie - Office 2021 ProPlus</t>
  </si>
  <si>
    <t>5411108297</t>
  </si>
  <si>
    <t>Vybavenie kancelárie - reproduktor</t>
  </si>
  <si>
    <t>5411203119</t>
  </si>
  <si>
    <t>Vybavenie kancelárie - TP-link</t>
  </si>
  <si>
    <t>IFBB World Children Fitness Championships
13. - 16.6.2025, Cacak, Srbsko</t>
  </si>
  <si>
    <t>225000435637</t>
  </si>
  <si>
    <t>IFBB World Children Fitness Championships
13. - 16.6.2025, Cacak, Srbsko
Letenka</t>
  </si>
  <si>
    <t>ATU15416707</t>
  </si>
  <si>
    <t>Austrian Airlines AG</t>
  </si>
  <si>
    <t>225000435636</t>
  </si>
  <si>
    <t>IFBB World Children Fitness Championships
13. - 16.6.2025, Cacak, Srbsko
Účastnícky poplatok</t>
  </si>
  <si>
    <t>International Fitness &amp; Bodybuilding Federation</t>
  </si>
  <si>
    <t>IFBB World Children Fitness Championships
13. - 16.6.2025, Cacak, Srbsko
Účastnícky poplatok, doplatok</t>
  </si>
  <si>
    <t>6804131123</t>
  </si>
  <si>
    <t>IFBB World Children Fitness Championships
13. - 16.6.2025, Cacak, Srbsko
Poistná zmluva</t>
  </si>
  <si>
    <t>00151700</t>
  </si>
  <si>
    <t>Allianz - Slovenská poisťovňa, a.s.</t>
  </si>
  <si>
    <t>6804131040</t>
  </si>
  <si>
    <t>6804131065</t>
  </si>
  <si>
    <t>6804130968</t>
  </si>
  <si>
    <t>6804130901</t>
  </si>
  <si>
    <t>6804130687</t>
  </si>
  <si>
    <t>125</t>
  </si>
  <si>
    <t>IFBB World Children Fitness Championships
13. - 16.6.2025, Cacak, Srbsko
Ubytovanie</t>
  </si>
  <si>
    <t>Apartmani M, Čacak</t>
  </si>
  <si>
    <t>IFBB World Children Fitness Championships
13. - 16.6.2025, Cacak, Srbsko
Taxi na letisko</t>
  </si>
  <si>
    <t>55266118</t>
  </si>
  <si>
    <t>Beta Transport Service s.r.o.</t>
  </si>
  <si>
    <t>IFBB World Children Fitness Championships
13. - 16.6.2025, Cacak, Srbsko
Prenájom automobilu, 37.816,17RSD</t>
  </si>
  <si>
    <t>Avis Rent Beograd</t>
  </si>
  <si>
    <t>IFBB World Children Fitness Championships
13. - 16.6.2025, Cacak, Srbsko
Prenájom automobilu</t>
  </si>
  <si>
    <t>2025012</t>
  </si>
  <si>
    <t>Fotografické služby + videozáznam
súťaže IFBB World Children Fitness Championships
13. - 16.6.2025, Cacak, Srbsko</t>
  </si>
  <si>
    <t>20250273</t>
  </si>
  <si>
    <t>IFBB World Children Fitness Championships
13. - 16.6.2025, Cacak, Srbsko
Preprava osôb BA-Srbsko</t>
  </si>
  <si>
    <t>50964038</t>
  </si>
  <si>
    <t>P.A.M.M., s.r.o.</t>
  </si>
  <si>
    <t>Pracovná cesta
Názov:IFBB World Children Fitness Championships
Termín: 12.6.2025 - 16.6.2025
Miesto - mesto a štát: Cacak, Srbsko
Spôsob dopravy (napr. letecky): AUV
Počet všetkých osôb na pracovnej ceste: 4
z toho:
- realizačný tím: 4</t>
  </si>
  <si>
    <t>osoba 8c</t>
  </si>
  <si>
    <t>Vybavenie kancelárie - baterky do časomiery Čačak</t>
  </si>
  <si>
    <t>Vybavenie kancelárie - obaly na repre Čačak</t>
  </si>
  <si>
    <t>Vybavenie kancelárie</t>
  </si>
  <si>
    <t>35815272</t>
  </si>
  <si>
    <t>BAM - EKO a.s.</t>
  </si>
  <si>
    <t>Bankový poplatok - karta</t>
  </si>
  <si>
    <t>armik.cz Zatec</t>
  </si>
  <si>
    <t>poštové služby</t>
  </si>
  <si>
    <t>Pracovná cesta
Názov: Stretnutie účtovná firma, súťaž SAFKST
Termín: január - apríl 2025
Miesto - mesto a štát: Trenčín, Zlatníky, Častá, Rakovice, Trnava, Šurany
Spôsob dopravy: AUV
Počet všetkých osôb na pracovnej ceste
z toho:
- ostatné osoby: 1</t>
  </si>
  <si>
    <t>osoba 4c</t>
  </si>
  <si>
    <t>2025018</t>
  </si>
  <si>
    <t>Administratívne služby - triedenie a archivácia</t>
  </si>
  <si>
    <t>20250601</t>
  </si>
  <si>
    <t>Administratívne služby máj 2025</t>
  </si>
  <si>
    <t>Hrubé mzdy vyplatené osobám (zamestnancom) vrátane odvodov zamestnávateľa
počet fyzických osôb: 3
obdobie: máj 2025</t>
  </si>
  <si>
    <t>Hrubé mzdy vyplatené osobám (zamestnancom) vrátane odvodov zamestnávateľa
počet fyzických osôb: 4
obdobie: máj 2025</t>
  </si>
  <si>
    <t>Hrubé mzdy vyplatené osobám (zamestnancom) vrátane odvodov zamestnávateľa
počet fyzických osôb: 1
obdobie: máj 2025</t>
  </si>
  <si>
    <t>Letisko poplatok</t>
  </si>
  <si>
    <t>Technické zabezpečenie podujatí január-marec 2025</t>
  </si>
  <si>
    <t>550071274</t>
  </si>
  <si>
    <t>Olympijský deň 2025
Základná škola Černyševského 8, 24.6.2025</t>
  </si>
  <si>
    <t>FVP251007</t>
  </si>
  <si>
    <t>Športové náradie - mechanické počítadlo</t>
  </si>
  <si>
    <t>44987447</t>
  </si>
  <si>
    <t>MARGARETKA PO, s. r. o.</t>
  </si>
  <si>
    <t>Olympijský deň 2025
Základná škola Černyševského 8, 24.6.2025
Odmeny súťažiacim</t>
  </si>
  <si>
    <t>Olympijský deň 2025
Základná škola Černyševského 8, 24.6.2025
Príkazná zmluva - technicko-organizačný pracovník</t>
  </si>
  <si>
    <t>osoba 23c</t>
  </si>
  <si>
    <t>osoba 24c</t>
  </si>
  <si>
    <t>osoba 25c</t>
  </si>
  <si>
    <t>Olympijský deň 2025
Základná škola Černyševského 8, 24.6.2025
Príkazná zmluva - supervízor</t>
  </si>
  <si>
    <t>osoba 26c</t>
  </si>
  <si>
    <t>osoba 27c</t>
  </si>
  <si>
    <t>Majstrovstvá Slovenska v klasickom silovom trojboji mužov
Rakovice 29.3.2025</t>
  </si>
  <si>
    <t>OF 2025/17</t>
  </si>
  <si>
    <t>Refundácia
Majstrovstvá Slovenska v klasickom silovom trojboji mužov
Rakovice 29.3.2025
Obec Rakovice, IČO: 00312916
Prenájom priestorov</t>
  </si>
  <si>
    <t>54598800</t>
  </si>
  <si>
    <t>PWL Fitnes Club Veľké Kostoľany</t>
  </si>
  <si>
    <t>Refundácia
Majstrovstvá Slovenska v klasickom silovom trojboji mužov
Rakovice 29.3.2025
Príkazná zmluva, delegát</t>
  </si>
  <si>
    <t>Refundácia
Majstrovstvá Slovenska v klasickom silovom trojboji mužov
Rakovice 29.3.2025
Príkazná zmluva, hlavný rozhodca</t>
  </si>
  <si>
    <t>Refundácia
Majstrovstvá Slovenska v klasickom silovom trojboji mužov
Rakovice 29.3.2025
Príkazná zmluva, postranný rozhodca</t>
  </si>
  <si>
    <t>RefundáciaMajstrovstvá Slovenska v klasickom silovom trojboji mužov
Rakovice 29.3.2025
Príkazná zmluva, technický rozhodca</t>
  </si>
  <si>
    <t>Refundácia
Majstrovstvá Slovenska v klasickom silovom trojboji mužov
Rakovice 29.3.2025
Príkazná zmluva, náhradný rozhodca</t>
  </si>
  <si>
    <t>Refundácia
Majstrovstvá Slovenska v klasickom silovom trojboji mužov
Rakovice 29.3.2025
Príkazná zmluva, IT technik</t>
  </si>
  <si>
    <t>Refundácia
Majstrovstvá Slovenska v klasickom silovom trojboji mužov
Rakovice 29.3.2025
Príkazná zmluva, zdravotník</t>
  </si>
  <si>
    <t>Refundácia
Majstrovstvá Slovenska v klasickom silovom trojboji mužov
Rakovice 29.3.2025
Príkazná zmluva, hlásateľ</t>
  </si>
  <si>
    <t>Refundácia
Majstrovstvá Slovenska v klasickom silovom trojboji mužov
Rakovice 29.3.2025
Príkazná zmluva, zapisovateľka</t>
  </si>
  <si>
    <t>Refundácia
Majstrovstvá Slovenska v klasickom silovom trojboji mužov
Rakovice 29.3.2025
Príkazná zmluva, technický personál</t>
  </si>
  <si>
    <t>Refundácia
Majstrovstvá Slovenska v klasickom silovom trojboji mužov
Rakovice 29.3.2025
Príkazná zmluva, nakladač</t>
  </si>
  <si>
    <t>12/2025</t>
  </si>
  <si>
    <t>Refundácia
Majstrovstvá Slovenska v klasickom silovom trojboji mužov
Rakovice 29.3.2025
Matúš Imrišek, IČO: 50894251
Prenájom zvukovej a svetelnej techniky</t>
  </si>
  <si>
    <t>Majstrovstvá Slovenska v klasickom silovom trojboji mužov
Rakovice 30.3.2025</t>
  </si>
  <si>
    <t>Refundácia
Majstrovstvá Slovenska v klasickom silovom trojboji mužov
Rakovice 30.3.2025
Obec Rakovice, IČO: 00312916
Prenájom priestorov</t>
  </si>
  <si>
    <t>Refundácia
Majstrovstvá Slovenska v klasickom silovom trojboji mužov
Rakovice 30.3.2025
Príkazná zmluva, hlavný rozhodca</t>
  </si>
  <si>
    <t>Refundácia
Majstrovstvá Slovenska v klasickom silovom trojboji mužov
Rakovice 30.3.2025
Príkazná zmluva, postranný rozhodca</t>
  </si>
  <si>
    <t>Refundácia
Majstrovstvá Slovenska v klasickom silovom trojboji mužov
Rakovice 30.3.2025
Príkazná zmluva, náhradný rozhodca</t>
  </si>
  <si>
    <t>Refundácia
Majstrovstvá Slovenska v klasickom silovom trojboji mužov
Rakovice 30.3.2025
Príkazná zmluva, technický rozhodca</t>
  </si>
  <si>
    <t>Refundácia
Majstrovstvá Slovenska v klasickom silovom trojboji mužov
Rakovice 30.3.2025
Príkazná zmluva, jury</t>
  </si>
  <si>
    <t>Refundácia
Majstrovstvá Slovenska v klasickom silovom trojboji mužov
Rakovice 30.3.2025
Príkazná zmluva, technický personál</t>
  </si>
  <si>
    <t>Refundácia
Majstrovstvá Slovenska v klasickom silovom trojboji mužov
Rakovice 30.3.2025
Príkazná zmluva, zdravotník</t>
  </si>
  <si>
    <t>Refundácia
Majstrovstvá Slovenska v klasickom silovom trojboji mužov
Rakovice 30.3.2025
Príkazná zmluva, hlásateľ</t>
  </si>
  <si>
    <t>Refundácia
Majstrovstvá Slovenska v klasickom silovom trojboji mužov
Rakovice 30.3.2025
Príkazná zmluva, zapisovateľ</t>
  </si>
  <si>
    <t>Refundácia
Majstrovstvá Slovenska v klasickom silovom trojboji mužov
Rakovice 30.3.2025
Príkazná zmluva, nakladač</t>
  </si>
  <si>
    <t>13/2025</t>
  </si>
  <si>
    <t>Refundácia
Majstrovstvá Slovenska v klasickom silovom trojboji mužov
Rakovice 30.3.2025
Matúš Imrišek, IČO: 50894251
Prenájom zvukovej a svetelnej techniky, čiastočná úhrada</t>
  </si>
  <si>
    <t>1012533254</t>
  </si>
  <si>
    <t>Internetové pripojenie 6/2025</t>
  </si>
  <si>
    <t>2025022</t>
  </si>
  <si>
    <t>1012540445</t>
  </si>
  <si>
    <t>Internerové pripojenie 7/2025</t>
  </si>
  <si>
    <t>70250163</t>
  </si>
  <si>
    <t xml:space="preserve">Mandátna zmluva 2023 na doručovateľský servis
manipulačný poplatok, poštovné za 6/2025
</t>
  </si>
  <si>
    <t>50250385</t>
  </si>
  <si>
    <t>Zmluva o nájme nebytových priestorov č. 36-2023
administratívne priestory 8/2025</t>
  </si>
  <si>
    <t>50250386</t>
  </si>
  <si>
    <t>Zmluva o nájme nebytových priestorov č. 36-2023
energie 8/2025</t>
  </si>
  <si>
    <t>50250387</t>
  </si>
  <si>
    <t>Zmluva o nájme nebytových priestorov č. 37/2023
administratívne priestory 8/2025</t>
  </si>
  <si>
    <t>50250388</t>
  </si>
  <si>
    <t>Zmluva o nájme nebytových priestorov č. 37/2023
energie 8/2025</t>
  </si>
  <si>
    <t>50250389</t>
  </si>
  <si>
    <t>Zmluva o nájme nebytových priestorov č. 38/2023
skladové priestory, parkovace miesta 8/2025</t>
  </si>
  <si>
    <t>1441827173</t>
  </si>
  <si>
    <t>Telefónne služby 5/2025, uhradené s fa č. 1511807325 v sume 287,40€</t>
  </si>
  <si>
    <t>1511807325</t>
  </si>
  <si>
    <t>Telefónne služby 6/2025, uhradené s fa č. 1441827173 v sume 287,40€</t>
  </si>
  <si>
    <t>20250271</t>
  </si>
  <si>
    <t>Príprava a výroba informačných materiálov pre súťaže SAFKST</t>
  </si>
  <si>
    <t>20250702</t>
  </si>
  <si>
    <t>Administratívne služby 6/2025</t>
  </si>
  <si>
    <t>1020250017</t>
  </si>
  <si>
    <t>Tvorba databázy členov, technická podpora  jún 2025</t>
  </si>
  <si>
    <t>70250131</t>
  </si>
  <si>
    <t xml:space="preserve">Mandátna zmluva 2023 na doručovateľský servis
manipulačný poplatok, poštovné za 5/2025
</t>
  </si>
  <si>
    <t>50250329</t>
  </si>
  <si>
    <t>Zmluva o nájme nebytových priestorov č. 36-2023
administratívne priestory 7/2025</t>
  </si>
  <si>
    <t>50250330</t>
  </si>
  <si>
    <t>Zmluva o nájme nebytových priestorov č. 36-2023
energie 7/2025</t>
  </si>
  <si>
    <t>50250331</t>
  </si>
  <si>
    <t>Zmluva o nájme nebytových priestorov č. 37/2023
administratívne priestory 7/2025</t>
  </si>
  <si>
    <t>50250332</t>
  </si>
  <si>
    <t>Zmluva o nájme nebytových priestorov č. 37/2023
energie 7/2025</t>
  </si>
  <si>
    <t>50250333</t>
  </si>
  <si>
    <t>Zmluva o nájme nebytových priestorov č. 38/2023
skladové priestory, parkovace miesta 7/2025</t>
  </si>
  <si>
    <t>250100032</t>
  </si>
  <si>
    <t>Zmluva o nájme nebytových priestorov č. 36-2023
vyúčtovanie 2024</t>
  </si>
  <si>
    <t>250100033</t>
  </si>
  <si>
    <t>Zmluva o nájme nebytových priestorov č. 37-2023
vyúčtovanie 2024</t>
  </si>
  <si>
    <t>50250272</t>
  </si>
  <si>
    <t>Zmluva o nájme nebytových priestorov č. 36-2023
administratívne priestory 6/2025</t>
  </si>
  <si>
    <t>50250273</t>
  </si>
  <si>
    <t>Zmluva o nájme nebytových priestorov č. 36-2023
energie 6/2025</t>
  </si>
  <si>
    <t>50250274</t>
  </si>
  <si>
    <t>Zmluva o nájme nebytových priestorov č. 37/2023
administratívne priestory 6/2025</t>
  </si>
  <si>
    <t>50250275</t>
  </si>
  <si>
    <t>Zmluva o nájme nebytových priestorov č. 37/2023
energie 6/2025</t>
  </si>
  <si>
    <t>50250276</t>
  </si>
  <si>
    <t>Zmluva o nájme nebytových priestorov č. 38/2023
skladové priestory, parkovace miesta 6/2025</t>
  </si>
  <si>
    <t>Hrubé mzdy vyplatené osobám (zamestnancom) vrátane odvodov zamestnávateľa
počet fyzických osôb: 3
obdobie: jún 2025</t>
  </si>
  <si>
    <t>Hrubé mzdy vyplatené osobám (zamestnancom) vrátane odvodov zamestnávateľa
počet fyzických osôb: 4
obdobie: jún 2025</t>
  </si>
  <si>
    <t>Hrubé mzdy vyplatené osobám (zamestnancom) vrátane odvodov zamestnávateľa
počet fyzických osôb: 1
obdobie: jún 2025</t>
  </si>
  <si>
    <t>E019/2025</t>
  </si>
  <si>
    <t>Práca na informačnom systéme 5/2025
Ročná licencia na informačný systém</t>
  </si>
  <si>
    <t>2501128</t>
  </si>
  <si>
    <t>Toner do tlačiarne</t>
  </si>
  <si>
    <t>20250190VYF</t>
  </si>
  <si>
    <t>Právne služby 5/2025</t>
  </si>
  <si>
    <t>1000090525</t>
  </si>
  <si>
    <t>Vzdelávanie 8.6.2025</t>
  </si>
  <si>
    <t>2020250010</t>
  </si>
  <si>
    <t>Spracovanie účtovníctva marec a máj 2025</t>
  </si>
  <si>
    <t>1000074025</t>
  </si>
  <si>
    <t>20250236VYF</t>
  </si>
  <si>
    <t>Právne služby 6/2025</t>
  </si>
  <si>
    <t>20250150VYF</t>
  </si>
  <si>
    <t>Právne služby 4/2025</t>
  </si>
  <si>
    <t>Tvorba databázy členov, technická podpora  apríl 2025</t>
  </si>
  <si>
    <t>1020250012</t>
  </si>
  <si>
    <t>Technická podpora Výročnej konferencie 17.5.2025</t>
  </si>
  <si>
    <t>1020250013</t>
  </si>
  <si>
    <t>Tvorba databázy členov, technická podpora  máj 2025</t>
  </si>
  <si>
    <t>20250140</t>
  </si>
  <si>
    <t>10250003</t>
  </si>
  <si>
    <t>Trénerské služby 2-8/2025</t>
  </si>
  <si>
    <t>2500096173</t>
  </si>
  <si>
    <t>Športové náradie</t>
  </si>
  <si>
    <t>47056827</t>
  </si>
  <si>
    <t>WARAGOD s.r.o.</t>
  </si>
  <si>
    <t>2500096174</t>
  </si>
  <si>
    <t>2500096175</t>
  </si>
  <si>
    <t>2500096178</t>
  </si>
  <si>
    <t>2500096235</t>
  </si>
  <si>
    <t>2500096342</t>
  </si>
  <si>
    <t>2500096386</t>
  </si>
  <si>
    <t>2500096401</t>
  </si>
  <si>
    <t>2500098453</t>
  </si>
  <si>
    <t>Majstrovstvá Slovenska junioriek a juniorov vo fitnes a kulturistike
Trnava, 5.4.2025</t>
  </si>
  <si>
    <t>Refundácia
Majstrovstvá Slovenska junioriek a juniorov vo fitnes a kulturistike
Trnava, 5.4.2025
Príkazná zmluva - sekretár hlavného rozhodcu</t>
  </si>
  <si>
    <t>Refundácia
Majstrovstvá Slovenska junioriek a juniorov vo fitnes a kulturistike
Trnava, 5.4.2025
Príkazná zmluva - rozhodca</t>
  </si>
  <si>
    <t>Refundácia
Majstrovstvá Slovenska junioriek a juniorov vo fitnes a kulturistike
Trnava, 5.4.2025
Príkazná zmluva - asistentka sekretára</t>
  </si>
  <si>
    <t>Refundácia
Majstrovstvá Slovenska junioriek a juniorov vo fitnes a kulturistike
Trnava, 5.4.2025
Príkazná zmluva - delegát</t>
  </si>
  <si>
    <t>Refundácia
Majstrovstvá Slovenska junioriek a juniorov vo fitnes a kulturistike
Trnava, 5.4.2025
Príkazná zmluva - vedúci pretekárov</t>
  </si>
  <si>
    <t>Refundácia
Majstrovstvá Slovenska junioriek a juniorov vo fitnes a kulturistike
Trnava, 5.4.2025
Príkazná zmluva - pomocník</t>
  </si>
  <si>
    <t>Refundácia
Majstrovstvá Slovenska junioriek a juniorov vo fitnes a kulturistike
Trnava, 5.4.2025
Príkazná zmluva - hlavný rozhodca</t>
  </si>
  <si>
    <t>22025039</t>
  </si>
  <si>
    <t>Refundácia
Majstrovstvá Slovenska junioriek a juniorov vo fitnes a kulturistike
Trnava, 5.4.2025
NTFC s.r.o., IČO: 51893207, Ubytovanie rozhodca</t>
  </si>
  <si>
    <t>061/2025</t>
  </si>
  <si>
    <t>Refundácia
Majstrovstvá Slovenska junioriek a juniorov vo fitnes a kulturistike
Trnava, 5.4.2025
Ing. Riják Anton, IČO: 11752661, Ubytovanie rozhodca</t>
  </si>
  <si>
    <t>Refundácia
Majstrovstvá Slovenska junioriek a juniorov vo fitnes a kulturistike
Trnava, 5.4.2025
Cestovné rozhodca</t>
  </si>
  <si>
    <t>Refundácia
Majstrovstvá Slovenska junioriek a juniorov vo fitnes a kulturistike
Trnava, 5.4.2025
Cestovné sekretár</t>
  </si>
  <si>
    <t>Refundácia
Majstrovstvá Slovenska junioriek a juniorov vo fitnes a kulturistike
Trnava, 5.4.2025
Cestovné asistent sekretára hlavného rozhodcu</t>
  </si>
  <si>
    <t>Refundácia
Majstrovstvá Slovenska junioriek a juniorov vo fitnes a kulturistike
Trnava, 5.4.2025
Cestovné náhradný rozhodca</t>
  </si>
  <si>
    <t>Refundácia
Majstrovstvá Slovenska junioriek a juniorov vo fitnes a kulturistike
Trnava, 5.4.2025
Pizzéria SICILIA Galek, s.r.o., IČO: 44068794, občerstvenie</t>
  </si>
  <si>
    <t>Refundácia
Majstrovstvá Slovenska junioriek a juniorov vo fitnes a kulturistike
Trnava, 5.4.2025
TESCO STORES SR, a.s., IČO: 31321828, občerstvenie</t>
  </si>
  <si>
    <t>Refundácia
Majstrovstvá Slovenska junioriek a juniorov vo fitnes a kulturistike
Trnava, 5.4.2025
Lidl Slovenská republika, s.r.o., IČO: 35793783, občerstvenie</t>
  </si>
  <si>
    <t>Refundácia
Majstrovstvá Slovenska junioriek a juniorov vo fitnes a kulturistike
Trnava, 5.4.2025
Metro Cash &amp; Carry SR s.r.o., IČO: 45952671, občerstvenie</t>
  </si>
  <si>
    <t>Refundácia
Majstrovstvá Slovenska junioriek a juniorov vo fitnes a kulturistike
Trnava, 5.4.2025
Jana Vohryzková, IČO: 63262339, ocenenia</t>
  </si>
  <si>
    <t>Refundácia
Majstrovstvá Slovenska junioriek a juniorov vo fitnes a kulturistike
Trnava, 5.4.2025
IKEA Bratislava, s.r.o. IČO: 35849436, spotrebný materiál</t>
  </si>
  <si>
    <t>Refundácia
Majstrovstvá Slovenska junioriek a juniorov vo fitnes a kulturistike
Trnava, 5.4.2025
HORNBACH - Baumarkt SK spol. s r.o., IČO: 35838949, spotrebný materiál</t>
  </si>
  <si>
    <t>1217500172</t>
  </si>
  <si>
    <t>Refundácia
Majstrovstvá Slovenska vo Fitnes detí, Fitnes Challenge a fitnes Agility
Levoča, 24.5.2025
Technické služby mesta Levoča, IČO: 35528052, prenájom priestorov</t>
  </si>
  <si>
    <t>50361716</t>
  </si>
  <si>
    <t>KŠK Levoča poď makať</t>
  </si>
  <si>
    <t>202521</t>
  </si>
  <si>
    <t>Refundácia
Majstrovstvá Slovenska vo Fitnes detí, Fitnes Challenge a fitnes Agility
Levoča, 24.5.2025
SPOMAT SR, s.r.o., IČO: 45469679, ozvučenie, doprava, ubytovanie, zdravotná služba</t>
  </si>
  <si>
    <t>2500023</t>
  </si>
  <si>
    <t>Refundácia
Majstrovstvá Slovenska vo Fitnes detí, Fitnes Challenge a fitnes Agility
Levoča, 24.5.2025
PONTOS s.r.o., IČO: 46201921, ubytovanie</t>
  </si>
  <si>
    <t>Refundácia
Majstrovstvá Slovenska vo Fitnes detí, Fitnes Challenge a fitnes Agility
Levoča, 24.5.2025
Cestovné - rozhodca</t>
  </si>
  <si>
    <t>Refundácia
Majstrovstvá Slovenska vo Fitnes detí, Fitnes Challenge a fitnes Agility
Levoča, 24.5.2025
Cestovné - sekretár hlavného rozhodcu</t>
  </si>
  <si>
    <t>Refundácia
Majstrovstvá Slovenska vo Fitnes detí, Fitnes Challenge a fitnes Agility
Levoča, 24.5.2025
Cestovné - náhradný rozhodca</t>
  </si>
  <si>
    <t>Refundácia
Majstrovstvá Slovenska vo Fitnes detí, Fitnes Challenge a fitnes Agility
Levoča, 24.5.2025
Cestovné - delegát</t>
  </si>
  <si>
    <t>Refundácia
Majstrovstvá Slovenska vo Fitnes detí, Fitnes Challenge a fitnes Agility
Levoča, 24.5.2025
Cestovné - hlavný rozhodca</t>
  </si>
  <si>
    <t>0FA20250797</t>
  </si>
  <si>
    <t>Refundácia
Majstrovstvá Slovenska vo Fitnes detí, Fitnes Challenge a fitnes Agility
Levoča, 24.5.2025
3b, s.r.o., IČO: 36513148, ocenenia, čiastočná refundácia</t>
  </si>
  <si>
    <t>Fotografické služby + videozáznam
súťaže Majstrovstvá Európy IFBB 2025</t>
  </si>
  <si>
    <t>5412544777</t>
  </si>
  <si>
    <t>Vybavenie na súťaže - elektro</t>
  </si>
  <si>
    <t>SK/2025/07/2248</t>
  </si>
  <si>
    <t>29389593</t>
  </si>
  <si>
    <t>Hegen Česko s.r.o.</t>
  </si>
  <si>
    <t>70250099</t>
  </si>
  <si>
    <t>Mandátna zmluva 2023 na doručovateľský servis
Doručovateľský servis 4/2025</t>
  </si>
  <si>
    <t>2020250018</t>
  </si>
  <si>
    <t>Spracovanie účtovníctva jún 2025</t>
  </si>
  <si>
    <t>Pracovná cesta
Názov: Stretnutie účtovná firma, súťaž
Termín: máj, jún 2025
Miesto - mesto a štát: Trenčín, Rakovice
Spôsob dopravy: AUV
Počet všetkých osôb na pracovnej ceste
z toho:
- ostatné osoby: 1</t>
  </si>
  <si>
    <t>Pracovná cesta
Názov: Stretnutie účtovná firma, súťaž
Termín: február - jún 2025
Miesto - mesto a štát: Bratislava, Trenčín, Rakovice, Nitra, Šurany,
Spôsob dopravy: AUV
Počet všetkých osôb na pracovnej ceste
z toho:
- ostatné osoby: 1</t>
  </si>
  <si>
    <t>osoba 3c</t>
  </si>
  <si>
    <t>2500098926</t>
  </si>
  <si>
    <t>29911</t>
  </si>
  <si>
    <t>Predplatné Expert - portál dotácií, vzdelávanie</t>
  </si>
  <si>
    <t>47454890</t>
  </si>
  <si>
    <t>Grantexpert s.r.o.</t>
  </si>
  <si>
    <t>Technické zabezpečenie Výročnej konferencie 17.5.2025</t>
  </si>
  <si>
    <t>55540741</t>
  </si>
  <si>
    <t>Sound Gentlemen s.r.o.</t>
  </si>
  <si>
    <t>European Open, Sub-Junior, Junior &amp; Masters Equipped &amp; Classic Bench Press Championships
22. - 28. 9. 2025
Valetta Malta</t>
  </si>
  <si>
    <t>INV-1416</t>
  </si>
  <si>
    <t>Petite Events Limited</t>
  </si>
  <si>
    <t>2025/0004</t>
  </si>
  <si>
    <t>Z2025/0003</t>
  </si>
  <si>
    <t>Z2025/0001</t>
  </si>
  <si>
    <t>Z2025/0002</t>
  </si>
  <si>
    <t>2025/0006</t>
  </si>
  <si>
    <t>2025/0005</t>
  </si>
  <si>
    <t>2025/0003</t>
  </si>
  <si>
    <t>2025/0001</t>
  </si>
  <si>
    <t>2025/0002</t>
  </si>
  <si>
    <t>IDXš2025002</t>
  </si>
  <si>
    <t>2025/0009</t>
  </si>
  <si>
    <t>2025/0304</t>
  </si>
  <si>
    <t>Administratívne služby (čiastočná úhrada 1.600€)</t>
  </si>
  <si>
    <t>20251203</t>
  </si>
  <si>
    <t xml:space="preserve">Administratívne služby </t>
  </si>
  <si>
    <t>2025/0012</t>
  </si>
  <si>
    <t>2025/0013</t>
  </si>
  <si>
    <t>2025/0020</t>
  </si>
  <si>
    <t>2025/0021</t>
  </si>
  <si>
    <t>2025/0022</t>
  </si>
  <si>
    <t>2025/0023</t>
  </si>
  <si>
    <t>2025/0024</t>
  </si>
  <si>
    <t>2025/0015</t>
  </si>
  <si>
    <t>2025/0025</t>
  </si>
  <si>
    <t>2025/0019</t>
  </si>
  <si>
    <t>2025/0034</t>
  </si>
  <si>
    <t>2025/0016</t>
  </si>
  <si>
    <t>2025/0043</t>
  </si>
  <si>
    <t>2025/0067</t>
  </si>
  <si>
    <t>2025/0104</t>
  </si>
  <si>
    <t>2025/0008</t>
  </si>
  <si>
    <t>2025/0027</t>
  </si>
  <si>
    <t>2025/0029</t>
  </si>
  <si>
    <t>2025/0028</t>
  </si>
  <si>
    <t>2025/0017</t>
  </si>
  <si>
    <t>2025/0031</t>
  </si>
  <si>
    <t>2025/0011</t>
  </si>
  <si>
    <t>2025/0032</t>
  </si>
  <si>
    <t>2025/0042</t>
  </si>
  <si>
    <t>2025/0033</t>
  </si>
  <si>
    <t>Z2025/0005</t>
  </si>
  <si>
    <t>Z2025/0006</t>
  </si>
  <si>
    <t>IDXš2025003</t>
  </si>
  <si>
    <t>Osoba 4c</t>
  </si>
  <si>
    <t>Z2025/0007</t>
  </si>
  <si>
    <t>2025/0046</t>
  </si>
  <si>
    <t>2025/0044</t>
  </si>
  <si>
    <t>2025/0045</t>
  </si>
  <si>
    <t>2025/0047</t>
  </si>
  <si>
    <t>2025/0050</t>
  </si>
  <si>
    <t>2025/0014</t>
  </si>
  <si>
    <t>2025/0039</t>
  </si>
  <si>
    <t>2025/0052</t>
  </si>
  <si>
    <t>2025/0048</t>
  </si>
  <si>
    <t>IDXš2025009</t>
  </si>
  <si>
    <t>Refundácia
Majstrovstvá Slovenskej republiky v silovom trojboji mužov, žien a masters
22.2.2025, Častá</t>
  </si>
  <si>
    <t>2025/0018</t>
  </si>
  <si>
    <t>2025/0053</t>
  </si>
  <si>
    <t>2025/0049</t>
  </si>
  <si>
    <t>2025/0054</t>
  </si>
  <si>
    <t>Poštové služby (čiastočná úhrada 3,50€)</t>
  </si>
  <si>
    <t>IDXš2025008</t>
  </si>
  <si>
    <t>2025/0058</t>
  </si>
  <si>
    <t>2025/0059</t>
  </si>
  <si>
    <t>2025/0078</t>
  </si>
  <si>
    <t>2025/0079</t>
  </si>
  <si>
    <t>2025/0062</t>
  </si>
  <si>
    <t>Vš V-045</t>
  </si>
  <si>
    <t>BODY FIT s. r. o.</t>
  </si>
  <si>
    <t>Z2025/0008</t>
  </si>
  <si>
    <t>2025/0036</t>
  </si>
  <si>
    <t>Výživové doplnky, čiastočné čerpanie (3.588,15€)</t>
  </si>
  <si>
    <t>2025/0035</t>
  </si>
  <si>
    <t>2025/0030</t>
  </si>
  <si>
    <t>2025/0040</t>
  </si>
  <si>
    <t>V-002</t>
  </si>
  <si>
    <t>36293296</t>
  </si>
  <si>
    <t>KOMPAVA spol. s r.o.</t>
  </si>
  <si>
    <t>2025/0080</t>
  </si>
  <si>
    <t>2025/0082</t>
  </si>
  <si>
    <t>2025/0069</t>
  </si>
  <si>
    <t>2025/0077</t>
  </si>
  <si>
    <t>Z2025/0010</t>
  </si>
  <si>
    <t>IDXš2025020</t>
  </si>
  <si>
    <t>2025/0086</t>
  </si>
  <si>
    <t>2025/0060</t>
  </si>
  <si>
    <t>2025/0076</t>
  </si>
  <si>
    <t>2025/0075</t>
  </si>
  <si>
    <t>2025/0070</t>
  </si>
  <si>
    <t>2025/0071</t>
  </si>
  <si>
    <t>2025/0072</t>
  </si>
  <si>
    <t>2025/0073</t>
  </si>
  <si>
    <t>2025/0074</t>
  </si>
  <si>
    <t>2025/0055</t>
  </si>
  <si>
    <t>IDXš2025023</t>
  </si>
  <si>
    <t>2025/0066</t>
  </si>
  <si>
    <t>2025/0064</t>
  </si>
  <si>
    <t>2025/0063</t>
  </si>
  <si>
    <t>2025/0061</t>
  </si>
  <si>
    <t>2025/0056</t>
  </si>
  <si>
    <t>2025/0041</t>
  </si>
  <si>
    <t>2025/0026</t>
  </si>
  <si>
    <t>IFBB EUROPEAN FITNESS &amp; BODYBUILDING CHAMPIONSHIPS
30. 4. - 5. 5. 2025
Santa Susanna, Španielsko
Letenky, čiastočná suma (21.400€)</t>
  </si>
  <si>
    <t>IDXš2025014</t>
  </si>
  <si>
    <t>2025/0090</t>
  </si>
  <si>
    <t>Z2025/0014</t>
  </si>
  <si>
    <t>Z2025/0011</t>
  </si>
  <si>
    <t>2025/0098</t>
  </si>
  <si>
    <t>4925022</t>
  </si>
  <si>
    <t>dobropis k fa č. 4925021</t>
  </si>
  <si>
    <t>IDXš2025018</t>
  </si>
  <si>
    <t>2025/0089</t>
  </si>
  <si>
    <t>2025/0084</t>
  </si>
  <si>
    <t>2025/0096</t>
  </si>
  <si>
    <t>2025/0094</t>
  </si>
  <si>
    <t>2025/0095</t>
  </si>
  <si>
    <t>2025/0065</t>
  </si>
  <si>
    <t>2025/0083</t>
  </si>
  <si>
    <t>2025/0085</t>
  </si>
  <si>
    <t>2025/0087</t>
  </si>
  <si>
    <t>2025/0101</t>
  </si>
  <si>
    <t>IDXš2025045</t>
  </si>
  <si>
    <t>2025/0097</t>
  </si>
  <si>
    <t>2025/0099</t>
  </si>
  <si>
    <t>IDXš2025012</t>
  </si>
  <si>
    <t>Z2025/0013</t>
  </si>
  <si>
    <t>2025/0100</t>
  </si>
  <si>
    <t>46862579</t>
  </si>
  <si>
    <t>2025/0113</t>
  </si>
  <si>
    <t>2025/0110</t>
  </si>
  <si>
    <t>IDXš2025024</t>
  </si>
  <si>
    <t>2025/0114</t>
  </si>
  <si>
    <t>2025/0116</t>
  </si>
  <si>
    <t>2025/0120</t>
  </si>
  <si>
    <t>IDXš2025028</t>
  </si>
  <si>
    <t>2025/0123</t>
  </si>
  <si>
    <t>2025/0125</t>
  </si>
  <si>
    <t>IDXš2025026</t>
  </si>
  <si>
    <t>Z2025/0015</t>
  </si>
  <si>
    <t>2025/0121</t>
  </si>
  <si>
    <t>2025/0122</t>
  </si>
  <si>
    <t>2025/0124</t>
  </si>
  <si>
    <t>Z2025/0004</t>
  </si>
  <si>
    <t>Z2025/0023</t>
  </si>
  <si>
    <t>Z2025/0024</t>
  </si>
  <si>
    <t>IDXš2025033</t>
  </si>
  <si>
    <t>IDXš2025032</t>
  </si>
  <si>
    <t>IDXš2025031</t>
  </si>
  <si>
    <t>IDXš2025030</t>
  </si>
  <si>
    <t>IDXš2025034</t>
  </si>
  <si>
    <t>IDXš2025029</t>
  </si>
  <si>
    <t>IDXš2025036</t>
  </si>
  <si>
    <t>IDXš2025015</t>
  </si>
  <si>
    <t>2025/0144</t>
  </si>
  <si>
    <t>2025/0143</t>
  </si>
  <si>
    <t>IDXš2025035</t>
  </si>
  <si>
    <t>2025/0195</t>
  </si>
  <si>
    <t>22/2025</t>
  </si>
  <si>
    <t>IFBB World Children Fitness Championships
13. - 16.6.2025, Cacak, Srbsko
Preprava osôb BA-Letisko Viedeň</t>
  </si>
  <si>
    <t>37125974</t>
  </si>
  <si>
    <t>Martin VESELY ALFANA MM</t>
  </si>
  <si>
    <t>Športové vybavenie</t>
  </si>
  <si>
    <t>Z2025/0017</t>
  </si>
  <si>
    <t>IDXš2025019</t>
  </si>
  <si>
    <t>2025/0130</t>
  </si>
  <si>
    <t>2025/0141</t>
  </si>
  <si>
    <t>Z2025/0018-19</t>
  </si>
  <si>
    <t>Vš V-037</t>
  </si>
  <si>
    <t>2025/0140</t>
  </si>
  <si>
    <t>IDXš2025037</t>
  </si>
  <si>
    <t>Poistenie zodpovednosti
24.6. - 24.9.2025</t>
  </si>
  <si>
    <t>IDXš2025004</t>
  </si>
  <si>
    <t>IDXš2025006</t>
  </si>
  <si>
    <t>IDXš2025007</t>
  </si>
  <si>
    <t>IDXš2025005</t>
  </si>
  <si>
    <t>V-001</t>
  </si>
  <si>
    <t>IDXš2025039</t>
  </si>
  <si>
    <t>IDXš2025038</t>
  </si>
  <si>
    <t>2025/0138</t>
  </si>
  <si>
    <t>V-003</t>
  </si>
  <si>
    <t>2025/0168</t>
  </si>
  <si>
    <t>2025/0159</t>
  </si>
  <si>
    <t>2025/0149</t>
  </si>
  <si>
    <t>2025/0158</t>
  </si>
  <si>
    <t>2025/0157</t>
  </si>
  <si>
    <t>2025/0154</t>
  </si>
  <si>
    <t>2025/0155</t>
  </si>
  <si>
    <t>2025/0156</t>
  </si>
  <si>
    <t>2025/0139</t>
  </si>
  <si>
    <t>2025/0160</t>
  </si>
  <si>
    <t>2025/0163</t>
  </si>
  <si>
    <t>2025/0162</t>
  </si>
  <si>
    <t>2025/0146</t>
  </si>
  <si>
    <t>2025/0127</t>
  </si>
  <si>
    <t>2025/0135</t>
  </si>
  <si>
    <t>2025/0133</t>
  </si>
  <si>
    <t>2025/0137</t>
  </si>
  <si>
    <t>2025/0136</t>
  </si>
  <si>
    <t>2025/0093</t>
  </si>
  <si>
    <t>2025/0092</t>
  </si>
  <si>
    <t>2025/0109</t>
  </si>
  <si>
    <t>2025/0111</t>
  </si>
  <si>
    <t>2025/0107</t>
  </si>
  <si>
    <t>2025/0106</t>
  </si>
  <si>
    <t>2025/0108</t>
  </si>
  <si>
    <t>2025/01432</t>
  </si>
  <si>
    <t>2025/0161</t>
  </si>
  <si>
    <t>2025/0129</t>
  </si>
  <si>
    <t>2025/0148</t>
  </si>
  <si>
    <t>2025/0142</t>
  </si>
  <si>
    <t>2025/0131</t>
  </si>
  <si>
    <t>2025/0126</t>
  </si>
  <si>
    <t>2025/0152</t>
  </si>
  <si>
    <t>2025/0102</t>
  </si>
  <si>
    <t>2025/0091</t>
  </si>
  <si>
    <t>1020250009</t>
  </si>
  <si>
    <t>2025/0118</t>
  </si>
  <si>
    <t>2025/0119</t>
  </si>
  <si>
    <t>2025/0170</t>
  </si>
  <si>
    <t>V-004</t>
  </si>
  <si>
    <t>2025/0151</t>
  </si>
  <si>
    <t>2025/0164</t>
  </si>
  <si>
    <t>2025/0165</t>
  </si>
  <si>
    <t>2025/0166</t>
  </si>
  <si>
    <t>2025/0167</t>
  </si>
  <si>
    <t>2025/0172</t>
  </si>
  <si>
    <t>2025/0173</t>
  </si>
  <si>
    <t>2025/0174</t>
  </si>
  <si>
    <t>2025/0171</t>
  </si>
  <si>
    <t>2025/0169</t>
  </si>
  <si>
    <t>IDXš2025013</t>
  </si>
  <si>
    <t>2025/0147</t>
  </si>
  <si>
    <t>IDXš2025043</t>
  </si>
  <si>
    <t>V-005</t>
  </si>
  <si>
    <t>2025/0176</t>
  </si>
  <si>
    <t>Z2025/0021</t>
  </si>
  <si>
    <t>2025/0105</t>
  </si>
  <si>
    <t>2025/0150</t>
  </si>
  <si>
    <t>IDXš2025040</t>
  </si>
  <si>
    <t>IDXš2025042</t>
  </si>
  <si>
    <t>2025/0175</t>
  </si>
  <si>
    <t>2025/0179</t>
  </si>
  <si>
    <t>2025/0117</t>
  </si>
  <si>
    <t>Pracovná cesta
Názov: Stretnutie účtovná spoločnosť, stretnutia BA
Termín: jún 2025
Miesto - mesto a štát: Trenčín, Bratislava
Spôsob dopravy (napr. letecky): AUV
Počet všetkých osôb na pracovnej ceste 1
z toho:
- funkcionár: 3</t>
  </si>
  <si>
    <t>osoba 2c</t>
  </si>
  <si>
    <t>Z2025/0022</t>
  </si>
  <si>
    <t>European Open, Sub-Junior, Junior &amp; Masters Equipped &amp; Classic Bench Press Championships
22. - 28. 9. 2025
Valetta Malta
ubytovanie (rozdelenie polrok 1.617€)</t>
  </si>
  <si>
    <t>2025/0189</t>
  </si>
  <si>
    <t>1012546724</t>
  </si>
  <si>
    <t>Internerové pripojenie 8/2025</t>
  </si>
  <si>
    <t>2025/0183</t>
  </si>
  <si>
    <t>2020250019</t>
  </si>
  <si>
    <t>Spracovanie účtovníctva júl 2025</t>
  </si>
  <si>
    <t>2025/0128</t>
  </si>
  <si>
    <t>072025007</t>
  </si>
  <si>
    <t>Trénerské služby 5/2025</t>
  </si>
  <si>
    <t>072025004</t>
  </si>
  <si>
    <t>Trénerské služby 2/2025</t>
  </si>
  <si>
    <t>072025005</t>
  </si>
  <si>
    <t>Trénerské služby 3/2025</t>
  </si>
  <si>
    <t>072025006</t>
  </si>
  <si>
    <t>Trénerské služby 4/2025</t>
  </si>
  <si>
    <t>2025/0153</t>
  </si>
  <si>
    <t>072025008</t>
  </si>
  <si>
    <t>Trénerské služby 6/2025</t>
  </si>
  <si>
    <t>2025/0177</t>
  </si>
  <si>
    <t>2025/0187</t>
  </si>
  <si>
    <t>50250441</t>
  </si>
  <si>
    <t>Zmluva o nájme nebytových priestorov č. 36-2023
administratívne priestory 9/2025</t>
  </si>
  <si>
    <t>2025/0186</t>
  </si>
  <si>
    <t>50250442</t>
  </si>
  <si>
    <t>Zmluva o nájme nebytových priestorov č. 36-2023
energie 9/2025</t>
  </si>
  <si>
    <t>2025/0185</t>
  </si>
  <si>
    <t>50250443</t>
  </si>
  <si>
    <t>Zmluva o nájme nebytových priestorov č. 37/2023
administratívne priestory 9/2025</t>
  </si>
  <si>
    <t>2025/0190</t>
  </si>
  <si>
    <t>50250444</t>
  </si>
  <si>
    <t>Zmluva o nájme nebytových priestorov č. 37/2023
energie 9/2025</t>
  </si>
  <si>
    <t>2025/0188</t>
  </si>
  <si>
    <t>50250445</t>
  </si>
  <si>
    <t>Zmluva o nájme nebytových priestorov č. 38/2023
skladové priestory, parkovace miesta 9/2025</t>
  </si>
  <si>
    <t>2025/0180</t>
  </si>
  <si>
    <t>20250776</t>
  </si>
  <si>
    <t>Čistiareň - športové oblečenie</t>
  </si>
  <si>
    <t>46379681</t>
  </si>
  <si>
    <t>Riant, s.r.o.</t>
  </si>
  <si>
    <t>2025/0081</t>
  </si>
  <si>
    <t>20250330</t>
  </si>
  <si>
    <t>2025/0184</t>
  </si>
  <si>
    <t>20250276</t>
  </si>
  <si>
    <t>2025/0112</t>
  </si>
  <si>
    <t>WP2501008</t>
  </si>
  <si>
    <t>Súťažné farby</t>
  </si>
  <si>
    <t>46006818</t>
  </si>
  <si>
    <t>WP comp s.r.o.</t>
  </si>
  <si>
    <t>2025/0192</t>
  </si>
  <si>
    <t>20250801</t>
  </si>
  <si>
    <t>Administratívne služby júl 2025</t>
  </si>
  <si>
    <t>2025/0191</t>
  </si>
  <si>
    <t>1351791302</t>
  </si>
  <si>
    <t>Telefónne služby 7/2025</t>
  </si>
  <si>
    <t>2025/0182</t>
  </si>
  <si>
    <t>70250195</t>
  </si>
  <si>
    <t>Mandátna zmluva 2023 na doručovateľský servis
manipulačný poplatok, poštovné za 7/2025</t>
  </si>
  <si>
    <t>Hrubé mzdy vyplatené osobám (zamestnancom) vrátane odvodov zamestnávateľa
počet fyzických osôb: 4
obdobie: júl 2025</t>
  </si>
  <si>
    <t>Hrubé mzdy vyplatené osobám (zamestnancom) vrátane odvodov zamestnávateľa
počet fyzických osôb: 3
obdobie: júl 2025 (rozdelenie polrok 4.520,94)</t>
  </si>
  <si>
    <t>Kontaktná osoba zodpovedná za vyplnený formulár
meno a priezvisko: Jiří Jeřábek
e-mail: kontrolor@safkst.sk
tel. kontakt (mobil): 0907 377 434</t>
  </si>
  <si>
    <t>Mgr. Boris Mlsna</t>
  </si>
  <si>
    <t>Dátum: 15.4.2026</t>
  </si>
  <si>
    <t>IDXš2025041</t>
  </si>
  <si>
    <t>V-049</t>
  </si>
  <si>
    <t>V-059</t>
  </si>
  <si>
    <t>V-050</t>
  </si>
  <si>
    <t>V-051</t>
  </si>
  <si>
    <t>2024/0296</t>
  </si>
  <si>
    <t>2024/0300</t>
  </si>
  <si>
    <t>2024/0297</t>
  </si>
  <si>
    <t>2024/0298</t>
  </si>
  <si>
    <t>2024/0294</t>
  </si>
  <si>
    <t>V-052</t>
  </si>
  <si>
    <t>V-053</t>
  </si>
  <si>
    <t>IDV20250001</t>
  </si>
  <si>
    <t>2025/0038</t>
  </si>
  <si>
    <t>V-055</t>
  </si>
  <si>
    <t>V-056</t>
  </si>
  <si>
    <t>IDXš2025056</t>
  </si>
  <si>
    <t>V-057</t>
  </si>
  <si>
    <t>V-058</t>
  </si>
  <si>
    <t>IDV20250002</t>
  </si>
  <si>
    <t>V-060</t>
  </si>
  <si>
    <t>V-061</t>
  </si>
  <si>
    <t>V-062</t>
  </si>
  <si>
    <t>V-063</t>
  </si>
  <si>
    <t>V-064</t>
  </si>
  <si>
    <t>V-065</t>
  </si>
  <si>
    <t>IDXš2025055</t>
  </si>
  <si>
    <t>V-066</t>
  </si>
  <si>
    <t>V-067</t>
  </si>
  <si>
    <t>IDXš2025104</t>
  </si>
  <si>
    <t>V-068</t>
  </si>
  <si>
    <t>V-070</t>
  </si>
  <si>
    <t>V-069</t>
  </si>
  <si>
    <t>V-071</t>
  </si>
  <si>
    <t>V-072</t>
  </si>
  <si>
    <t>V-073</t>
  </si>
  <si>
    <t>V-074</t>
  </si>
  <si>
    <t>IDV20250003</t>
  </si>
  <si>
    <t>IDV20250004</t>
  </si>
  <si>
    <t>Z2025/0012</t>
  </si>
  <si>
    <t>2025/001</t>
  </si>
  <si>
    <t>V-075</t>
  </si>
  <si>
    <t>V-076</t>
  </si>
  <si>
    <t>IDXš2025061</t>
  </si>
  <si>
    <t>2025/0305</t>
  </si>
  <si>
    <t>V-077</t>
  </si>
  <si>
    <t>V-079</t>
  </si>
  <si>
    <t>V-080</t>
  </si>
  <si>
    <t>V-081</t>
  </si>
  <si>
    <t>V-082</t>
  </si>
  <si>
    <t>V-083</t>
  </si>
  <si>
    <t>V-084</t>
  </si>
  <si>
    <t>V-085</t>
  </si>
  <si>
    <t>V-086</t>
  </si>
  <si>
    <t>V-087</t>
  </si>
  <si>
    <t>V-088</t>
  </si>
  <si>
    <t>IDV20250005</t>
  </si>
  <si>
    <t>V-089</t>
  </si>
  <si>
    <t>V-090</t>
  </si>
  <si>
    <t>2025/0307</t>
  </si>
  <si>
    <t>V-092</t>
  </si>
  <si>
    <t>V-093</t>
  </si>
  <si>
    <t>IDV2025/0006</t>
  </si>
  <si>
    <t>IDV2025/007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</si>
</sst>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00B0F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2">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164" fontId="1" fillId="3" borderId="0" xfId="0" applyNumberFormat="1" applyFont="1" applyFill="1" applyAlignment="1" applyProtection="1">
      <alignment horizontal="right" vertical="top" wrapText="1"/>
      <protection locked="0"/>
    </xf>
    <xf numFmtId="4" fontId="1" fillId="17" borderId="0" xfId="0" applyNumberFormat="1" applyFont="1" applyFill="1" applyAlignment="1" applyProtection="1">
      <alignment vertical="top"/>
      <protection locked="0"/>
    </xf>
    <xf numFmtId="49" fontId="8" fillId="3" borderId="0" xfId="0" applyNumberFormat="1" applyFont="1" applyFill="1" applyAlignment="1" applyProtection="1">
      <alignmen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A000000}"/>
    <cellStyle name="Normálna 2 2" xfId="10" xr:uid="{00000000-0005-0000-0000-00000B000000}"/>
    <cellStyle name="Normálna 2 3" xfId="11" xr:uid="{00000000-0005-0000-0000-00000C000000}"/>
    <cellStyle name="Normálna 3" xfId="12" xr:uid="{00000000-0005-0000-0000-00000D000000}"/>
    <cellStyle name="Normálna 3 2" xfId="13" xr:uid="{00000000-0005-0000-0000-00000E000000}"/>
    <cellStyle name="Normálna 3 3" xfId="14" xr:uid="{00000000-0005-0000-0000-00000F000000}"/>
    <cellStyle name="Normálna 4" xfId="15" xr:uid="{00000000-0005-0000-0000-000010000000}"/>
    <cellStyle name="Normálna 4 2" xfId="16" xr:uid="{00000000-0005-0000-0000-000011000000}"/>
    <cellStyle name="Normálna 5" xfId="17" xr:uid="{00000000-0005-0000-0000-000012000000}"/>
    <cellStyle name="Normálna 5 2" xfId="18" xr:uid="{00000000-0005-0000-0000-000013000000}"/>
    <cellStyle name="Normálna 5 3" xfId="19" xr:uid="{00000000-0005-0000-0000-000014000000}"/>
    <cellStyle name="Normálna 5 4" xfId="20" xr:uid="{00000000-0005-0000-0000-000015000000}"/>
    <cellStyle name="Normálna 6" xfId="21" xr:uid="{00000000-0005-0000-0000-000016000000}"/>
    <cellStyle name="Normálna 7" xfId="22" xr:uid="{00000000-0005-0000-0000-000017000000}"/>
    <cellStyle name="Normálna 7 2" xfId="23" xr:uid="{00000000-0005-0000-0000-000018000000}"/>
    <cellStyle name="Normálna 8" xfId="24" xr:uid="{00000000-0005-0000-0000-000019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7">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5"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topLeftCell="A65"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9" customHeight="1" x14ac:dyDescent="0.2">
      <c r="A1" s="308" t="s">
        <v>0</v>
      </c>
      <c r="C1" s="319"/>
      <c r="D1" s="319"/>
    </row>
    <row r="2" spans="1:4" s="18" customFormat="1" ht="19.149999999999999"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1355</v>
      </c>
      <c r="C6" s="205"/>
      <c r="D6" s="205"/>
    </row>
    <row r="7" spans="1:4" s="18" customFormat="1" ht="15" customHeight="1" x14ac:dyDescent="0.2">
      <c r="A7" s="296" t="s">
        <v>4</v>
      </c>
      <c r="C7" s="205"/>
      <c r="D7" s="205"/>
    </row>
    <row r="8" spans="1:4" s="18" customFormat="1" ht="15" customHeight="1" x14ac:dyDescent="0.2">
      <c r="A8" s="269" t="s">
        <v>1356</v>
      </c>
      <c r="C8" s="205"/>
      <c r="D8" s="205"/>
    </row>
    <row r="9" spans="1:4" s="18" customFormat="1" ht="15" customHeight="1" x14ac:dyDescent="0.2">
      <c r="A9" s="269" t="s">
        <v>1357</v>
      </c>
      <c r="C9" s="205"/>
      <c r="D9" s="205"/>
    </row>
    <row r="10" spans="1:4" s="18" customFormat="1" ht="15.75" customHeight="1" x14ac:dyDescent="0.2">
      <c r="A10" s="296" t="s">
        <v>1358</v>
      </c>
      <c r="C10" s="205"/>
      <c r="D10" s="205"/>
    </row>
    <row r="11" spans="1:4" s="18" customFormat="1" ht="42.75" customHeight="1" x14ac:dyDescent="0.2">
      <c r="A11" s="296" t="s">
        <v>1359</v>
      </c>
      <c r="C11" s="205"/>
      <c r="D11" s="205"/>
    </row>
    <row r="12" spans="1:4" s="18" customFormat="1" ht="20.45" customHeight="1" x14ac:dyDescent="0.2">
      <c r="A12" s="304" t="s">
        <v>1378</v>
      </c>
      <c r="C12" s="205"/>
      <c r="D12" s="205"/>
    </row>
    <row r="13" spans="1:4" s="18" customFormat="1" ht="23.45" customHeight="1" x14ac:dyDescent="0.2">
      <c r="A13" s="309"/>
      <c r="C13" s="205"/>
      <c r="D13" s="205"/>
    </row>
    <row r="14" spans="1:4" s="18" customFormat="1" ht="18" x14ac:dyDescent="0.2">
      <c r="A14" s="310" t="s">
        <v>5</v>
      </c>
      <c r="C14" s="205"/>
      <c r="D14" s="205"/>
    </row>
    <row r="15" spans="1:4" ht="16.149999999999999" customHeight="1" x14ac:dyDescent="0.2">
      <c r="A15" s="127"/>
      <c r="C15" s="21"/>
    </row>
    <row r="16" spans="1:4" ht="306" x14ac:dyDescent="0.2">
      <c r="A16" s="298" t="s">
        <v>6</v>
      </c>
      <c r="C16" s="21"/>
    </row>
    <row r="17" spans="1:4" ht="17.45" customHeight="1" x14ac:dyDescent="0.2">
      <c r="A17" s="21"/>
      <c r="C17" s="21"/>
    </row>
    <row r="18" spans="1:4" ht="226.3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20"/>
      <c r="D21" s="320"/>
    </row>
    <row r="22" spans="1:4" x14ac:dyDescent="0.2">
      <c r="C22" s="321"/>
      <c r="D22" s="320"/>
    </row>
    <row r="23" spans="1:4" ht="63.75" x14ac:dyDescent="0.2">
      <c r="A23" s="23" t="s">
        <v>1379</v>
      </c>
      <c r="C23" s="255"/>
      <c r="D23" s="256"/>
    </row>
    <row r="24" spans="1:4" ht="12.75" customHeight="1" x14ac:dyDescent="0.2">
      <c r="C24" s="317"/>
      <c r="D24" s="318"/>
    </row>
    <row r="25" spans="1:4" ht="29.45" customHeight="1" x14ac:dyDescent="0.2">
      <c r="A25" s="23" t="s">
        <v>10</v>
      </c>
    </row>
    <row r="26" spans="1:4" ht="13.9"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1360</v>
      </c>
    </row>
    <row r="32" spans="1:4" ht="12.6" customHeight="1" x14ac:dyDescent="0.2"/>
    <row r="33" spans="1:3" ht="15.75" customHeight="1" x14ac:dyDescent="0.2">
      <c r="A33" s="19" t="s">
        <v>1361</v>
      </c>
    </row>
    <row r="34" spans="1:3" ht="12.6" customHeight="1" x14ac:dyDescent="0.2"/>
    <row r="35" spans="1:3" ht="51" x14ac:dyDescent="0.2">
      <c r="A35" s="19" t="s">
        <v>1363</v>
      </c>
    </row>
    <row r="36" spans="1:3" ht="12" customHeight="1" x14ac:dyDescent="0.2"/>
    <row r="37" spans="1:3" ht="25.5" x14ac:dyDescent="0.2">
      <c r="A37" s="271" t="s">
        <v>1362</v>
      </c>
    </row>
    <row r="39" spans="1:3" ht="76.5" x14ac:dyDescent="0.2">
      <c r="A39" s="23" t="s">
        <v>1364</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1365</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1366</v>
      </c>
    </row>
    <row r="49" spans="1:1" ht="12" customHeight="1" x14ac:dyDescent="0.2"/>
    <row r="50" spans="1:1" ht="38.25" x14ac:dyDescent="0.2">
      <c r="A50" s="19" t="s">
        <v>1367</v>
      </c>
    </row>
    <row r="51" spans="1:1" ht="12.75" customHeight="1" x14ac:dyDescent="0.2"/>
    <row r="52" spans="1:1" ht="76.5" x14ac:dyDescent="0.2">
      <c r="A52" s="19" t="s">
        <v>1368</v>
      </c>
    </row>
    <row r="53" spans="1:1" ht="12.75" customHeight="1" x14ac:dyDescent="0.2"/>
    <row r="54" spans="1:1" ht="38.25" x14ac:dyDescent="0.2">
      <c r="A54" s="19" t="s">
        <v>1369</v>
      </c>
    </row>
    <row r="56" spans="1:1" x14ac:dyDescent="0.2">
      <c r="A56" s="19" t="s">
        <v>16</v>
      </c>
    </row>
    <row r="58" spans="1:1" x14ac:dyDescent="0.2">
      <c r="A58" s="19" t="s">
        <v>17</v>
      </c>
    </row>
    <row r="60" spans="1:1" ht="121.9" customHeight="1" x14ac:dyDescent="0.2">
      <c r="A60" s="23" t="s">
        <v>1370</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1371</v>
      </c>
    </row>
    <row r="66" spans="1:1" ht="93.6" customHeight="1" x14ac:dyDescent="0.2">
      <c r="A66" s="23" t="s">
        <v>20</v>
      </c>
    </row>
    <row r="68" spans="1:1" ht="18" x14ac:dyDescent="0.2">
      <c r="A68" s="258" t="s">
        <v>21</v>
      </c>
    </row>
    <row r="70" spans="1:1" ht="174.6" customHeight="1" x14ac:dyDescent="0.2">
      <c r="A70" s="259" t="s">
        <v>22</v>
      </c>
    </row>
    <row r="71" spans="1:1" ht="13.15" customHeight="1" x14ac:dyDescent="0.2">
      <c r="A71" s="259"/>
    </row>
    <row r="72" spans="1:1" ht="173.45" customHeight="1" x14ac:dyDescent="0.2">
      <c r="A72" s="311" t="s">
        <v>1389</v>
      </c>
    </row>
    <row r="73" spans="1:1" ht="38.25" x14ac:dyDescent="0.2">
      <c r="A73" s="23" t="s">
        <v>1390</v>
      </c>
    </row>
    <row r="74" spans="1:1" x14ac:dyDescent="0.2">
      <c r="A74" s="25" t="s">
        <v>23</v>
      </c>
    </row>
    <row r="75" spans="1:1" ht="61.9"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1380</v>
      </c>
    </row>
    <row r="96" spans="1:2" x14ac:dyDescent="0.2">
      <c r="A96" s="23"/>
    </row>
    <row r="97" spans="1:4" x14ac:dyDescent="0.2">
      <c r="A97" s="260" t="s">
        <v>40</v>
      </c>
    </row>
    <row r="98" spans="1:4" ht="68.45" customHeight="1" x14ac:dyDescent="0.2">
      <c r="A98" s="23" t="s">
        <v>1381</v>
      </c>
    </row>
    <row r="99" spans="1:4" x14ac:dyDescent="0.2">
      <c r="A99" s="23"/>
    </row>
    <row r="100" spans="1:4" x14ac:dyDescent="0.2">
      <c r="A100" s="260" t="s">
        <v>41</v>
      </c>
    </row>
    <row r="101" spans="1:4" ht="89.25" x14ac:dyDescent="0.2">
      <c r="A101" s="23" t="s">
        <v>1382</v>
      </c>
    </row>
    <row r="102" spans="1:4" x14ac:dyDescent="0.2">
      <c r="A102" s="23"/>
    </row>
    <row r="103" spans="1:4" x14ac:dyDescent="0.2">
      <c r="A103" s="297" t="s">
        <v>42</v>
      </c>
    </row>
    <row r="104" spans="1:4" ht="51" x14ac:dyDescent="0.2">
      <c r="A104" s="23" t="s">
        <v>1383</v>
      </c>
    </row>
    <row r="105" spans="1:4" x14ac:dyDescent="0.2">
      <c r="A105" s="23"/>
      <c r="B105" s="20" t="s">
        <v>43</v>
      </c>
    </row>
    <row r="106" spans="1:4" x14ac:dyDescent="0.2">
      <c r="A106" s="260" t="s">
        <v>44</v>
      </c>
    </row>
    <row r="107" spans="1:4" ht="71.25" customHeight="1" x14ac:dyDescent="0.2">
      <c r="A107" s="19" t="s">
        <v>1384</v>
      </c>
    </row>
    <row r="108" spans="1:4" ht="38.25" x14ac:dyDescent="0.2">
      <c r="A108" s="19" t="s">
        <v>1374</v>
      </c>
    </row>
    <row r="109" spans="1:4" ht="25.5" x14ac:dyDescent="0.2">
      <c r="A109" s="19" t="s">
        <v>45</v>
      </c>
    </row>
    <row r="110" spans="1:4" ht="10.5" customHeight="1" x14ac:dyDescent="0.2">
      <c r="D110" s="20" t="s">
        <v>43</v>
      </c>
    </row>
    <row r="111" spans="1:4" ht="99.75" customHeight="1" x14ac:dyDescent="0.2">
      <c r="A111" s="23" t="s">
        <v>1373</v>
      </c>
    </row>
    <row r="112" spans="1:4" ht="25.5" x14ac:dyDescent="0.2">
      <c r="A112" s="19" t="s">
        <v>1372</v>
      </c>
    </row>
    <row r="114" spans="1:2" ht="178.5" x14ac:dyDescent="0.2">
      <c r="A114" s="23" t="s">
        <v>1385</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1386</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9" customHeight="1" x14ac:dyDescent="0.2">
      <c r="A132" s="23" t="s">
        <v>1375</v>
      </c>
    </row>
    <row r="133" spans="1:1" ht="61.5" customHeight="1" x14ac:dyDescent="0.2">
      <c r="A133" s="303" t="s">
        <v>1387</v>
      </c>
    </row>
    <row r="134" spans="1:1" x14ac:dyDescent="0.2">
      <c r="A134" s="260" t="s">
        <v>1388</v>
      </c>
    </row>
    <row r="135" spans="1:1" ht="102" x14ac:dyDescent="0.2">
      <c r="A135" s="303" t="s">
        <v>1376</v>
      </c>
    </row>
    <row r="136" spans="1:1" x14ac:dyDescent="0.2">
      <c r="A136"/>
    </row>
    <row r="137" spans="1:1" ht="71.650000000000006" customHeight="1" x14ac:dyDescent="0.2">
      <c r="A137" s="302" t="s">
        <v>1377</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9"/>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2" t="str">
        <f>Spolu!C3&amp;", "&amp;Spolu!C6</f>
        <v>Slovenská asociácia fitnes, kulturistiky a silového trojboja, Olympijské námestie 14290/1, Bratislava, 832 80</v>
      </c>
      <c r="B1" s="372"/>
      <c r="C1" s="372"/>
      <c r="N1" s="137" t="str">
        <f>O1&amp;" - "&amp;P1</f>
        <v>a - príspevok uznaným športom</v>
      </c>
      <c r="O1" s="137" t="s">
        <v>338</v>
      </c>
      <c r="P1" s="137" t="str">
        <f>Spolu!B17</f>
        <v>príspevok uznaným športom</v>
      </c>
    </row>
    <row r="2" spans="1:16" x14ac:dyDescent="0.2">
      <c r="N2" s="137" t="str">
        <f t="shared" ref="N2:N19" si="0">O2&amp;" - "&amp;P2</f>
        <v>b - príspevok Slovenskému olympijskému a športovému výboru</v>
      </c>
      <c r="O2" s="137" t="s">
        <v>340</v>
      </c>
      <c r="P2" s="137" t="str">
        <f>Spolu!B18</f>
        <v>príspevok Slovenskému olympijskému a športovému výboru</v>
      </c>
    </row>
    <row r="3" spans="1:16" x14ac:dyDescent="0.2">
      <c r="E3" s="373" t="s">
        <v>1275</v>
      </c>
      <c r="F3" s="374"/>
      <c r="N3" s="137" t="str">
        <f t="shared" si="0"/>
        <v>c - príspevok Slovenskému paralympijskému výboru</v>
      </c>
      <c r="O3" s="137" t="s">
        <v>342</v>
      </c>
      <c r="P3" s="137" t="str">
        <f>Spolu!B19</f>
        <v>príspevok Slovenskému paralympijskému výboru</v>
      </c>
    </row>
    <row r="4" spans="1:16" ht="45.75" customHeight="1" x14ac:dyDescent="0.2">
      <c r="E4" s="374"/>
      <c r="F4" s="374"/>
      <c r="N4" s="137" t="str">
        <f t="shared" si="0"/>
        <v>d - príspevok športovcom top tímu</v>
      </c>
      <c r="O4" s="137" t="s">
        <v>344</v>
      </c>
      <c r="P4" s="137" t="str">
        <f>Spolu!B20</f>
        <v>príspevok športovcom top tímu</v>
      </c>
    </row>
    <row r="5" spans="1:16" ht="30.75" customHeight="1" x14ac:dyDescent="0.2">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
      <c r="C6" s="138" t="s">
        <v>1277</v>
      </c>
      <c r="E6" s="140" t="s">
        <v>1278</v>
      </c>
      <c r="F6" s="149"/>
      <c r="N6" s="137" t="str">
        <f t="shared" si="0"/>
        <v>f - plnenie úloh verejného záujmu v športe</v>
      </c>
      <c r="O6" s="137" t="s">
        <v>348</v>
      </c>
      <c r="P6" s="137" t="str">
        <f>Spolu!B22</f>
        <v>plnenie úloh verejného záujmu v športe</v>
      </c>
    </row>
    <row r="7" spans="1:16" x14ac:dyDescent="0.2">
      <c r="C7" s="138" t="s">
        <v>1280</v>
      </c>
      <c r="E7" s="140" t="s">
        <v>1281</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
      <c r="C8" s="138" t="s">
        <v>1283</v>
      </c>
      <c r="E8" s="140" t="s">
        <v>1284</v>
      </c>
      <c r="F8" s="151"/>
      <c r="N8" s="137" t="str">
        <f t="shared" si="0"/>
        <v>h - podpora a rozvoj turistických a cykloturistických trás</v>
      </c>
      <c r="O8" s="137" t="s">
        <v>352</v>
      </c>
      <c r="P8" s="137" t="str">
        <f>Spolu!B24</f>
        <v>podpora a rozvoj turistických a cykloturistických trás</v>
      </c>
    </row>
    <row r="9" spans="1:16" x14ac:dyDescent="0.2">
      <c r="C9" s="273"/>
      <c r="E9" s="140" t="s">
        <v>1306</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
      <c r="E10" s="140" t="s">
        <v>1285</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5" t="s">
        <v>1307</v>
      </c>
      <c r="B12" s="375"/>
      <c r="C12" s="375"/>
      <c r="D12" s="138"/>
      <c r="E12" s="138"/>
      <c r="F12" s="195" t="s">
        <v>1308</v>
      </c>
      <c r="G12" s="138"/>
      <c r="N12" s="137" t="str">
        <f t="shared" si="0"/>
        <v>l - podpora zdravotne postihnutých športovcov</v>
      </c>
      <c r="O12" s="137" t="s">
        <v>360</v>
      </c>
      <c r="P12" s="137" t="str">
        <f>Spolu!B28</f>
        <v>podpora zdravotne postihnutých športovcov</v>
      </c>
    </row>
    <row r="13" spans="1:16" ht="55.35" customHeight="1" x14ac:dyDescent="0.2">
      <c r="A13" s="376"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6"/>
      <c r="C13" s="376"/>
      <c r="F13" s="195" t="s">
        <v>1399</v>
      </c>
      <c r="N13" s="137" t="str">
        <f t="shared" si="0"/>
        <v>m - organizácia tradičných športových podujatí</v>
      </c>
      <c r="O13" s="137" t="s">
        <v>362</v>
      </c>
      <c r="P13" s="137" t="str">
        <f>Spolu!B29</f>
        <v>organizácia tradičných športových podujatí</v>
      </c>
    </row>
    <row r="14" spans="1:16" ht="34.35" customHeight="1" x14ac:dyDescent="0.2">
      <c r="A14" s="139" t="s">
        <v>1291</v>
      </c>
      <c r="B14" s="377" t="s">
        <v>1309</v>
      </c>
      <c r="C14" s="378"/>
      <c r="F14" s="313"/>
      <c r="N14" s="137" t="str">
        <f t="shared" si="0"/>
        <v xml:space="preserve">n - </v>
      </c>
      <c r="O14" s="137" t="s">
        <v>364</v>
      </c>
    </row>
    <row r="15" spans="1:16" ht="34.35" customHeight="1" x14ac:dyDescent="0.2">
      <c r="A15" s="139" t="s">
        <v>1310</v>
      </c>
      <c r="B15" s="377"/>
      <c r="C15" s="378"/>
      <c r="F15" s="380"/>
      <c r="N15" s="137" t="str">
        <f t="shared" si="0"/>
        <v xml:space="preserve">o - </v>
      </c>
      <c r="O15" s="137" t="s">
        <v>365</v>
      </c>
    </row>
    <row r="16" spans="1:16" x14ac:dyDescent="0.2">
      <c r="A16" s="139" t="s">
        <v>1294</v>
      </c>
      <c r="B16" s="142">
        <f>F8</f>
        <v>0</v>
      </c>
      <c r="C16" s="137"/>
      <c r="F16" s="380"/>
      <c r="N16" s="137" t="str">
        <f t="shared" si="0"/>
        <v xml:space="preserve">p - </v>
      </c>
      <c r="O16" s="137" t="s">
        <v>366</v>
      </c>
    </row>
    <row r="17" spans="1:16" ht="32.1" customHeight="1" x14ac:dyDescent="0.2">
      <c r="A17" s="139" t="s">
        <v>1297</v>
      </c>
      <c r="B17" s="142">
        <f>F9</f>
        <v>0</v>
      </c>
      <c r="C17" s="137"/>
      <c r="F17" s="380"/>
      <c r="N17" s="137" t="str">
        <f t="shared" si="0"/>
        <v xml:space="preserve">q - </v>
      </c>
      <c r="O17" s="137" t="s">
        <v>367</v>
      </c>
    </row>
    <row r="18" spans="1:16" ht="15.75" thickBot="1" x14ac:dyDescent="0.25">
      <c r="B18" s="193" t="s">
        <v>1311</v>
      </c>
      <c r="C18" s="194">
        <v>31</v>
      </c>
      <c r="N18" s="137" t="str">
        <f t="shared" si="0"/>
        <v xml:space="preserve">r - </v>
      </c>
      <c r="O18" s="137" t="s">
        <v>368</v>
      </c>
    </row>
    <row r="19" spans="1:16" x14ac:dyDescent="0.2">
      <c r="B19" s="193" t="s">
        <v>1299</v>
      </c>
      <c r="C19" s="142" t="str">
        <f>Spolu!C4</f>
        <v>30842069</v>
      </c>
      <c r="F19" s="145" t="s">
        <v>1295</v>
      </c>
      <c r="G19" s="207"/>
      <c r="H19" s="146"/>
      <c r="N19" s="137" t="str">
        <f t="shared" si="0"/>
        <v xml:space="preserve"> - </v>
      </c>
    </row>
    <row r="20" spans="1:16" x14ac:dyDescent="0.2">
      <c r="A20" s="139" t="s">
        <v>396</v>
      </c>
      <c r="B20" s="143">
        <f>F6</f>
        <v>0</v>
      </c>
      <c r="C20" s="137"/>
      <c r="F20" s="147"/>
      <c r="G20" s="286"/>
      <c r="H20" s="148"/>
    </row>
    <row r="21" spans="1:16" x14ac:dyDescent="0.2">
      <c r="B21" s="137"/>
      <c r="C21" s="137"/>
      <c r="F21" s="147" t="s">
        <v>1300</v>
      </c>
      <c r="G21" s="286">
        <v>421947749446</v>
      </c>
      <c r="H21" s="148"/>
      <c r="N21" s="137" t="str">
        <f>O21&amp;" - "&amp;P21</f>
        <v>026 01 - Šport pre všetkých, školský a univerzitný šport</v>
      </c>
      <c r="O21" s="137" t="s">
        <v>317</v>
      </c>
      <c r="P21" s="137" t="s">
        <v>318</v>
      </c>
    </row>
    <row r="22" spans="1:16" x14ac:dyDescent="0.2">
      <c r="A22" s="137"/>
      <c r="B22" s="137"/>
      <c r="F22" s="147" t="s">
        <v>1301</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9" t="s">
        <v>1302</v>
      </c>
      <c r="C24" s="379"/>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1312</v>
      </c>
    </row>
    <row r="28" spans="1:16" x14ac:dyDescent="0.2">
      <c r="N28" s="137" t="s">
        <v>1313</v>
      </c>
    </row>
    <row r="29" spans="1:16" x14ac:dyDescent="0.2">
      <c r="N29" s="137"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1315</v>
      </c>
    </row>
    <row r="2" spans="1:2" ht="30" customHeight="1" x14ac:dyDescent="0.2">
      <c r="A2" s="381" t="s">
        <v>1316</v>
      </c>
      <c r="B2" s="381"/>
    </row>
    <row r="3" spans="1:2" x14ac:dyDescent="0.2">
      <c r="A3" s="61" t="s">
        <v>1317</v>
      </c>
      <c r="B3" s="61" t="s">
        <v>1318</v>
      </c>
    </row>
    <row r="4" spans="1:2" x14ac:dyDescent="0.2">
      <c r="A4" s="62" t="s">
        <v>1319</v>
      </c>
      <c r="B4" s="62" t="s">
        <v>1320</v>
      </c>
    </row>
    <row r="5" spans="1:2" x14ac:dyDescent="0.2">
      <c r="A5" s="62" t="s">
        <v>1321</v>
      </c>
      <c r="B5" s="62" t="s">
        <v>1322</v>
      </c>
    </row>
    <row r="6" spans="1:2" x14ac:dyDescent="0.2">
      <c r="A6" s="62" t="s">
        <v>1323</v>
      </c>
      <c r="B6" s="62" t="s">
        <v>1324</v>
      </c>
    </row>
    <row r="7" spans="1:2" x14ac:dyDescent="0.2">
      <c r="A7" s="62" t="s">
        <v>1325</v>
      </c>
      <c r="B7" s="62" t="s">
        <v>1326</v>
      </c>
    </row>
    <row r="8" spans="1:2" x14ac:dyDescent="0.2">
      <c r="A8" s="62" t="s">
        <v>1327</v>
      </c>
      <c r="B8" s="62" t="s">
        <v>1328</v>
      </c>
    </row>
    <row r="9" spans="1:2" x14ac:dyDescent="0.2">
      <c r="A9" s="62" t="s">
        <v>1329</v>
      </c>
      <c r="B9" s="62" t="s">
        <v>1330</v>
      </c>
    </row>
    <row r="10" spans="1:2" x14ac:dyDescent="0.2">
      <c r="A10" s="62" t="s">
        <v>1331</v>
      </c>
      <c r="B10" s="62" t="s">
        <v>1332</v>
      </c>
    </row>
    <row r="11" spans="1:2" x14ac:dyDescent="0.2">
      <c r="A11" s="62" t="s">
        <v>1333</v>
      </c>
      <c r="B11" s="62" t="s">
        <v>1334</v>
      </c>
    </row>
    <row r="12" spans="1:2" x14ac:dyDescent="0.2">
      <c r="A12" s="62" t="s">
        <v>1335</v>
      </c>
      <c r="B12" s="62" t="s">
        <v>1336</v>
      </c>
    </row>
    <row r="13" spans="1:2" x14ac:dyDescent="0.2">
      <c r="A13" s="62" t="s">
        <v>1337</v>
      </c>
      <c r="B13" s="62" t="s">
        <v>1338</v>
      </c>
    </row>
    <row r="14" spans="1:2" x14ac:dyDescent="0.2">
      <c r="A14" s="62" t="s">
        <v>1339</v>
      </c>
      <c r="B14" s="62" t="s">
        <v>1340</v>
      </c>
    </row>
    <row r="15" spans="1:2" x14ac:dyDescent="0.2">
      <c r="A15" s="62" t="s">
        <v>1341</v>
      </c>
      <c r="B15" s="62" t="s">
        <v>1342</v>
      </c>
    </row>
    <row r="16" spans="1:2" x14ac:dyDescent="0.2">
      <c r="A16" s="62" t="s">
        <v>1343</v>
      </c>
      <c r="B16" s="62" t="s">
        <v>1344</v>
      </c>
    </row>
    <row r="17" spans="1:2" x14ac:dyDescent="0.2">
      <c r="A17" s="62" t="s">
        <v>1345</v>
      </c>
      <c r="B17" s="62" t="s">
        <v>1346</v>
      </c>
    </row>
    <row r="18" spans="1:2" x14ac:dyDescent="0.2">
      <c r="A18" s="62" t="s">
        <v>1347</v>
      </c>
      <c r="B18" s="62" t="s">
        <v>1348</v>
      </c>
    </row>
    <row r="19" spans="1:2" x14ac:dyDescent="0.2">
      <c r="A19" s="62" t="s">
        <v>1349</v>
      </c>
      <c r="B19" s="62" t="s">
        <v>1350</v>
      </c>
    </row>
    <row r="20" spans="1:2" x14ac:dyDescent="0.2">
      <c r="A20" s="62" t="s">
        <v>1351</v>
      </c>
      <c r="B20" s="62" t="s">
        <v>1352</v>
      </c>
    </row>
    <row r="21" spans="1:2" x14ac:dyDescent="0.2">
      <c r="A21" s="62" t="s">
        <v>1353</v>
      </c>
      <c r="B21" s="62" t="s">
        <v>1354</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22" t="s">
        <v>57</v>
      </c>
      <c r="B1" s="322"/>
      <c r="C1" s="322"/>
      <c r="D1" s="322"/>
      <c r="E1" s="322"/>
      <c r="F1" s="322"/>
      <c r="G1" s="322"/>
      <c r="H1" s="322"/>
      <c r="I1" s="52"/>
      <c r="J1" s="37"/>
    </row>
    <row r="2" spans="1:11" ht="15.75" x14ac:dyDescent="0.25">
      <c r="A2" s="328" t="s">
        <v>58</v>
      </c>
      <c r="B2" s="328"/>
      <c r="C2" s="328"/>
      <c r="D2" s="328"/>
      <c r="E2" s="328"/>
      <c r="F2" s="328"/>
      <c r="G2" s="328"/>
      <c r="H2" s="326" t="str">
        <f>+Doklady!I100</f>
        <v>V2</v>
      </c>
      <c r="I2" s="326"/>
    </row>
    <row r="3" spans="1:11" ht="15" x14ac:dyDescent="0.25">
      <c r="A3" s="40"/>
      <c r="B3" s="40"/>
      <c r="C3" s="40"/>
      <c r="D3" s="40"/>
      <c r="E3" s="40"/>
      <c r="F3" s="40"/>
      <c r="G3" s="40"/>
      <c r="H3" s="327">
        <f>+Doklady!I101</f>
        <v>45887</v>
      </c>
      <c r="I3" s="327"/>
    </row>
    <row r="4" spans="1:11" ht="15.75" customHeight="1" x14ac:dyDescent="0.2">
      <c r="A4" s="41" t="s">
        <v>59</v>
      </c>
      <c r="B4" s="323" t="s">
        <v>60</v>
      </c>
      <c r="C4" s="324"/>
      <c r="D4" s="324"/>
      <c r="E4" s="325"/>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6" priority="2" stopIfTrue="1">
      <formula>$A78&lt;&gt;""</formula>
    </cfRule>
  </conditionalFormatting>
  <conditionalFormatting sqref="A8:I76 I78">
    <cfRule type="expression" dxfId="15" priority="7" stopIfTrue="1">
      <formula>$A8&lt;&gt;""</formula>
    </cfRule>
  </conditionalFormatting>
  <conditionalFormatting sqref="B78:H2888">
    <cfRule type="expression" dxfId="14" priority="3" stopIfTrue="1">
      <formula>$A78&lt;&gt;""</formula>
    </cfRule>
  </conditionalFormatting>
  <conditionalFormatting sqref="D2886:D2913">
    <cfRule type="expression" dxfId="13"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2" sqref="C12"/>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31" t="s">
        <v>311</v>
      </c>
      <c r="B1" s="332"/>
      <c r="C1" s="174">
        <v>45961</v>
      </c>
      <c r="D1" s="26"/>
      <c r="G1" s="252">
        <v>45688</v>
      </c>
    </row>
    <row r="2" spans="1:7" ht="15" x14ac:dyDescent="0.25">
      <c r="A2" s="28"/>
      <c r="B2" s="28"/>
      <c r="G2" s="252">
        <v>45716</v>
      </c>
    </row>
    <row r="3" spans="1:7" ht="14.25" x14ac:dyDescent="0.2">
      <c r="A3" s="30" t="s">
        <v>312</v>
      </c>
      <c r="B3" s="329" t="str">
        <f>INDEX(Adr!B:B,Doklady!B102+1)</f>
        <v>Slovenská asociácia fitnes, kulturistiky a silového trojboja</v>
      </c>
      <c r="C3" s="329"/>
      <c r="D3" s="329"/>
      <c r="G3" s="252">
        <v>45747</v>
      </c>
    </row>
    <row r="4" spans="1:7" ht="14.25" x14ac:dyDescent="0.2">
      <c r="A4" s="30" t="s">
        <v>313</v>
      </c>
      <c r="B4" s="29" t="str">
        <f>RIGHT("0000"&amp;INDEX(Adr!A:A,Doklady!B102+1),8)</f>
        <v>30842069</v>
      </c>
      <c r="G4" s="252">
        <v>45777</v>
      </c>
    </row>
    <row r="5" spans="1:7" ht="14.25" x14ac:dyDescent="0.2">
      <c r="A5" s="30" t="s">
        <v>314</v>
      </c>
      <c r="B5" s="29" t="str">
        <f>INDEX(Adr!D:D,Doklady!B102+1)&amp;", "&amp;INDEX(Adr!E:E,Doklady!B102+1)</f>
        <v>Olympijské námestie 14290/1,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431048</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431048</v>
      </c>
      <c r="G15" s="252"/>
    </row>
    <row r="16" spans="1:7" ht="14.25" x14ac:dyDescent="0.2">
      <c r="G16" s="252"/>
    </row>
    <row r="17" spans="1:5" ht="72" customHeight="1" x14ac:dyDescent="0.2">
      <c r="A17" s="330" t="s">
        <v>328</v>
      </c>
      <c r="B17" s="330"/>
      <c r="C17" s="330"/>
      <c r="D17" s="330"/>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opLeftCell="A21" zoomScaleNormal="100" workbookViewId="0">
      <selection activeCell="B141" sqref="B141"/>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1.9" customHeight="1" x14ac:dyDescent="0.25">
      <c r="A1" s="341" t="s">
        <v>1503</v>
      </c>
      <c r="B1" s="341"/>
      <c r="C1" s="341"/>
      <c r="D1" s="341"/>
      <c r="E1" s="341"/>
      <c r="F1" s="341"/>
      <c r="G1" s="341"/>
      <c r="H1" s="341"/>
      <c r="I1" s="341"/>
    </row>
    <row r="2" spans="1:26" ht="7.5" customHeight="1" x14ac:dyDescent="0.2">
      <c r="C2" s="8"/>
      <c r="D2" s="8"/>
      <c r="E2" s="8"/>
      <c r="F2" s="8"/>
      <c r="G2" s="8"/>
      <c r="H2" s="8"/>
      <c r="I2" s="8"/>
    </row>
    <row r="3" spans="1:26" s="9" customFormat="1" ht="26.1" customHeight="1" x14ac:dyDescent="0.2">
      <c r="B3" s="160" t="s">
        <v>59</v>
      </c>
      <c r="C3" s="342" t="str">
        <f>INDEX(Adr!B2:B87,Doklady!B102)</f>
        <v>Slovenská asociácia fitnes, kulturistiky a silového trojboja</v>
      </c>
      <c r="D3" s="342"/>
      <c r="E3" s="342"/>
      <c r="F3" s="342"/>
      <c r="G3" s="215"/>
      <c r="H3" s="215"/>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INDEX(Adr!A2:A89,Doklady!B102)</f>
        <v>30842069</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INDEX(Adr!D2:D89,Doklady!B102)&amp;", "&amp;INDEX(Adr!E2:E89,Doklady!B102)&amp;", "&amp;INDEX(Adr!F2:F89,Doklady!B102)</f>
        <v>Olympijské námestie 14290/1, Bratislava, 832 80</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43" t="s">
        <v>333</v>
      </c>
      <c r="F9" s="344"/>
      <c r="J9" s="8"/>
      <c r="L9" s="118"/>
      <c r="M9" s="118"/>
      <c r="N9" s="118"/>
      <c r="O9" s="118"/>
      <c r="P9" s="118"/>
      <c r="Q9" s="118"/>
      <c r="R9" s="118"/>
      <c r="S9" s="118"/>
    </row>
    <row r="10" spans="1:26" ht="18" x14ac:dyDescent="0.25">
      <c r="A10" s="69" t="s">
        <v>317</v>
      </c>
      <c r="B10" s="70" t="s">
        <v>318</v>
      </c>
      <c r="C10" s="126">
        <f>SUMIF(FP!J:J,Doklady!$B$1&amp;A10,FP!D:D)</f>
        <v>0</v>
      </c>
      <c r="D10" s="126">
        <f>C10-E10</f>
        <v>0</v>
      </c>
      <c r="E10" s="334">
        <f>SUMIF(K:K,A10,I:I)</f>
        <v>0</v>
      </c>
      <c r="F10" s="335"/>
      <c r="L10" s="120" t="s">
        <v>334</v>
      </c>
      <c r="M10" s="118"/>
      <c r="N10" s="118"/>
      <c r="O10" s="118"/>
      <c r="P10" s="118"/>
      <c r="Q10" s="118"/>
      <c r="R10" s="118"/>
      <c r="S10" s="118"/>
    </row>
    <row r="11" spans="1:26" ht="18" x14ac:dyDescent="0.25">
      <c r="A11" s="69" t="s">
        <v>319</v>
      </c>
      <c r="B11" s="70" t="s">
        <v>320</v>
      </c>
      <c r="C11" s="126">
        <f>SUMIF(FP!J:J,Doklady!$B$1&amp;A11,FP!D:D)</f>
        <v>431048</v>
      </c>
      <c r="D11" s="126">
        <f>+C11-E11</f>
        <v>431047.99999999994</v>
      </c>
      <c r="E11" s="345">
        <f>+I39-I42+I44-I47</f>
        <v>5.8207660913467407E-11</v>
      </c>
      <c r="F11" s="346"/>
      <c r="J11" s="176"/>
      <c r="L11" s="161" t="str">
        <f>L41</f>
        <v>a - fitnes a kulturistika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34">
        <f>SUMIF(K:K,A12,I:I)</f>
        <v>0</v>
      </c>
      <c r="F12" s="335"/>
      <c r="J12" s="177"/>
      <c r="L12" s="161" t="str">
        <f>L42</f>
        <v>a - fitnes a kulturistika - kapitálové transfery</v>
      </c>
      <c r="N12" s="118"/>
      <c r="O12" s="118"/>
      <c r="P12" s="118"/>
      <c r="Q12" s="118"/>
      <c r="R12" s="118"/>
      <c r="S12" s="118"/>
    </row>
    <row r="13" spans="1:26" ht="18" x14ac:dyDescent="0.25">
      <c r="A13" s="69" t="s">
        <v>323</v>
      </c>
      <c r="B13" s="70" t="s">
        <v>324</v>
      </c>
      <c r="C13" s="126">
        <f>SUMIF(FP!J:J,Doklady!$B$1&amp;A13,FP!D:D)</f>
        <v>0</v>
      </c>
      <c r="D13" s="126">
        <f>C13-E13</f>
        <v>0</v>
      </c>
      <c r="E13" s="334">
        <f>SUMIF(K:K,A13,I:I)</f>
        <v>0</v>
      </c>
      <c r="F13" s="335"/>
      <c r="J13" s="8"/>
      <c r="L13" s="161" t="str">
        <f>L46</f>
        <v>a - silové športy - bežné transfery</v>
      </c>
      <c r="N13" s="118"/>
      <c r="O13" s="118"/>
      <c r="P13" s="118"/>
      <c r="Q13" s="118"/>
      <c r="R13" s="118"/>
      <c r="S13" s="118"/>
    </row>
    <row r="14" spans="1:26" ht="18.75" thickBot="1" x14ac:dyDescent="0.3">
      <c r="A14" s="69" t="s">
        <v>325</v>
      </c>
      <c r="B14" s="70" t="s">
        <v>326</v>
      </c>
      <c r="C14" s="126">
        <f>SUMIF(FP!J:J,Doklady!$B$1&amp;A14,FP!D:D)</f>
        <v>0</v>
      </c>
      <c r="D14" s="126">
        <f>C14-E14</f>
        <v>0</v>
      </c>
      <c r="E14" s="347">
        <f>SUMIF(K:K,A14,I:I)</f>
        <v>0</v>
      </c>
      <c r="F14" s="348"/>
      <c r="J14" s="8"/>
      <c r="L14" s="161" t="str">
        <f>L47</f>
        <v>a - silové športy - kapitálové transfery</v>
      </c>
      <c r="N14" s="118"/>
      <c r="O14" s="118"/>
      <c r="P14" s="118"/>
      <c r="Q14" s="118"/>
      <c r="R14" s="118"/>
      <c r="S14" s="118"/>
    </row>
    <row r="15" spans="1:26" ht="5.25" customHeight="1" thickTop="1" x14ac:dyDescent="0.2">
      <c r="I15" s="9"/>
    </row>
    <row r="16" spans="1:26" s="9" customFormat="1" ht="12.75" x14ac:dyDescent="0.2">
      <c r="A16" s="117" t="s">
        <v>335</v>
      </c>
      <c r="B16" s="354" t="s">
        <v>336</v>
      </c>
      <c r="C16" s="355"/>
      <c r="D16" s="355"/>
      <c r="E16" s="355"/>
      <c r="F16" s="355"/>
      <c r="G16" s="355"/>
      <c r="H16" s="356"/>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9" t="s">
        <v>339</v>
      </c>
      <c r="C17" s="349"/>
      <c r="D17" s="349"/>
      <c r="E17" s="349"/>
      <c r="F17" s="349"/>
      <c r="G17" s="349"/>
      <c r="H17" s="349"/>
      <c r="I17" s="73">
        <f>SUMIF(FP!I:I,Doklady!$B$1&amp;A17,FP!D:D)</f>
        <v>431048</v>
      </c>
      <c r="T17" s="86"/>
    </row>
    <row r="18" spans="1:20" x14ac:dyDescent="0.2">
      <c r="A18" s="135" t="s">
        <v>340</v>
      </c>
      <c r="B18" s="349" t="s">
        <v>341</v>
      </c>
      <c r="C18" s="349"/>
      <c r="D18" s="349"/>
      <c r="E18" s="349"/>
      <c r="F18" s="349"/>
      <c r="G18" s="349"/>
      <c r="H18" s="349"/>
      <c r="I18" s="73">
        <f>SUMIF(FP!I:I,Doklady!$B$1&amp;A18,FP!D:D)</f>
        <v>0</v>
      </c>
    </row>
    <row r="19" spans="1:20" x14ac:dyDescent="0.2">
      <c r="A19" s="115" t="s">
        <v>342</v>
      </c>
      <c r="B19" s="349" t="s">
        <v>343</v>
      </c>
      <c r="C19" s="349"/>
      <c r="D19" s="349"/>
      <c r="E19" s="349"/>
      <c r="F19" s="349"/>
      <c r="G19" s="349"/>
      <c r="H19" s="349"/>
      <c r="I19" s="73">
        <f>SUMIF(FP!I:I,Doklady!$B$1&amp;A19,FP!D:D)</f>
        <v>0</v>
      </c>
    </row>
    <row r="20" spans="1:20" x14ac:dyDescent="0.2">
      <c r="A20" s="135" t="s">
        <v>344</v>
      </c>
      <c r="B20" s="338" t="s">
        <v>345</v>
      </c>
      <c r="C20" s="339"/>
      <c r="D20" s="339"/>
      <c r="E20" s="339"/>
      <c r="F20" s="339"/>
      <c r="G20" s="339"/>
      <c r="H20" s="340"/>
      <c r="I20" s="73">
        <f>SUMIF(FP!I:I,Doklady!$B$1&amp;A20,FP!D:D)</f>
        <v>0</v>
      </c>
      <c r="T20" s="86"/>
    </row>
    <row r="21" spans="1:20" x14ac:dyDescent="0.2">
      <c r="A21" s="115" t="s">
        <v>346</v>
      </c>
      <c r="B21" s="338" t="s">
        <v>347</v>
      </c>
      <c r="C21" s="339"/>
      <c r="D21" s="339"/>
      <c r="E21" s="339"/>
      <c r="F21" s="339"/>
      <c r="G21" s="339"/>
      <c r="H21" s="340"/>
      <c r="I21" s="73">
        <f>SUMIF(FP!I:I,Doklady!$B$1&amp;A21,FP!D:D)</f>
        <v>0</v>
      </c>
      <c r="T21" s="86"/>
    </row>
    <row r="22" spans="1:20" x14ac:dyDescent="0.2">
      <c r="A22" s="135" t="s">
        <v>348</v>
      </c>
      <c r="B22" s="357" t="s">
        <v>349</v>
      </c>
      <c r="C22" s="358"/>
      <c r="D22" s="358"/>
      <c r="E22" s="358"/>
      <c r="F22" s="358"/>
      <c r="G22" s="358"/>
      <c r="H22" s="359"/>
      <c r="I22" s="73">
        <f>SUMIF(FP!I:I,Doklady!$B$1&amp;A22,FP!D:D)</f>
        <v>0</v>
      </c>
      <c r="T22" s="86"/>
    </row>
    <row r="23" spans="1:20" x14ac:dyDescent="0.2">
      <c r="A23" s="115" t="s">
        <v>350</v>
      </c>
      <c r="B23" s="338" t="s">
        <v>351</v>
      </c>
      <c r="C23" s="339"/>
      <c r="D23" s="339"/>
      <c r="E23" s="339"/>
      <c r="F23" s="339"/>
      <c r="G23" s="339"/>
      <c r="H23" s="340"/>
      <c r="I23" s="73">
        <f>SUMIF(FP!I:I,Doklady!$B$1&amp;A23,FP!D:D)</f>
        <v>0</v>
      </c>
      <c r="T23" s="86"/>
    </row>
    <row r="24" spans="1:20" x14ac:dyDescent="0.2">
      <c r="A24" s="135" t="s">
        <v>352</v>
      </c>
      <c r="B24" s="338" t="s">
        <v>353</v>
      </c>
      <c r="C24" s="339"/>
      <c r="D24" s="339"/>
      <c r="E24" s="339"/>
      <c r="F24" s="339"/>
      <c r="G24" s="339"/>
      <c r="H24" s="340"/>
      <c r="I24" s="73">
        <f>SUMIF(FP!I:I,Doklady!$B$1&amp;A24,FP!D:D)</f>
        <v>0</v>
      </c>
      <c r="T24" s="86"/>
    </row>
    <row r="25" spans="1:20" x14ac:dyDescent="0.2">
      <c r="A25" s="115" t="s">
        <v>354</v>
      </c>
      <c r="B25" s="350" t="s">
        <v>355</v>
      </c>
      <c r="C25" s="351"/>
      <c r="D25" s="351"/>
      <c r="E25" s="351"/>
      <c r="F25" s="351"/>
      <c r="G25" s="351"/>
      <c r="H25" s="352"/>
      <c r="I25" s="73">
        <f>SUMIF(FP!I:I,Doklady!$B$1&amp;A25,FP!D:D)</f>
        <v>0</v>
      </c>
      <c r="T25" s="86"/>
    </row>
    <row r="26" spans="1:20" x14ac:dyDescent="0.2">
      <c r="A26" s="135" t="s">
        <v>356</v>
      </c>
      <c r="B26" s="338" t="s">
        <v>357</v>
      </c>
      <c r="C26" s="339"/>
      <c r="D26" s="339"/>
      <c r="E26" s="339"/>
      <c r="F26" s="339"/>
      <c r="G26" s="339"/>
      <c r="H26" s="340"/>
      <c r="I26" s="73">
        <f>SUMIF(FP!I:I,Doklady!$B$1&amp;A26,FP!D:D)</f>
        <v>0</v>
      </c>
      <c r="T26" s="86"/>
    </row>
    <row r="27" spans="1:20" x14ac:dyDescent="0.2">
      <c r="A27" s="115" t="s">
        <v>358</v>
      </c>
      <c r="B27" s="338" t="s">
        <v>359</v>
      </c>
      <c r="C27" s="339"/>
      <c r="D27" s="339"/>
      <c r="E27" s="339"/>
      <c r="F27" s="339"/>
      <c r="G27" s="339"/>
      <c r="H27" s="340"/>
      <c r="I27" s="73">
        <f>SUMIF(FP!I:I,Doklady!$B$1&amp;A27,FP!D:D)</f>
        <v>0</v>
      </c>
      <c r="T27" s="86"/>
    </row>
    <row r="28" spans="1:20" x14ac:dyDescent="0.2">
      <c r="A28" s="135" t="s">
        <v>360</v>
      </c>
      <c r="B28" s="338" t="s">
        <v>361</v>
      </c>
      <c r="C28" s="339"/>
      <c r="D28" s="339"/>
      <c r="E28" s="339"/>
      <c r="F28" s="339"/>
      <c r="G28" s="339"/>
      <c r="H28" s="340"/>
      <c r="I28" s="73">
        <f>SUMIF(FP!I:I,Doklady!$B$1&amp;A28,FP!D:D)</f>
        <v>0</v>
      </c>
      <c r="T28" s="86"/>
    </row>
    <row r="29" spans="1:20" x14ac:dyDescent="0.2">
      <c r="A29" s="115" t="s">
        <v>362</v>
      </c>
      <c r="B29" s="338" t="s">
        <v>363</v>
      </c>
      <c r="C29" s="339"/>
      <c r="D29" s="339"/>
      <c r="E29" s="339"/>
      <c r="F29" s="339"/>
      <c r="G29" s="339"/>
      <c r="H29" s="340"/>
      <c r="I29" s="73">
        <f>SUMIF(FP!I:I,Doklady!$B$1&amp;A29,FP!D:D)</f>
        <v>0</v>
      </c>
      <c r="T29" s="86"/>
    </row>
    <row r="30" spans="1:20" hidden="1" x14ac:dyDescent="0.2">
      <c r="A30" s="135" t="s">
        <v>364</v>
      </c>
      <c r="B30" s="338"/>
      <c r="C30" s="339"/>
      <c r="D30" s="339"/>
      <c r="E30" s="339"/>
      <c r="F30" s="339"/>
      <c r="G30" s="339"/>
      <c r="H30" s="340"/>
      <c r="I30" s="73">
        <f>SUMIF(FP!I:I,Doklady!$B$1&amp;A30,FP!D:D)</f>
        <v>0</v>
      </c>
      <c r="T30" s="86"/>
    </row>
    <row r="31" spans="1:20" hidden="1" x14ac:dyDescent="0.2">
      <c r="A31" s="115" t="s">
        <v>365</v>
      </c>
      <c r="B31" s="338"/>
      <c r="C31" s="339"/>
      <c r="D31" s="339"/>
      <c r="E31" s="339"/>
      <c r="F31" s="339"/>
      <c r="G31" s="339"/>
      <c r="H31" s="340"/>
      <c r="I31" s="73">
        <f>SUMIF(FP!I:I,Doklady!$B$1&amp;A31,FP!D:D)</f>
        <v>0</v>
      </c>
      <c r="T31" s="86"/>
    </row>
    <row r="32" spans="1:20" hidden="1" x14ac:dyDescent="0.2">
      <c r="A32" s="135" t="s">
        <v>366</v>
      </c>
      <c r="B32" s="360"/>
      <c r="C32" s="361"/>
      <c r="D32" s="361"/>
      <c r="E32" s="361"/>
      <c r="F32" s="361"/>
      <c r="G32" s="361"/>
      <c r="H32" s="362"/>
      <c r="I32" s="73">
        <f>SUMIF(FP!I:I,Doklady!$B$1&amp;A32,FP!D:D)</f>
        <v>0</v>
      </c>
      <c r="T32" s="86"/>
    </row>
    <row r="33" spans="1:21" hidden="1" x14ac:dyDescent="0.2">
      <c r="A33" s="115" t="s">
        <v>367</v>
      </c>
      <c r="B33" s="360"/>
      <c r="C33" s="361"/>
      <c r="D33" s="361"/>
      <c r="E33" s="361"/>
      <c r="F33" s="361"/>
      <c r="G33" s="361"/>
      <c r="H33" s="362"/>
      <c r="I33" s="73">
        <f>SUMIF(FP!I:I,Doklady!$B$1&amp;A33,FP!D:D)</f>
        <v>0</v>
      </c>
      <c r="T33" s="86"/>
    </row>
    <row r="34" spans="1:21" hidden="1" x14ac:dyDescent="0.2">
      <c r="A34" s="135" t="s">
        <v>368</v>
      </c>
      <c r="B34" s="363"/>
      <c r="C34" s="363"/>
      <c r="D34" s="363"/>
      <c r="E34" s="363"/>
      <c r="F34" s="363"/>
      <c r="G34" s="363"/>
      <c r="H34" s="363"/>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335</v>
      </c>
      <c r="B38" s="67" t="str">
        <f>"Šport "&amp;K40</f>
        <v>Šport fitnes a kulturistika</v>
      </c>
      <c r="C38" s="68" t="s">
        <v>370</v>
      </c>
      <c r="D38" s="68" t="s">
        <v>371</v>
      </c>
      <c r="E38" s="68" t="s">
        <v>372</v>
      </c>
      <c r="F38" s="68" t="s">
        <v>373</v>
      </c>
      <c r="G38" s="68" t="s">
        <v>374</v>
      </c>
      <c r="H38" s="68" t="s">
        <v>375</v>
      </c>
      <c r="I38" s="67" t="s">
        <v>327</v>
      </c>
      <c r="L38" s="84">
        <f>COUNTIF(FP!N:N,Doklady!B1&amp;"aB")</f>
        <v>2</v>
      </c>
    </row>
    <row r="39" spans="1:21" x14ac:dyDescent="0.2">
      <c r="A39" s="115" t="s">
        <v>338</v>
      </c>
      <c r="B39" s="116" t="s">
        <v>376</v>
      </c>
      <c r="C39" s="78">
        <f>I39*0</f>
        <v>0</v>
      </c>
      <c r="D39" s="78">
        <f>I39*0</f>
        <v>0</v>
      </c>
      <c r="E39" s="78">
        <f>I39*0</f>
        <v>0</v>
      </c>
      <c r="F39" s="78">
        <f>+I39*0.2</f>
        <v>82267.600000000006</v>
      </c>
      <c r="G39" s="78">
        <f>+MAX(I39-C39-D39-E39-F39-H39,0)</f>
        <v>329070.40000000002</v>
      </c>
      <c r="H39" s="78">
        <f>+IFERROR(VLOOKUP(K40&amp;" - kapitálové transfery",B$53:C$90,2,0),0)</f>
        <v>0</v>
      </c>
      <c r="I39" s="73">
        <f>SUMIF(FP!K:K,K40,FP!D:D)</f>
        <v>411338</v>
      </c>
      <c r="L39" s="84">
        <f>COUNTIF(FP!N:N,Doklady!B1&amp;"aK")</f>
        <v>0</v>
      </c>
      <c r="T39" s="86"/>
    </row>
    <row r="40" spans="1:21" x14ac:dyDescent="0.2">
      <c r="A40" s="115" t="s">
        <v>338</v>
      </c>
      <c r="B40" s="116" t="s">
        <v>377</v>
      </c>
      <c r="C40" s="78">
        <f>DSUM(Doklady!A103:J9119,"GGG",Spolu!L40:M42)</f>
        <v>77056.709999999977</v>
      </c>
      <c r="D40" s="78">
        <f>DSUM(Doklady!A103:J9119,"GGG",Spolu!N40:O42)</f>
        <v>46492.160000000003</v>
      </c>
      <c r="E40" s="78">
        <f>DSUM(Doklady!A103:J9119,"GGG",Spolu!P40:Q42)</f>
        <v>173607.11000000002</v>
      </c>
      <c r="F40" s="78">
        <f>DSUM(Doklady!A103:J9119,"GGG",Spolu!R40:S42)</f>
        <v>76932.379999999961</v>
      </c>
      <c r="G40" s="78">
        <f>DSUM(Doklady!A103:J9119,"GGG",Spolu!T40:U42)-H40</f>
        <v>37249.639999999992</v>
      </c>
      <c r="H40" s="78">
        <f>+IFERROR(VLOOKUP(K40&amp;" - kapitálové transfery",B$53:D$90,3,0),0)</f>
        <v>0</v>
      </c>
      <c r="I40" s="73">
        <f>+C40+D40+E40+F40+G40+H40</f>
        <v>411337.99999999994</v>
      </c>
      <c r="J40" s="218" t="str">
        <f>+K45</f>
        <v>silové športy</v>
      </c>
      <c r="K40" s="218" t="str">
        <f>IF(L38&gt;0,INDEX(FP!K:K,Doklady!B2),".")</f>
        <v>fitnes a kulturistika</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fitnes a kulturistika - bežné transfery</v>
      </c>
      <c r="M41" s="120">
        <v>1</v>
      </c>
      <c r="N41" s="161" t="str">
        <f>+L41</f>
        <v>a - fitnes a kulturistika - bežné transfery</v>
      </c>
      <c r="O41" s="120">
        <v>2</v>
      </c>
      <c r="P41" s="161" t="str">
        <f>+L41</f>
        <v>a - fitnes a kulturistika - bežné transfery</v>
      </c>
      <c r="Q41" s="120">
        <v>3</v>
      </c>
      <c r="R41" s="161" t="str">
        <f>+L41</f>
        <v>a - fitnes a kulturistika - bežné transfery</v>
      </c>
      <c r="S41" s="120">
        <v>4</v>
      </c>
      <c r="T41" s="161" t="str">
        <f>+L41</f>
        <v>a - fitnes a kulturistika - bežné transfery</v>
      </c>
      <c r="U41" s="120">
        <v>5</v>
      </c>
    </row>
    <row r="42" spans="1:21" ht="10.5" customHeight="1" x14ac:dyDescent="0.2">
      <c r="A42" s="115" t="s">
        <v>338</v>
      </c>
      <c r="B42" s="116" t="s">
        <v>380</v>
      </c>
      <c r="C42" s="73">
        <f>+C40</f>
        <v>77056.709999999977</v>
      </c>
      <c r="D42" s="216">
        <f>+D40</f>
        <v>46492.160000000003</v>
      </c>
      <c r="E42" s="216">
        <f>+E40</f>
        <v>173607.11000000002</v>
      </c>
      <c r="F42" s="216">
        <f>+MIN(F39:F40)</f>
        <v>76932.379999999961</v>
      </c>
      <c r="G42" s="216">
        <f>+MIN(G39+MAX(F39-F40,0)-MAX(E40-E39,0)-MAX(D40-D39,0)-MAX(C40-C39,0),G40)</f>
        <v>37249.639999999992</v>
      </c>
      <c r="H42" s="216">
        <f>+MIN(H39:H40)</f>
        <v>0</v>
      </c>
      <c r="I42" s="73">
        <f>+C42+D42+E42+MIN(F39:F40)+G42+H42</f>
        <v>411337.99999999994</v>
      </c>
      <c r="J42" s="219">
        <f>+K47</f>
        <v>19710</v>
      </c>
      <c r="K42" s="219">
        <f>+I42-H42</f>
        <v>411337.99999999994</v>
      </c>
      <c r="L42" s="161" t="str">
        <f>+SUBSTITUTE(L41,"bežné","kapitálové")</f>
        <v>a - fitnes a kulturistika - kapitálové transfery</v>
      </c>
      <c r="M42" s="120">
        <v>1</v>
      </c>
      <c r="N42" s="161" t="str">
        <f>+L42</f>
        <v>a - fitnes a kulturistika - kapitálové transfery</v>
      </c>
      <c r="O42" s="120">
        <v>2</v>
      </c>
      <c r="P42" s="161" t="str">
        <f>+L42</f>
        <v>a - fitnes a kulturistika - kapitálové transfery</v>
      </c>
      <c r="Q42" s="120">
        <v>3</v>
      </c>
      <c r="R42" s="161" t="str">
        <f>+L42</f>
        <v>a - fitnes a kulturistika - kapitálové transfery</v>
      </c>
      <c r="S42" s="120">
        <v>4</v>
      </c>
      <c r="T42" s="161" t="str">
        <f>+L42</f>
        <v>a - fitnes a kulturistika - kapitálové transfery</v>
      </c>
      <c r="U42" s="120">
        <v>5</v>
      </c>
    </row>
    <row r="43" spans="1:21" ht="33.75" x14ac:dyDescent="0.2">
      <c r="A43" s="67" t="s">
        <v>335</v>
      </c>
      <c r="B43" s="67" t="str">
        <f>IF(L38&gt;2,"Šport "&amp;INDEX(FP!K:K,Doklady!B2+2),"Šport "&amp;K45)</f>
        <v>Šport silové športy</v>
      </c>
      <c r="C43" s="68" t="s">
        <v>370</v>
      </c>
      <c r="D43" s="68" t="s">
        <v>371</v>
      </c>
      <c r="E43" s="68" t="s">
        <v>372</v>
      </c>
      <c r="F43" s="68" t="s">
        <v>373</v>
      </c>
      <c r="G43" s="68" t="s">
        <v>374</v>
      </c>
      <c r="H43" s="68" t="s">
        <v>375</v>
      </c>
      <c r="I43" s="67" t="s">
        <v>327</v>
      </c>
      <c r="K43" s="218"/>
      <c r="L43" s="84">
        <f>L38-1</f>
        <v>1</v>
      </c>
    </row>
    <row r="44" spans="1:21" x14ac:dyDescent="0.2">
      <c r="A44" s="115" t="s">
        <v>338</v>
      </c>
      <c r="B44" s="116" t="s">
        <v>376</v>
      </c>
      <c r="C44" s="78">
        <f>I44*0</f>
        <v>0</v>
      </c>
      <c r="D44" s="78">
        <f>I44*0</f>
        <v>0</v>
      </c>
      <c r="E44" s="78">
        <f>I44*0</f>
        <v>0</v>
      </c>
      <c r="F44" s="78">
        <f>+I44*0.2</f>
        <v>3942</v>
      </c>
      <c r="G44" s="78">
        <f>+MAX(I44-C44-D44-E44-F44-H44,0)</f>
        <v>15768</v>
      </c>
      <c r="H44" s="78">
        <f>+IFERROR(VLOOKUP(K45&amp;" - kapitálové transfery",B$53:C$90,2,0),0)</f>
        <v>0</v>
      </c>
      <c r="I44" s="73">
        <f>SUMIF(FP!K:K,K45,FP!D:D)</f>
        <v>19710</v>
      </c>
      <c r="K44" s="218"/>
    </row>
    <row r="45" spans="1:21" x14ac:dyDescent="0.2">
      <c r="A45" s="115" t="s">
        <v>338</v>
      </c>
      <c r="B45" s="116" t="s">
        <v>377</v>
      </c>
      <c r="C45" s="78">
        <f>DSUM(Doklady!A103:J9119,"GGG",Spolu!L45:M47)</f>
        <v>711.27</v>
      </c>
      <c r="D45" s="78">
        <f>DSUM(Doklady!A103:J9119,"GGG",Spolu!N45:O47)</f>
        <v>1430</v>
      </c>
      <c r="E45" s="78">
        <f>DSUM(Doklady!A103:J9119,"GGG",Spolu!P45:Q47)</f>
        <v>8012.869999999999</v>
      </c>
      <c r="F45" s="78">
        <f>DSUM(Doklady!A103:J9119,"GGG",Spolu!R45:S47)</f>
        <v>3803.89</v>
      </c>
      <c r="G45" s="78">
        <f>DSUM(Doklady!A103:J9119,"GGG",Spolu!T45:U47)-H45</f>
        <v>5751.9699999999993</v>
      </c>
      <c r="H45" s="78">
        <f>+IFERROR(VLOOKUP(K45&amp;" - kapitálové transfery",B$53:D$90,3,0),0)</f>
        <v>0</v>
      </c>
      <c r="I45" s="73">
        <f>+C45+D45+E45+F45+G45+H45</f>
        <v>19710</v>
      </c>
      <c r="K45" s="218" t="str">
        <f>IF(L38&gt;1,INDEX(FP!K:K,Doklady!B2+1),".")</f>
        <v>silové športy</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t="str">
        <f>IF(L43&gt;0,"a - "&amp;INDEX(FP!C:C,Doklady!B2+1),2)</f>
        <v>a - silové športy - bežné transfery</v>
      </c>
      <c r="M46" s="120">
        <v>1</v>
      </c>
      <c r="N46" s="161" t="str">
        <f>+L46</f>
        <v>a - silové športy - bežné transfery</v>
      </c>
      <c r="O46" s="120">
        <v>2</v>
      </c>
      <c r="P46" s="161" t="str">
        <f>+L46</f>
        <v>a - silové športy - bežné transfery</v>
      </c>
      <c r="Q46" s="120">
        <v>3</v>
      </c>
      <c r="R46" s="161" t="str">
        <f>+L46</f>
        <v>a - silové športy - bežné transfery</v>
      </c>
      <c r="S46" s="120">
        <v>4</v>
      </c>
      <c r="T46" s="161" t="str">
        <f>+L46</f>
        <v>a - silové športy - bežné transfery</v>
      </c>
      <c r="U46" s="120">
        <v>5</v>
      </c>
    </row>
    <row r="47" spans="1:21" x14ac:dyDescent="0.2">
      <c r="A47" s="115" t="s">
        <v>338</v>
      </c>
      <c r="B47" s="116" t="s">
        <v>380</v>
      </c>
      <c r="C47" s="73">
        <f>+C45</f>
        <v>711.27</v>
      </c>
      <c r="D47" s="216">
        <f>+D45</f>
        <v>1430</v>
      </c>
      <c r="E47" s="216">
        <f>+E45</f>
        <v>8012.869999999999</v>
      </c>
      <c r="F47" s="216">
        <f>+MIN(F44:F45)</f>
        <v>3803.89</v>
      </c>
      <c r="G47" s="216">
        <f>+MIN(G44+MAX(F44-F45,0)-MAX(E45-E44,0)-MAX(D45-D44,0)-MAX(C45-C44,0),G45)</f>
        <v>5751.9699999999993</v>
      </c>
      <c r="H47" s="216">
        <f>+MIN(H44:H45)</f>
        <v>0</v>
      </c>
      <c r="I47" s="73">
        <f>+C47+D47+E47+MIN(F44:F45)+G47+H47</f>
        <v>19710</v>
      </c>
      <c r="K47" s="219">
        <f>+I47-H47</f>
        <v>19710</v>
      </c>
      <c r="L47" s="161" t="str">
        <f>+SUBSTITUTE(L46,"bežné","kapitálové")</f>
        <v>a - silové športy - kapitálové transfery</v>
      </c>
      <c r="M47" s="120">
        <v>1</v>
      </c>
      <c r="N47" s="161" t="str">
        <f>+L47</f>
        <v>a - silové športy - kapitálové transfery</v>
      </c>
      <c r="O47" s="120">
        <v>2</v>
      </c>
      <c r="P47" s="161" t="str">
        <f>+L47</f>
        <v>a - silové športy - kapitálové transfery</v>
      </c>
      <c r="Q47" s="120">
        <v>3</v>
      </c>
      <c r="R47" s="161" t="str">
        <f>+L47</f>
        <v>a - silové športy - kapitálové transfery</v>
      </c>
      <c r="S47" s="120">
        <v>4</v>
      </c>
      <c r="T47" s="161" t="str">
        <f>+L47</f>
        <v>a - silové športy - kapitálové transfery</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6"/>
      <c r="B50" s="337"/>
      <c r="C50" s="337"/>
      <c r="D50" s="337"/>
      <c r="E50" s="337"/>
      <c r="F50" s="337"/>
      <c r="G50" s="337"/>
      <c r="H50" s="337"/>
      <c r="I50" s="337"/>
      <c r="T50" s="86"/>
    </row>
    <row r="51" spans="1:20" x14ac:dyDescent="0.2">
      <c r="A51" s="112"/>
      <c r="B51" s="113"/>
      <c r="C51" s="111"/>
      <c r="D51" s="114"/>
      <c r="E51" s="114"/>
      <c r="F51" s="114"/>
      <c r="G51" s="222"/>
      <c r="H51" s="114"/>
      <c r="I51" s="114"/>
      <c r="T51" s="86"/>
    </row>
    <row r="52" spans="1:20" ht="22.5"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fitnes a kulturistika - bežné transfery</v>
      </c>
      <c r="C53" s="73">
        <f>IF(A53&lt;&gt;"",INDEX(FP!D:D,Doklady!B$2+(ROW()-53)),"")</f>
        <v>411338</v>
      </c>
      <c r="D53" s="73">
        <f>IF(A53&lt;&gt;"",Doklady!I1-Doklady!J1,"")</f>
        <v>411338.00000000035</v>
      </c>
      <c r="E53" s="73">
        <f>IF(A53&lt;&gt;"",MIN(D53,C53)*Doklady!C1/(1-Doklady!C1),"")</f>
        <v>0</v>
      </c>
      <c r="F53" s="71">
        <f>IF(A53&lt;&gt;"",Doklady!J1,"")</f>
        <v>0</v>
      </c>
      <c r="G53" s="73">
        <f>+IFERROR(HLOOKUP(IF(RIGHT(B53,15)="bežné transfery",LEFT(B53,LEN(B53)-18),0),$J$40:$K$42,3,0),MIN(C53,D53))</f>
        <v>411337.99999999994</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a</v>
      </c>
      <c r="B54" s="119" t="str">
        <f>Doklady!H2</f>
        <v>silové športy - bežné transfery</v>
      </c>
      <c r="C54" s="73">
        <f>IF(A54&lt;&gt;"",INDEX(FP!D:D,Doklady!B$2+(ROW()-53)),"")</f>
        <v>19710</v>
      </c>
      <c r="D54" s="73">
        <f>IF(A54&lt;&gt;"",Doklady!I2-Doklady!J2,"")</f>
        <v>19709.999999999996</v>
      </c>
      <c r="E54" s="73">
        <f>IF(A54&lt;&gt;"",MIN(D54,C54)*Doklady!C2/(1-Doklady!C2),"")</f>
        <v>0</v>
      </c>
      <c r="F54" s="71">
        <f>IF(A54&lt;&gt;"",Doklady!J2,"")</f>
        <v>0</v>
      </c>
      <c r="G54" s="73">
        <f t="shared" ref="G54:G117" si="0">+IFERROR(HLOOKUP(IF(RIGHT(B54,15)="bežné transfery",LEFT(B54,LEN(B54)-18),0),$J$40:$K$42,3,0),MIN(C54,D54))</f>
        <v>19710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431048</v>
      </c>
      <c r="D130" s="228">
        <f t="shared" ref="D130:I130" si="9">SUM(D53:D129)</f>
        <v>431048.00000000035</v>
      </c>
      <c r="E130" s="228">
        <f t="shared" si="9"/>
        <v>0</v>
      </c>
      <c r="F130" s="228">
        <f t="shared" si="9"/>
        <v>0</v>
      </c>
      <c r="G130" s="228">
        <f t="shared" si="9"/>
        <v>431047.99999999994</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395</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2544</v>
      </c>
      <c r="B139" s="9"/>
      <c r="C139" s="74"/>
      <c r="D139" s="74"/>
      <c r="E139" s="74"/>
      <c r="F139" s="74"/>
      <c r="G139" s="74"/>
      <c r="H139" s="74"/>
      <c r="I139" s="74"/>
      <c r="J139" s="85"/>
    </row>
    <row r="140" spans="1:26" ht="12.75" x14ac:dyDescent="0.2">
      <c r="A140" s="9"/>
      <c r="B140" s="281"/>
      <c r="C140" s="229"/>
      <c r="D140" s="353" t="s">
        <v>2543</v>
      </c>
      <c r="E140" s="353"/>
      <c r="F140" s="353"/>
      <c r="G140" s="353"/>
      <c r="H140" s="353"/>
      <c r="I140" s="353"/>
      <c r="J140" s="85"/>
    </row>
    <row r="141" spans="1:26" ht="68.25" customHeight="1" x14ac:dyDescent="0.2">
      <c r="A141" s="9"/>
      <c r="B141" s="283" t="s">
        <v>2542</v>
      </c>
      <c r="C141" s="214"/>
      <c r="D141" s="333" t="s">
        <v>397</v>
      </c>
      <c r="E141" s="333"/>
      <c r="F141" s="333"/>
      <c r="G141" s="333"/>
      <c r="H141" s="333"/>
      <c r="I141" s="333"/>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2" priority="43" stopIfTrue="1" operator="lessThanOrEqual">
      <formula>0</formula>
    </cfRule>
    <cfRule type="cellIs" dxfId="11" priority="44" stopIfTrue="1" operator="greaterThan">
      <formula>0</formula>
    </cfRule>
  </conditionalFormatting>
  <conditionalFormatting sqref="D53:D129">
    <cfRule type="expression" dxfId="10" priority="31" stopIfTrue="1">
      <formula>$C53=$D53</formula>
    </cfRule>
    <cfRule type="expression" dxfId="9" priority="33" stopIfTrue="1">
      <formula>$C53&lt;&gt;$D53</formula>
    </cfRule>
  </conditionalFormatting>
  <conditionalFormatting sqref="E9:F9">
    <cfRule type="expression" dxfId="8" priority="38" stopIfTrue="1">
      <formula>SUM($E$10:$F$14)&gt;0</formula>
    </cfRule>
  </conditionalFormatting>
  <conditionalFormatting sqref="G53:G129">
    <cfRule type="expression" dxfId="7" priority="13" stopIfTrue="1">
      <formula>$C53=$G53</formula>
    </cfRule>
    <cfRule type="expression" dxfId="6" priority="14" stopIfTrue="1">
      <formula>$C53&lt;&gt;$G53</formula>
    </cfRule>
  </conditionalFormatting>
  <conditionalFormatting sqref="I42">
    <cfRule type="cellIs" dxfId="5" priority="1" stopIfTrue="1" operator="greaterThan">
      <formula>0</formula>
    </cfRule>
  </conditionalFormatting>
  <conditionalFormatting sqref="I47">
    <cfRule type="cellIs" dxfId="4" priority="15" stopIfTrue="1" operator="greaterThan">
      <formula>0</formula>
    </cfRule>
  </conditionalFormatting>
  <conditionalFormatting sqref="I53:I129">
    <cfRule type="cellIs" dxfId="3" priority="40" stopIfTrue="1" operator="equal">
      <formula>0</formula>
    </cfRule>
    <cfRule type="cellIs" dxfId="2"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4119"/>
  <sheetViews>
    <sheetView tabSelected="1" topLeftCell="A100" zoomScaleNormal="100" workbookViewId="0">
      <selection activeCell="A100" sqref="A100:H100"/>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fitnes a kulturistika - bežné transfery</v>
      </c>
      <c r="B1" s="232" t="str">
        <f>INDEX(Adr!A:A,B102+1)</f>
        <v>30842069</v>
      </c>
      <c r="C1" s="233">
        <f>IF(ROW()&lt;=B$3,INDEX(FP!E:E,B$2+ROW()-1),"")</f>
        <v>0</v>
      </c>
      <c r="D1" s="234" t="str">
        <f>IF(ROW()&lt;=B$3,INDEX(FP!F:F,B$2+ROW()-1),"")</f>
        <v>a</v>
      </c>
      <c r="E1" s="234"/>
      <c r="F1" s="234" t="str">
        <f>IF(ROW()&lt;=B$3,INDEX(FP!G:G,B$2+ROW()-1),"")</f>
        <v>026 02</v>
      </c>
      <c r="G1" s="234"/>
      <c r="H1" s="235" t="str">
        <f>IF(ROW()&lt;=B$3,INDEX(FP!C:C,B$2+ROW()-1),"")</f>
        <v>fitnes a kulturistika - bežné transfery</v>
      </c>
      <c r="I1" s="236">
        <f t="shared" ref="I1:I32" si="0">IF(ROW()&lt;=B$3,SUMIF(A$107:A$9161,A1,I$107:I$9161),"")</f>
        <v>411338.00000000035</v>
      </c>
      <c r="J1" s="236">
        <f t="shared" ref="J1:J32" si="1">IF(ROW()&lt;=B$3,SUMIFS(I$103:I$49161,A$103:A$49161,K1,J$103:J$49161,L1),"")</f>
        <v>0</v>
      </c>
      <c r="K1" s="110" t="str">
        <f>$A1</f>
        <v>a - fitnes a kulturistika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a - silové športy - bežné transfery</v>
      </c>
      <c r="B2" s="237">
        <f>MATCH(B1,FP!A:A,0)</f>
        <v>7</v>
      </c>
      <c r="C2" s="233">
        <f>IF(ROW()&lt;=B$3,INDEX(FP!E:E,B$2+ROW()-1),"")</f>
        <v>0</v>
      </c>
      <c r="D2" s="234" t="str">
        <f>IF(ROW()&lt;=B$3,INDEX(FP!F:F,B$2+ROW()-1),"")</f>
        <v>a</v>
      </c>
      <c r="E2" s="234"/>
      <c r="F2" s="234" t="str">
        <f>IF(ROW()&lt;=B$3,INDEX(FP!G:G,B$2+ROW()-1),"")</f>
        <v>026 02</v>
      </c>
      <c r="G2" s="234"/>
      <c r="H2" s="235" t="str">
        <f>IF(ROW()&lt;=B$3,INDEX(FP!C:C,B$2+ROW()-1),"")</f>
        <v>silové športy - bežné transfery</v>
      </c>
      <c r="I2" s="236">
        <f t="shared" si="0"/>
        <v>19709.999999999996</v>
      </c>
      <c r="J2" s="236">
        <f t="shared" si="1"/>
        <v>0</v>
      </c>
      <c r="K2" s="110" t="str">
        <f>$A2</f>
        <v>a - silové športy - bežné transfery</v>
      </c>
      <c r="L2" s="101">
        <v>99</v>
      </c>
      <c r="M2" s="97" t="s">
        <v>334</v>
      </c>
      <c r="N2" s="98" t="s">
        <v>378</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a - silové športy - bežné transfery</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IF(ROW()&lt;=B$3,SUMIF(A$107:A$9161,A33,I$107:I$9161),"")</f>
        <v/>
      </c>
      <c r="J33" s="236" t="str">
        <f t="shared" ref="J33:J64" si="4">IF(ROW()&lt;=B$3,SUMIFS(I$103:I$49161,A$103:A$49161,K33,J$103:J$49161,L33),"")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IF(ROW()&lt;=B$3,SUMIF(A$107:A$9161,A65,I$107:I$9161),"")</f>
        <v/>
      </c>
      <c r="J65" s="236" t="str">
        <f t="shared" ref="J65:J94" si="6">IF(ROW()&lt;=B$3,SUMIFS(I$103:I$49161,A$103:A$49161,K65,J$103:J$49161,L65),"")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4" customHeight="1" x14ac:dyDescent="0.25">
      <c r="A100" s="364" t="s">
        <v>1504</v>
      </c>
      <c r="B100" s="364"/>
      <c r="C100" s="364"/>
      <c r="D100" s="364"/>
      <c r="E100" s="364"/>
      <c r="F100" s="364"/>
      <c r="G100" s="364"/>
      <c r="H100" s="364"/>
      <c r="I100" s="366" t="s">
        <v>1487</v>
      </c>
      <c r="J100" s="366"/>
      <c r="K100" s="89"/>
    </row>
    <row r="101" spans="1:25" ht="15.75" x14ac:dyDescent="0.25">
      <c r="A101" s="367"/>
      <c r="B101" s="367"/>
      <c r="C101" s="367"/>
      <c r="D101" s="367"/>
      <c r="E101" s="367"/>
      <c r="F101" s="367"/>
      <c r="G101" s="367"/>
      <c r="H101" s="367"/>
      <c r="I101" s="365">
        <v>45887</v>
      </c>
      <c r="J101" s="365"/>
    </row>
    <row r="102" spans="1:25" ht="14.25" x14ac:dyDescent="0.2">
      <c r="A102" s="249" t="s">
        <v>402</v>
      </c>
      <c r="B102" s="250">
        <v>5</v>
      </c>
      <c r="C102" s="250"/>
      <c r="D102" s="251"/>
      <c r="E102" s="251"/>
      <c r="F102" s="251"/>
      <c r="G102" s="251"/>
      <c r="H102" s="251"/>
      <c r="I102" s="86"/>
      <c r="J102" s="220"/>
    </row>
    <row r="103" spans="1:25" s="83" customFormat="1" x14ac:dyDescent="0.2">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409</v>
      </c>
      <c r="F104" s="10" t="s">
        <v>65</v>
      </c>
      <c r="G104" s="10" t="s">
        <v>66</v>
      </c>
      <c r="H104" s="10" t="s">
        <v>67</v>
      </c>
      <c r="I104" s="295" t="s">
        <v>410</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8" t="s">
        <v>411</v>
      </c>
      <c r="B105" s="369"/>
      <c r="C105" s="369"/>
      <c r="D105" s="369"/>
      <c r="E105" s="369"/>
      <c r="F105" s="369"/>
      <c r="G105" s="369"/>
      <c r="H105" s="369"/>
      <c r="I105" s="369"/>
      <c r="J105" s="370"/>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1505</v>
      </c>
      <c r="B107" s="14" t="s">
        <v>2546</v>
      </c>
      <c r="C107" s="14"/>
      <c r="D107" s="16">
        <v>45670</v>
      </c>
      <c r="E107" s="16"/>
      <c r="F107" s="14" t="s">
        <v>1506</v>
      </c>
      <c r="G107" s="14" t="s">
        <v>1507</v>
      </c>
      <c r="H107" s="14" t="s">
        <v>1508</v>
      </c>
      <c r="I107" s="15">
        <v>14.15</v>
      </c>
      <c r="J107" s="77">
        <v>4</v>
      </c>
      <c r="K107" s="92"/>
    </row>
    <row r="108" spans="1:25" ht="12.75" x14ac:dyDescent="0.2">
      <c r="A108" s="14" t="s">
        <v>1505</v>
      </c>
      <c r="B108" s="14" t="s">
        <v>2236</v>
      </c>
      <c r="C108" s="14" t="s">
        <v>1509</v>
      </c>
      <c r="D108" s="16">
        <v>45672</v>
      </c>
      <c r="E108" s="16"/>
      <c r="F108" s="14" t="s">
        <v>1510</v>
      </c>
      <c r="G108" s="14" t="s">
        <v>1511</v>
      </c>
      <c r="H108" s="14" t="s">
        <v>1512</v>
      </c>
      <c r="I108" s="15">
        <v>55.35</v>
      </c>
      <c r="J108" s="77">
        <v>4</v>
      </c>
      <c r="K108" s="92"/>
    </row>
    <row r="109" spans="1:25" ht="12.75" x14ac:dyDescent="0.2">
      <c r="A109" s="14" t="s">
        <v>1517</v>
      </c>
      <c r="B109" s="14" t="s">
        <v>2237</v>
      </c>
      <c r="C109" s="14" t="s">
        <v>1513</v>
      </c>
      <c r="D109" s="16">
        <v>45672</v>
      </c>
      <c r="E109" s="16"/>
      <c r="F109" s="14" t="s">
        <v>1514</v>
      </c>
      <c r="G109" s="14" t="s">
        <v>1515</v>
      </c>
      <c r="H109" s="14" t="s">
        <v>1516</v>
      </c>
      <c r="I109" s="15">
        <v>304</v>
      </c>
      <c r="J109" s="77">
        <v>5</v>
      </c>
      <c r="K109" s="92"/>
    </row>
    <row r="110" spans="1:25" ht="22.5" x14ac:dyDescent="0.2">
      <c r="A110" s="14" t="s">
        <v>1517</v>
      </c>
      <c r="B110" s="14" t="s">
        <v>2238</v>
      </c>
      <c r="C110" s="14" t="s">
        <v>1518</v>
      </c>
      <c r="D110" s="16">
        <v>45672</v>
      </c>
      <c r="E110" s="16"/>
      <c r="F110" s="14" t="s">
        <v>1519</v>
      </c>
      <c r="G110" s="14" t="s">
        <v>1520</v>
      </c>
      <c r="H110" s="14" t="s">
        <v>1521</v>
      </c>
      <c r="I110" s="15">
        <v>400</v>
      </c>
      <c r="J110" s="77">
        <v>5</v>
      </c>
      <c r="K110" s="92"/>
    </row>
    <row r="111" spans="1:25" ht="22.5" x14ac:dyDescent="0.2">
      <c r="A111" s="14" t="s">
        <v>1517</v>
      </c>
      <c r="B111" s="14" t="s">
        <v>2239</v>
      </c>
      <c r="C111" s="14" t="s">
        <v>1522</v>
      </c>
      <c r="D111" s="16">
        <v>45672</v>
      </c>
      <c r="E111" s="16"/>
      <c r="F111" s="14" t="s">
        <v>1523</v>
      </c>
      <c r="G111" s="14"/>
      <c r="H111" s="14" t="s">
        <v>1524</v>
      </c>
      <c r="I111" s="15">
        <v>300</v>
      </c>
      <c r="J111" s="77">
        <v>5</v>
      </c>
      <c r="K111" s="92"/>
    </row>
    <row r="112" spans="1:25" ht="12.75" x14ac:dyDescent="0.2">
      <c r="A112" s="14" t="s">
        <v>1517</v>
      </c>
      <c r="B112" s="14" t="s">
        <v>2548</v>
      </c>
      <c r="C112" s="14"/>
      <c r="D112" s="16">
        <v>45672</v>
      </c>
      <c r="E112" s="16"/>
      <c r="F112" s="14" t="s">
        <v>1506</v>
      </c>
      <c r="G112" s="14" t="s">
        <v>1507</v>
      </c>
      <c r="H112" s="14" t="s">
        <v>1508</v>
      </c>
      <c r="I112" s="15">
        <v>22.3</v>
      </c>
      <c r="J112" s="77">
        <v>4</v>
      </c>
      <c r="K112" s="92"/>
    </row>
    <row r="113" spans="1:11" ht="12.75" x14ac:dyDescent="0.2">
      <c r="A113" s="14" t="s">
        <v>1517</v>
      </c>
      <c r="B113" s="14" t="s">
        <v>2549</v>
      </c>
      <c r="C113" s="14"/>
      <c r="D113" s="16">
        <v>45679</v>
      </c>
      <c r="E113" s="16"/>
      <c r="F113" s="14" t="s">
        <v>1525</v>
      </c>
      <c r="G113" s="14" t="s">
        <v>1526</v>
      </c>
      <c r="H113" s="14" t="s">
        <v>1527</v>
      </c>
      <c r="I113" s="15">
        <v>33.11</v>
      </c>
      <c r="J113" s="77">
        <v>4</v>
      </c>
      <c r="K113" s="92"/>
    </row>
    <row r="114" spans="1:11" ht="33.75" x14ac:dyDescent="0.2">
      <c r="A114" s="14" t="s">
        <v>1505</v>
      </c>
      <c r="B114" s="14" t="s">
        <v>2240</v>
      </c>
      <c r="C114" s="14" t="s">
        <v>1528</v>
      </c>
      <c r="D114" s="16">
        <v>45685</v>
      </c>
      <c r="E114" s="16"/>
      <c r="F114" s="14" t="s">
        <v>1529</v>
      </c>
      <c r="G114" s="14" t="s">
        <v>1530</v>
      </c>
      <c r="H114" s="14" t="s">
        <v>1531</v>
      </c>
      <c r="I114" s="15">
        <v>430.95</v>
      </c>
      <c r="J114" s="77">
        <v>5</v>
      </c>
      <c r="K114" s="92"/>
    </row>
    <row r="115" spans="1:11" ht="33.75" x14ac:dyDescent="0.2">
      <c r="A115" s="14" t="s">
        <v>1505</v>
      </c>
      <c r="B115" s="14" t="s">
        <v>2241</v>
      </c>
      <c r="C115" s="14" t="s">
        <v>1532</v>
      </c>
      <c r="D115" s="16">
        <v>45685</v>
      </c>
      <c r="E115" s="16"/>
      <c r="F115" s="14" t="s">
        <v>1533</v>
      </c>
      <c r="G115" s="14" t="s">
        <v>1530</v>
      </c>
      <c r="H115" s="14" t="s">
        <v>1531</v>
      </c>
      <c r="I115" s="15">
        <v>207.76</v>
      </c>
      <c r="J115" s="77">
        <v>5</v>
      </c>
      <c r="K115" s="92"/>
    </row>
    <row r="116" spans="1:11" ht="33.75" x14ac:dyDescent="0.2">
      <c r="A116" s="14" t="s">
        <v>1505</v>
      </c>
      <c r="B116" s="14" t="s">
        <v>2242</v>
      </c>
      <c r="C116" s="14" t="s">
        <v>1534</v>
      </c>
      <c r="D116" s="16">
        <v>45685</v>
      </c>
      <c r="E116" s="16"/>
      <c r="F116" s="14" t="s">
        <v>1535</v>
      </c>
      <c r="G116" s="14" t="s">
        <v>1530</v>
      </c>
      <c r="H116" s="14" t="s">
        <v>1531</v>
      </c>
      <c r="I116" s="15">
        <v>379.37</v>
      </c>
      <c r="J116" s="77">
        <v>4</v>
      </c>
      <c r="K116" s="92"/>
    </row>
    <row r="117" spans="1:11" ht="33.75" x14ac:dyDescent="0.2">
      <c r="A117" s="14" t="s">
        <v>1505</v>
      </c>
      <c r="B117" s="14" t="s">
        <v>2243</v>
      </c>
      <c r="C117" s="14" t="s">
        <v>1536</v>
      </c>
      <c r="D117" s="16">
        <v>45685</v>
      </c>
      <c r="E117" s="16"/>
      <c r="F117" s="14" t="s">
        <v>1537</v>
      </c>
      <c r="G117" s="14" t="s">
        <v>1530</v>
      </c>
      <c r="H117" s="14" t="s">
        <v>1531</v>
      </c>
      <c r="I117" s="15">
        <v>199.67</v>
      </c>
      <c r="J117" s="77">
        <v>4</v>
      </c>
      <c r="K117" s="92"/>
    </row>
    <row r="118" spans="1:11" ht="45" x14ac:dyDescent="0.2">
      <c r="A118" s="14" t="s">
        <v>1505</v>
      </c>
      <c r="B118" s="14" t="s">
        <v>2244</v>
      </c>
      <c r="C118" s="14" t="s">
        <v>1538</v>
      </c>
      <c r="D118" s="16">
        <v>45685</v>
      </c>
      <c r="E118" s="16"/>
      <c r="F118" s="14" t="s">
        <v>1539</v>
      </c>
      <c r="G118" s="14" t="s">
        <v>1530</v>
      </c>
      <c r="H118" s="14" t="s">
        <v>1531</v>
      </c>
      <c r="I118" s="15">
        <v>208.82</v>
      </c>
      <c r="J118" s="77">
        <v>3</v>
      </c>
      <c r="K118" s="92"/>
    </row>
    <row r="119" spans="1:11" ht="33.75" x14ac:dyDescent="0.2">
      <c r="A119" s="14" t="s">
        <v>1505</v>
      </c>
      <c r="B119" s="14" t="s">
        <v>2552</v>
      </c>
      <c r="C119" s="14" t="s">
        <v>1540</v>
      </c>
      <c r="D119" s="16">
        <v>45685</v>
      </c>
      <c r="E119" s="16"/>
      <c r="F119" s="14" t="s">
        <v>1541</v>
      </c>
      <c r="G119" s="14" t="s">
        <v>1530</v>
      </c>
      <c r="H119" s="14" t="s">
        <v>1531</v>
      </c>
      <c r="I119" s="15">
        <v>420.45</v>
      </c>
      <c r="J119" s="77">
        <v>5</v>
      </c>
      <c r="K119" s="92"/>
    </row>
    <row r="120" spans="1:11" ht="33.75" x14ac:dyDescent="0.2">
      <c r="A120" s="14" t="s">
        <v>1505</v>
      </c>
      <c r="B120" s="14" t="s">
        <v>2551</v>
      </c>
      <c r="C120" s="14" t="s">
        <v>1542</v>
      </c>
      <c r="D120" s="16">
        <v>45685</v>
      </c>
      <c r="E120" s="16"/>
      <c r="F120" s="14" t="s">
        <v>1543</v>
      </c>
      <c r="G120" s="14" t="s">
        <v>1530</v>
      </c>
      <c r="H120" s="14" t="s">
        <v>1531</v>
      </c>
      <c r="I120" s="15">
        <v>202.69</v>
      </c>
      <c r="J120" s="77">
        <v>5</v>
      </c>
      <c r="K120" s="92"/>
    </row>
    <row r="121" spans="1:11" ht="33.75" x14ac:dyDescent="0.2">
      <c r="A121" s="14" t="s">
        <v>1505</v>
      </c>
      <c r="B121" s="14" t="s">
        <v>2553</v>
      </c>
      <c r="C121" s="14" t="s">
        <v>1544</v>
      </c>
      <c r="D121" s="16">
        <v>45685</v>
      </c>
      <c r="E121" s="16"/>
      <c r="F121" s="14" t="s">
        <v>1545</v>
      </c>
      <c r="G121" s="14" t="s">
        <v>1530</v>
      </c>
      <c r="H121" s="14" t="s">
        <v>1531</v>
      </c>
      <c r="I121" s="15">
        <v>370.12</v>
      </c>
      <c r="J121" s="77">
        <v>4</v>
      </c>
      <c r="K121" s="92"/>
    </row>
    <row r="122" spans="1:11" ht="33.75" x14ac:dyDescent="0.2">
      <c r="A122" s="14" t="s">
        <v>1505</v>
      </c>
      <c r="B122" s="14" t="s">
        <v>2550</v>
      </c>
      <c r="C122" s="14" t="s">
        <v>1546</v>
      </c>
      <c r="D122" s="16">
        <v>45685</v>
      </c>
      <c r="E122" s="16"/>
      <c r="F122" s="14" t="s">
        <v>1547</v>
      </c>
      <c r="G122" s="14" t="s">
        <v>1530</v>
      </c>
      <c r="H122" s="14" t="s">
        <v>1531</v>
      </c>
      <c r="I122" s="15">
        <v>194.8</v>
      </c>
      <c r="J122" s="77">
        <v>4</v>
      </c>
      <c r="K122" s="92"/>
    </row>
    <row r="123" spans="1:11" ht="45" x14ac:dyDescent="0.2">
      <c r="A123" s="14" t="s">
        <v>1505</v>
      </c>
      <c r="B123" s="14" t="s">
        <v>2554</v>
      </c>
      <c r="C123" s="14" t="s">
        <v>1548</v>
      </c>
      <c r="D123" s="16">
        <v>45685</v>
      </c>
      <c r="E123" s="16"/>
      <c r="F123" s="14" t="s">
        <v>1549</v>
      </c>
      <c r="G123" s="14" t="s">
        <v>1530</v>
      </c>
      <c r="H123" s="14" t="s">
        <v>1531</v>
      </c>
      <c r="I123" s="15">
        <v>203.73</v>
      </c>
      <c r="J123" s="77">
        <v>3</v>
      </c>
      <c r="K123" s="92"/>
    </row>
    <row r="124" spans="1:11" ht="12.75" x14ac:dyDescent="0.2">
      <c r="A124" s="14" t="s">
        <v>1505</v>
      </c>
      <c r="B124" s="14" t="s">
        <v>2555</v>
      </c>
      <c r="C124" s="14"/>
      <c r="D124" s="16">
        <v>45671</v>
      </c>
      <c r="E124" s="16"/>
      <c r="F124" s="14" t="s">
        <v>1550</v>
      </c>
      <c r="G124" s="14" t="s">
        <v>1551</v>
      </c>
      <c r="H124" s="14" t="s">
        <v>1552</v>
      </c>
      <c r="I124" s="15">
        <v>120.6</v>
      </c>
      <c r="J124" s="77">
        <v>4</v>
      </c>
      <c r="K124" s="92"/>
    </row>
    <row r="125" spans="1:11" ht="90" x14ac:dyDescent="0.2">
      <c r="A125" s="14" t="s">
        <v>1505</v>
      </c>
      <c r="B125" s="14" t="s">
        <v>2245</v>
      </c>
      <c r="C125" s="14"/>
      <c r="D125" s="16">
        <v>45685</v>
      </c>
      <c r="E125" s="16"/>
      <c r="F125" s="14" t="s">
        <v>1553</v>
      </c>
      <c r="G125" s="14"/>
      <c r="H125" s="14" t="s">
        <v>1554</v>
      </c>
      <c r="I125" s="15">
        <v>82.5</v>
      </c>
      <c r="J125" s="77">
        <v>4</v>
      </c>
      <c r="K125" s="92"/>
    </row>
    <row r="126" spans="1:11" ht="90" x14ac:dyDescent="0.2">
      <c r="A126" s="14" t="s">
        <v>1505</v>
      </c>
      <c r="B126" s="14" t="s">
        <v>2245</v>
      </c>
      <c r="C126" s="14"/>
      <c r="D126" s="16">
        <v>45685</v>
      </c>
      <c r="E126" s="16"/>
      <c r="F126" s="14" t="s">
        <v>1553</v>
      </c>
      <c r="G126" s="14"/>
      <c r="H126" s="14" t="s">
        <v>1555</v>
      </c>
      <c r="I126" s="15">
        <v>33</v>
      </c>
      <c r="J126" s="77">
        <v>4</v>
      </c>
      <c r="K126" s="92"/>
    </row>
    <row r="127" spans="1:11" ht="90" x14ac:dyDescent="0.2">
      <c r="A127" s="14" t="s">
        <v>1517</v>
      </c>
      <c r="B127" s="14" t="s">
        <v>2245</v>
      </c>
      <c r="C127" s="14"/>
      <c r="D127" s="16">
        <v>45685</v>
      </c>
      <c r="E127" s="16"/>
      <c r="F127" s="14" t="s">
        <v>1553</v>
      </c>
      <c r="G127" s="14"/>
      <c r="H127" s="14" t="s">
        <v>1556</v>
      </c>
      <c r="I127" s="15">
        <v>15.6</v>
      </c>
      <c r="J127" s="77">
        <v>4</v>
      </c>
      <c r="K127" s="92"/>
    </row>
    <row r="128" spans="1:11" ht="90" x14ac:dyDescent="0.2">
      <c r="A128" s="14" t="s">
        <v>1505</v>
      </c>
      <c r="B128" s="14" t="s">
        <v>2245</v>
      </c>
      <c r="C128" s="14"/>
      <c r="D128" s="16">
        <v>45685</v>
      </c>
      <c r="E128" s="16"/>
      <c r="F128" s="14" t="s">
        <v>1553</v>
      </c>
      <c r="G128" s="14"/>
      <c r="H128" s="14" t="s">
        <v>1557</v>
      </c>
      <c r="I128" s="15">
        <v>9.9</v>
      </c>
      <c r="J128" s="77">
        <v>4</v>
      </c>
      <c r="K128" s="92"/>
    </row>
    <row r="129" spans="1:11" ht="90" x14ac:dyDescent="0.2">
      <c r="A129" s="14" t="s">
        <v>1517</v>
      </c>
      <c r="B129" s="14" t="s">
        <v>2245</v>
      </c>
      <c r="C129" s="14"/>
      <c r="D129" s="16">
        <v>45685</v>
      </c>
      <c r="E129" s="16"/>
      <c r="F129" s="14" t="s">
        <v>1553</v>
      </c>
      <c r="G129" s="14"/>
      <c r="H129" s="14" t="s">
        <v>1558</v>
      </c>
      <c r="I129" s="15">
        <v>47.4</v>
      </c>
      <c r="J129" s="77">
        <v>4</v>
      </c>
      <c r="K129" s="92"/>
    </row>
    <row r="130" spans="1:11" ht="12.75" x14ac:dyDescent="0.2">
      <c r="A130" s="14" t="s">
        <v>1505</v>
      </c>
      <c r="B130" s="14" t="s">
        <v>2246</v>
      </c>
      <c r="C130" s="14" t="s">
        <v>1559</v>
      </c>
      <c r="D130" s="16">
        <v>45686</v>
      </c>
      <c r="E130" s="16"/>
      <c r="F130" s="14" t="s">
        <v>1560</v>
      </c>
      <c r="G130" s="14" t="s">
        <v>1561</v>
      </c>
      <c r="H130" s="14" t="s">
        <v>1562</v>
      </c>
      <c r="I130" s="15">
        <v>6066.91</v>
      </c>
      <c r="J130" s="77">
        <v>1</v>
      </c>
      <c r="K130" s="92"/>
    </row>
    <row r="131" spans="1:11" ht="22.5" x14ac:dyDescent="0.2">
      <c r="A131" s="14" t="s">
        <v>1505</v>
      </c>
      <c r="B131" s="14" t="s">
        <v>2247</v>
      </c>
      <c r="C131" s="14" t="s">
        <v>1563</v>
      </c>
      <c r="D131" s="16">
        <v>45687</v>
      </c>
      <c r="E131" s="16"/>
      <c r="F131" s="14" t="s">
        <v>2248</v>
      </c>
      <c r="G131" s="14" t="s">
        <v>1564</v>
      </c>
      <c r="H131" s="14" t="s">
        <v>1401</v>
      </c>
      <c r="I131" s="15">
        <v>1221.1400000000001</v>
      </c>
      <c r="J131" s="77">
        <v>4</v>
      </c>
      <c r="K131" s="92"/>
    </row>
    <row r="132" spans="1:11" ht="12.75" x14ac:dyDescent="0.2">
      <c r="A132" s="14" t="s">
        <v>1505</v>
      </c>
      <c r="B132" s="14" t="s">
        <v>2247</v>
      </c>
      <c r="C132" s="14" t="s">
        <v>2249</v>
      </c>
      <c r="D132" s="16">
        <v>46051</v>
      </c>
      <c r="E132" s="16"/>
      <c r="F132" s="14" t="s">
        <v>2250</v>
      </c>
      <c r="G132" s="14" t="s">
        <v>1564</v>
      </c>
      <c r="H132" s="14" t="s">
        <v>1401</v>
      </c>
      <c r="I132" s="15">
        <v>300</v>
      </c>
      <c r="J132" s="77">
        <v>4</v>
      </c>
      <c r="K132" s="92"/>
    </row>
    <row r="133" spans="1:11" ht="22.5" x14ac:dyDescent="0.2">
      <c r="A133" s="14" t="s">
        <v>1505</v>
      </c>
      <c r="B133" s="14" t="s">
        <v>2251</v>
      </c>
      <c r="C133" s="14" t="s">
        <v>1565</v>
      </c>
      <c r="D133" s="16">
        <v>45687</v>
      </c>
      <c r="E133" s="16"/>
      <c r="F133" s="14" t="s">
        <v>1566</v>
      </c>
      <c r="G133" s="14" t="s">
        <v>1567</v>
      </c>
      <c r="H133" s="14" t="s">
        <v>1568</v>
      </c>
      <c r="I133" s="15">
        <v>3300</v>
      </c>
      <c r="J133" s="77">
        <v>4</v>
      </c>
      <c r="K133" s="92"/>
    </row>
    <row r="134" spans="1:11" ht="22.5" x14ac:dyDescent="0.2">
      <c r="A134" s="14" t="s">
        <v>1505</v>
      </c>
      <c r="B134" s="14" t="s">
        <v>2556</v>
      </c>
      <c r="C134" s="14"/>
      <c r="D134" s="16">
        <v>45687</v>
      </c>
      <c r="E134" s="16"/>
      <c r="F134" s="14" t="s">
        <v>1569</v>
      </c>
      <c r="G134" s="14" t="s">
        <v>1570</v>
      </c>
      <c r="H134" s="14" t="s">
        <v>152</v>
      </c>
      <c r="I134" s="15">
        <v>16.5</v>
      </c>
      <c r="J134" s="77">
        <v>4</v>
      </c>
      <c r="K134" s="92"/>
    </row>
    <row r="135" spans="1:11" ht="12.75" x14ac:dyDescent="0.2">
      <c r="A135" s="14" t="s">
        <v>1505</v>
      </c>
      <c r="B135" s="14" t="s">
        <v>2252</v>
      </c>
      <c r="C135" s="14" t="s">
        <v>1571</v>
      </c>
      <c r="D135" s="16">
        <v>45688</v>
      </c>
      <c r="E135" s="16"/>
      <c r="F135" s="14" t="s">
        <v>1572</v>
      </c>
      <c r="G135" s="14" t="s">
        <v>1573</v>
      </c>
      <c r="H135" s="14" t="s">
        <v>1574</v>
      </c>
      <c r="I135" s="15">
        <v>139.43</v>
      </c>
      <c r="J135" s="77">
        <v>4</v>
      </c>
      <c r="K135" s="92"/>
    </row>
    <row r="136" spans="1:11" ht="12.75" x14ac:dyDescent="0.2">
      <c r="A136" s="14" t="s">
        <v>1505</v>
      </c>
      <c r="B136" s="14"/>
      <c r="C136" s="14"/>
      <c r="D136" s="16">
        <v>45688</v>
      </c>
      <c r="E136" s="16"/>
      <c r="F136" s="14" t="s">
        <v>1575</v>
      </c>
      <c r="G136" s="14" t="s">
        <v>1576</v>
      </c>
      <c r="H136" s="14" t="s">
        <v>1577</v>
      </c>
      <c r="I136" s="15">
        <v>5</v>
      </c>
      <c r="J136" s="77">
        <v>4</v>
      </c>
      <c r="K136" s="92"/>
    </row>
    <row r="137" spans="1:11" ht="12.75" x14ac:dyDescent="0.2">
      <c r="A137" s="14" t="s">
        <v>1505</v>
      </c>
      <c r="B137" s="14"/>
      <c r="C137" s="14"/>
      <c r="D137" s="16">
        <v>45688</v>
      </c>
      <c r="E137" s="16"/>
      <c r="F137" s="14" t="s">
        <v>1575</v>
      </c>
      <c r="G137" s="14" t="s">
        <v>1576</v>
      </c>
      <c r="H137" s="14" t="s">
        <v>1577</v>
      </c>
      <c r="I137" s="15">
        <v>10</v>
      </c>
      <c r="J137" s="77">
        <v>4</v>
      </c>
      <c r="K137" s="92"/>
    </row>
    <row r="138" spans="1:11" ht="12.75" x14ac:dyDescent="0.2">
      <c r="A138" s="14" t="s">
        <v>1505</v>
      </c>
      <c r="B138" s="14"/>
      <c r="C138" s="14"/>
      <c r="D138" s="16">
        <v>45688</v>
      </c>
      <c r="E138" s="16"/>
      <c r="F138" s="14" t="s">
        <v>1575</v>
      </c>
      <c r="G138" s="14" t="s">
        <v>1576</v>
      </c>
      <c r="H138" s="14" t="s">
        <v>1577</v>
      </c>
      <c r="I138" s="15">
        <v>5</v>
      </c>
      <c r="J138" s="77">
        <v>4</v>
      </c>
      <c r="K138" s="92"/>
    </row>
    <row r="139" spans="1:11" ht="33.75" x14ac:dyDescent="0.2">
      <c r="A139" s="14" t="s">
        <v>1505</v>
      </c>
      <c r="B139" s="14" t="s">
        <v>2253</v>
      </c>
      <c r="C139" s="14" t="s">
        <v>1578</v>
      </c>
      <c r="D139" s="16">
        <v>45691</v>
      </c>
      <c r="E139" s="16"/>
      <c r="F139" s="14" t="s">
        <v>1579</v>
      </c>
      <c r="G139" s="14" t="s">
        <v>1530</v>
      </c>
      <c r="H139" s="14" t="s">
        <v>1531</v>
      </c>
      <c r="I139" s="15">
        <v>430.95</v>
      </c>
      <c r="J139" s="77">
        <v>5</v>
      </c>
      <c r="K139" s="92"/>
    </row>
    <row r="140" spans="1:11" ht="33.75" x14ac:dyDescent="0.2">
      <c r="A140" s="14" t="s">
        <v>1505</v>
      </c>
      <c r="B140" s="14" t="s">
        <v>2254</v>
      </c>
      <c r="C140" s="14" t="s">
        <v>1580</v>
      </c>
      <c r="D140" s="16">
        <v>45691</v>
      </c>
      <c r="E140" s="16"/>
      <c r="F140" s="14" t="s">
        <v>1581</v>
      </c>
      <c r="G140" s="14" t="s">
        <v>1530</v>
      </c>
      <c r="H140" s="14" t="s">
        <v>1531</v>
      </c>
      <c r="I140" s="15">
        <v>207.76</v>
      </c>
      <c r="J140" s="77">
        <v>5</v>
      </c>
      <c r="K140" s="92"/>
    </row>
    <row r="141" spans="1:11" ht="33.75" x14ac:dyDescent="0.2">
      <c r="A141" s="14" t="s">
        <v>1505</v>
      </c>
      <c r="B141" s="14" t="s">
        <v>2255</v>
      </c>
      <c r="C141" s="14" t="s">
        <v>1582</v>
      </c>
      <c r="D141" s="16">
        <v>45691</v>
      </c>
      <c r="E141" s="16"/>
      <c r="F141" s="14" t="s">
        <v>1583</v>
      </c>
      <c r="G141" s="14" t="s">
        <v>1530</v>
      </c>
      <c r="H141" s="14" t="s">
        <v>1531</v>
      </c>
      <c r="I141" s="15">
        <v>379.37</v>
      </c>
      <c r="J141" s="77">
        <v>4</v>
      </c>
      <c r="K141" s="92"/>
    </row>
    <row r="142" spans="1:11" ht="33.75" x14ac:dyDescent="0.2">
      <c r="A142" s="14" t="s">
        <v>1505</v>
      </c>
      <c r="B142" s="14" t="s">
        <v>2256</v>
      </c>
      <c r="C142" s="14" t="s">
        <v>1584</v>
      </c>
      <c r="D142" s="16">
        <v>45691</v>
      </c>
      <c r="E142" s="16"/>
      <c r="F142" s="14" t="s">
        <v>1585</v>
      </c>
      <c r="G142" s="14" t="s">
        <v>1530</v>
      </c>
      <c r="H142" s="14" t="s">
        <v>1531</v>
      </c>
      <c r="I142" s="15">
        <v>199.67</v>
      </c>
      <c r="J142" s="77">
        <v>4</v>
      </c>
      <c r="K142" s="92"/>
    </row>
    <row r="143" spans="1:11" ht="45" x14ac:dyDescent="0.2">
      <c r="A143" s="14" t="s">
        <v>1505</v>
      </c>
      <c r="B143" s="14" t="s">
        <v>2257</v>
      </c>
      <c r="C143" s="14" t="s">
        <v>1586</v>
      </c>
      <c r="D143" s="16">
        <v>45691</v>
      </c>
      <c r="E143" s="16"/>
      <c r="F143" s="14" t="s">
        <v>1587</v>
      </c>
      <c r="G143" s="14" t="s">
        <v>1530</v>
      </c>
      <c r="H143" s="14" t="s">
        <v>1531</v>
      </c>
      <c r="I143" s="15">
        <v>208.82</v>
      </c>
      <c r="J143" s="77">
        <v>3</v>
      </c>
      <c r="K143" s="92"/>
    </row>
    <row r="144" spans="1:11" ht="12.75" x14ac:dyDescent="0.2">
      <c r="A144" s="14" t="s">
        <v>1505</v>
      </c>
      <c r="B144" s="14" t="s">
        <v>2258</v>
      </c>
      <c r="C144" s="14" t="s">
        <v>1588</v>
      </c>
      <c r="D144" s="16">
        <v>45691</v>
      </c>
      <c r="E144" s="16"/>
      <c r="F144" s="14" t="s">
        <v>1589</v>
      </c>
      <c r="G144" s="14" t="s">
        <v>1590</v>
      </c>
      <c r="H144" s="14" t="s">
        <v>1591</v>
      </c>
      <c r="I144" s="15">
        <v>2460</v>
      </c>
      <c r="J144" s="77">
        <v>2</v>
      </c>
      <c r="K144" s="92"/>
    </row>
    <row r="145" spans="1:11" ht="22.5" x14ac:dyDescent="0.2">
      <c r="A145" s="14" t="s">
        <v>1505</v>
      </c>
      <c r="B145" s="14" t="s">
        <v>2259</v>
      </c>
      <c r="C145" s="14" t="s">
        <v>1592</v>
      </c>
      <c r="D145" s="16">
        <v>45691</v>
      </c>
      <c r="E145" s="16"/>
      <c r="F145" s="14" t="s">
        <v>1593</v>
      </c>
      <c r="G145" s="14" t="s">
        <v>1594</v>
      </c>
      <c r="H145" s="14" t="s">
        <v>1595</v>
      </c>
      <c r="I145" s="15">
        <v>1800</v>
      </c>
      <c r="J145" s="77">
        <v>3</v>
      </c>
      <c r="K145" s="92"/>
    </row>
    <row r="146" spans="1:11" ht="12.75" x14ac:dyDescent="0.2">
      <c r="A146" s="14" t="s">
        <v>1505</v>
      </c>
      <c r="B146" s="14"/>
      <c r="C146" s="14"/>
      <c r="D146" s="16">
        <v>45691</v>
      </c>
      <c r="E146" s="16"/>
      <c r="F146" s="14" t="s">
        <v>1596</v>
      </c>
      <c r="G146" s="14" t="s">
        <v>1570</v>
      </c>
      <c r="H146" s="14" t="s">
        <v>152</v>
      </c>
      <c r="I146" s="15">
        <v>3.5</v>
      </c>
      <c r="J146" s="77">
        <v>4</v>
      </c>
      <c r="K146" s="92"/>
    </row>
    <row r="147" spans="1:11" ht="12.75" x14ac:dyDescent="0.2">
      <c r="A147" s="14" t="s">
        <v>1505</v>
      </c>
      <c r="B147" s="14" t="s">
        <v>2260</v>
      </c>
      <c r="C147" s="14" t="s">
        <v>1597</v>
      </c>
      <c r="D147" s="16">
        <v>45692</v>
      </c>
      <c r="E147" s="16"/>
      <c r="F147" s="14" t="s">
        <v>1598</v>
      </c>
      <c r="G147" s="14" t="s">
        <v>1511</v>
      </c>
      <c r="H147" s="14" t="s">
        <v>1512</v>
      </c>
      <c r="I147" s="15">
        <v>55.35</v>
      </c>
      <c r="J147" s="77">
        <v>4</v>
      </c>
      <c r="K147" s="92"/>
    </row>
    <row r="148" spans="1:11" ht="12.75" x14ac:dyDescent="0.2">
      <c r="A148" s="14" t="s">
        <v>1505</v>
      </c>
      <c r="B148" s="14" t="s">
        <v>2261</v>
      </c>
      <c r="C148" s="14" t="s">
        <v>1599</v>
      </c>
      <c r="D148" s="16">
        <v>45693</v>
      </c>
      <c r="E148" s="16"/>
      <c r="F148" s="14" t="s">
        <v>1600</v>
      </c>
      <c r="G148" s="14" t="s">
        <v>1601</v>
      </c>
      <c r="H148" s="14" t="s">
        <v>1602</v>
      </c>
      <c r="I148" s="15">
        <v>89</v>
      </c>
      <c r="J148" s="77">
        <v>4</v>
      </c>
      <c r="K148" s="92"/>
    </row>
    <row r="149" spans="1:11" ht="12.75" x14ac:dyDescent="0.2">
      <c r="A149" s="14" t="s">
        <v>1505</v>
      </c>
      <c r="B149" s="14" t="s">
        <v>2262</v>
      </c>
      <c r="C149" s="14" t="s">
        <v>1603</v>
      </c>
      <c r="D149" s="16">
        <v>45693</v>
      </c>
      <c r="E149" s="16"/>
      <c r="F149" s="14" t="s">
        <v>1604</v>
      </c>
      <c r="G149" s="14" t="s">
        <v>1605</v>
      </c>
      <c r="H149" s="14" t="s">
        <v>1606</v>
      </c>
      <c r="I149" s="15">
        <v>500</v>
      </c>
      <c r="J149" s="77">
        <v>3</v>
      </c>
      <c r="K149" s="92"/>
    </row>
    <row r="150" spans="1:11" ht="12.75" x14ac:dyDescent="0.2">
      <c r="A150" s="14" t="s">
        <v>1505</v>
      </c>
      <c r="B150" s="14" t="s">
        <v>2263</v>
      </c>
      <c r="C150" s="14" t="s">
        <v>1607</v>
      </c>
      <c r="D150" s="16">
        <v>45693</v>
      </c>
      <c r="E150" s="16"/>
      <c r="F150" s="14" t="s">
        <v>1604</v>
      </c>
      <c r="G150" s="14" t="s">
        <v>1605</v>
      </c>
      <c r="H150" s="14" t="s">
        <v>1606</v>
      </c>
      <c r="I150" s="15">
        <v>500</v>
      </c>
      <c r="J150" s="77">
        <v>3</v>
      </c>
      <c r="K150" s="92"/>
    </row>
    <row r="151" spans="1:11" ht="12.75" x14ac:dyDescent="0.2">
      <c r="A151" s="14" t="s">
        <v>1505</v>
      </c>
      <c r="B151" s="14" t="s">
        <v>2264</v>
      </c>
      <c r="C151" s="14" t="s">
        <v>1608</v>
      </c>
      <c r="D151" s="16">
        <v>45693</v>
      </c>
      <c r="E151" s="16"/>
      <c r="F151" s="14" t="s">
        <v>1604</v>
      </c>
      <c r="G151" s="14" t="s">
        <v>1605</v>
      </c>
      <c r="H151" s="14" t="s">
        <v>1606</v>
      </c>
      <c r="I151" s="15">
        <v>500</v>
      </c>
      <c r="J151" s="77">
        <v>3</v>
      </c>
      <c r="K151" s="92"/>
    </row>
    <row r="152" spans="1:11" ht="12.75" x14ac:dyDescent="0.2">
      <c r="A152" s="14" t="s">
        <v>1505</v>
      </c>
      <c r="B152" s="14" t="s">
        <v>2265</v>
      </c>
      <c r="C152" s="14" t="s">
        <v>1609</v>
      </c>
      <c r="D152" s="16">
        <v>45693</v>
      </c>
      <c r="E152" s="16"/>
      <c r="F152" s="14" t="s">
        <v>1604</v>
      </c>
      <c r="G152" s="14" t="s">
        <v>1605</v>
      </c>
      <c r="H152" s="14" t="s">
        <v>1606</v>
      </c>
      <c r="I152" s="15">
        <v>500</v>
      </c>
      <c r="J152" s="77">
        <v>3</v>
      </c>
      <c r="K152" s="92"/>
    </row>
    <row r="153" spans="1:11" ht="12.75" x14ac:dyDescent="0.2">
      <c r="A153" s="14" t="s">
        <v>1505</v>
      </c>
      <c r="B153" s="14" t="s">
        <v>2266</v>
      </c>
      <c r="C153" s="14" t="s">
        <v>1610</v>
      </c>
      <c r="D153" s="16">
        <v>45693</v>
      </c>
      <c r="E153" s="16"/>
      <c r="F153" s="14" t="s">
        <v>1604</v>
      </c>
      <c r="G153" s="14" t="s">
        <v>1611</v>
      </c>
      <c r="H153" s="14" t="s">
        <v>1612</v>
      </c>
      <c r="I153" s="15">
        <v>500</v>
      </c>
      <c r="J153" s="77">
        <v>3</v>
      </c>
      <c r="K153" s="92"/>
    </row>
    <row r="154" spans="1:11" ht="12.75" x14ac:dyDescent="0.2">
      <c r="A154" s="14" t="s">
        <v>1505</v>
      </c>
      <c r="B154" s="14" t="s">
        <v>2267</v>
      </c>
      <c r="C154" s="14" t="s">
        <v>1613</v>
      </c>
      <c r="D154" s="16">
        <v>45693</v>
      </c>
      <c r="E154" s="16"/>
      <c r="F154" s="14" t="s">
        <v>1604</v>
      </c>
      <c r="G154" s="14" t="s">
        <v>1611</v>
      </c>
      <c r="H154" s="14" t="s">
        <v>1612</v>
      </c>
      <c r="I154" s="15">
        <v>500</v>
      </c>
      <c r="J154" s="77">
        <v>3</v>
      </c>
      <c r="K154" s="92"/>
    </row>
    <row r="155" spans="1:11" ht="12.75" x14ac:dyDescent="0.2">
      <c r="A155" s="14" t="s">
        <v>1505</v>
      </c>
      <c r="B155" s="14" t="s">
        <v>2268</v>
      </c>
      <c r="C155" s="14" t="s">
        <v>1614</v>
      </c>
      <c r="D155" s="16">
        <v>45698</v>
      </c>
      <c r="E155" s="16"/>
      <c r="F155" s="14" t="s">
        <v>1615</v>
      </c>
      <c r="G155" s="14" t="s">
        <v>1564</v>
      </c>
      <c r="H155" s="14" t="s">
        <v>1401</v>
      </c>
      <c r="I155" s="15">
        <v>1900</v>
      </c>
      <c r="J155" s="77">
        <v>4</v>
      </c>
      <c r="K155" s="92"/>
    </row>
    <row r="156" spans="1:11" ht="56.25" x14ac:dyDescent="0.2">
      <c r="A156" s="14" t="s">
        <v>1505</v>
      </c>
      <c r="B156" s="14" t="s">
        <v>2557</v>
      </c>
      <c r="C156" s="14"/>
      <c r="D156" s="16">
        <v>45699</v>
      </c>
      <c r="E156" s="16"/>
      <c r="F156" s="14" t="s">
        <v>1616</v>
      </c>
      <c r="G156" s="14"/>
      <c r="H156" s="14" t="s">
        <v>1617</v>
      </c>
      <c r="I156" s="15">
        <v>4529.03</v>
      </c>
      <c r="J156" s="77">
        <v>4</v>
      </c>
      <c r="K156" s="92"/>
    </row>
    <row r="157" spans="1:11" ht="56.25" x14ac:dyDescent="0.2">
      <c r="A157" s="14" t="s">
        <v>1505</v>
      </c>
      <c r="B157" s="14" t="s">
        <v>2557</v>
      </c>
      <c r="C157" s="14"/>
      <c r="D157" s="16">
        <v>45699</v>
      </c>
      <c r="E157" s="16"/>
      <c r="F157" s="14" t="s">
        <v>1618</v>
      </c>
      <c r="G157" s="14"/>
      <c r="H157" s="14" t="s">
        <v>1619</v>
      </c>
      <c r="I157" s="15">
        <v>6622.16</v>
      </c>
      <c r="J157" s="77">
        <v>3</v>
      </c>
      <c r="K157" s="92"/>
    </row>
    <row r="158" spans="1:11" ht="56.25" x14ac:dyDescent="0.2">
      <c r="A158" s="14" t="s">
        <v>1505</v>
      </c>
      <c r="B158" s="14" t="s">
        <v>2557</v>
      </c>
      <c r="C158" s="14"/>
      <c r="D158" s="16">
        <v>45699</v>
      </c>
      <c r="E158" s="16"/>
      <c r="F158" s="14" t="s">
        <v>1620</v>
      </c>
      <c r="G158" s="14"/>
      <c r="H158" s="14" t="s">
        <v>1621</v>
      </c>
      <c r="I158" s="15">
        <v>970.76</v>
      </c>
      <c r="J158" s="77">
        <v>2</v>
      </c>
      <c r="K158" s="92"/>
    </row>
    <row r="159" spans="1:11" ht="56.25" x14ac:dyDescent="0.2">
      <c r="A159" s="14" t="s">
        <v>1505</v>
      </c>
      <c r="B159" s="14" t="s">
        <v>2557</v>
      </c>
      <c r="C159" s="14"/>
      <c r="D159" s="16">
        <v>45699</v>
      </c>
      <c r="E159" s="16"/>
      <c r="F159" s="14" t="s">
        <v>1622</v>
      </c>
      <c r="G159" s="14"/>
      <c r="H159" s="14" t="s">
        <v>1623</v>
      </c>
      <c r="I159" s="15">
        <v>1941.52</v>
      </c>
      <c r="J159" s="77">
        <v>5</v>
      </c>
      <c r="K159" s="92"/>
    </row>
    <row r="160" spans="1:11" ht="22.5" x14ac:dyDescent="0.2">
      <c r="A160" s="14" t="s">
        <v>1505</v>
      </c>
      <c r="B160" s="14" t="s">
        <v>2558</v>
      </c>
      <c r="C160" s="14" t="s">
        <v>1628</v>
      </c>
      <c r="D160" s="314" t="s">
        <v>1629</v>
      </c>
      <c r="E160" s="16"/>
      <c r="F160" s="14" t="s">
        <v>1754</v>
      </c>
      <c r="G160" s="14" t="s">
        <v>1630</v>
      </c>
      <c r="H160" s="14" t="s">
        <v>1631</v>
      </c>
      <c r="I160" s="15">
        <v>12924.59</v>
      </c>
      <c r="J160" s="77">
        <v>3</v>
      </c>
      <c r="K160" s="92"/>
    </row>
    <row r="161" spans="1:11" ht="12.75" x14ac:dyDescent="0.2">
      <c r="A161" s="14" t="s">
        <v>1505</v>
      </c>
      <c r="B161" s="14" t="s">
        <v>2559</v>
      </c>
      <c r="C161" s="14"/>
      <c r="D161" s="16">
        <v>45707</v>
      </c>
      <c r="E161" s="16"/>
      <c r="F161" s="14" t="s">
        <v>1596</v>
      </c>
      <c r="G161" s="14" t="s">
        <v>1570</v>
      </c>
      <c r="H161" s="14" t="s">
        <v>152</v>
      </c>
      <c r="I161" s="15">
        <v>7</v>
      </c>
      <c r="J161" s="77">
        <v>4</v>
      </c>
      <c r="K161" s="92"/>
    </row>
    <row r="162" spans="1:11" ht="12.75" x14ac:dyDescent="0.2">
      <c r="A162" s="14" t="s">
        <v>1517</v>
      </c>
      <c r="B162" s="14" t="s">
        <v>2560</v>
      </c>
      <c r="C162" s="14"/>
      <c r="D162" s="16">
        <v>45707</v>
      </c>
      <c r="E162" s="16"/>
      <c r="F162" s="14" t="s">
        <v>1596</v>
      </c>
      <c r="G162" s="14" t="s">
        <v>1570</v>
      </c>
      <c r="H162" s="14" t="s">
        <v>152</v>
      </c>
      <c r="I162" s="15">
        <v>7</v>
      </c>
      <c r="J162" s="77">
        <v>4</v>
      </c>
      <c r="K162" s="92"/>
    </row>
    <row r="163" spans="1:11" ht="12.75" x14ac:dyDescent="0.2">
      <c r="A163" s="14" t="s">
        <v>1505</v>
      </c>
      <c r="B163" s="14" t="s">
        <v>2269</v>
      </c>
      <c r="C163" s="14" t="s">
        <v>1632</v>
      </c>
      <c r="D163" s="16">
        <v>45707</v>
      </c>
      <c r="E163" s="16"/>
      <c r="F163" s="14" t="s">
        <v>1633</v>
      </c>
      <c r="G163" s="14" t="s">
        <v>1634</v>
      </c>
      <c r="H163" s="14" t="s">
        <v>1635</v>
      </c>
      <c r="I163" s="15">
        <v>141.5</v>
      </c>
      <c r="J163" s="77">
        <v>4</v>
      </c>
      <c r="K163" s="92"/>
    </row>
    <row r="164" spans="1:11" ht="12.75" x14ac:dyDescent="0.2">
      <c r="A164" s="14" t="s">
        <v>1505</v>
      </c>
      <c r="B164" s="14" t="s">
        <v>2270</v>
      </c>
      <c r="C164" s="14" t="s">
        <v>1636</v>
      </c>
      <c r="D164" s="16">
        <v>45707</v>
      </c>
      <c r="E164" s="16"/>
      <c r="F164" s="14" t="s">
        <v>1637</v>
      </c>
      <c r="G164" s="14" t="s">
        <v>1638</v>
      </c>
      <c r="H164" s="14" t="s">
        <v>1639</v>
      </c>
      <c r="I164" s="15">
        <v>1300</v>
      </c>
      <c r="J164" s="77">
        <v>4</v>
      </c>
      <c r="K164" s="92"/>
    </row>
    <row r="165" spans="1:11" ht="22.5" x14ac:dyDescent="0.2">
      <c r="A165" s="14" t="s">
        <v>1517</v>
      </c>
      <c r="B165" s="14" t="s">
        <v>2271</v>
      </c>
      <c r="C165" s="14" t="s">
        <v>1640</v>
      </c>
      <c r="D165" s="16">
        <v>45707</v>
      </c>
      <c r="E165" s="16"/>
      <c r="F165" s="14" t="s">
        <v>1641</v>
      </c>
      <c r="G165" s="14" t="s">
        <v>1642</v>
      </c>
      <c r="H165" s="14" t="s">
        <v>1643</v>
      </c>
      <c r="I165" s="15">
        <v>308.11</v>
      </c>
      <c r="J165" s="77">
        <v>1</v>
      </c>
      <c r="K165" s="92"/>
    </row>
    <row r="166" spans="1:11" ht="22.5" x14ac:dyDescent="0.2">
      <c r="A166" s="14" t="s">
        <v>1517</v>
      </c>
      <c r="B166" s="14" t="s">
        <v>2272</v>
      </c>
      <c r="C166" s="14" t="s">
        <v>1644</v>
      </c>
      <c r="D166" s="16">
        <v>45707</v>
      </c>
      <c r="E166" s="16"/>
      <c r="F166" s="14" t="s">
        <v>1641</v>
      </c>
      <c r="G166" s="14" t="s">
        <v>1642</v>
      </c>
      <c r="H166" s="14" t="s">
        <v>1643</v>
      </c>
      <c r="I166" s="15">
        <v>403.16</v>
      </c>
      <c r="J166" s="77">
        <v>1</v>
      </c>
      <c r="K166" s="92"/>
    </row>
    <row r="167" spans="1:11" ht="12.75" x14ac:dyDescent="0.2">
      <c r="A167" s="14" t="s">
        <v>1517</v>
      </c>
      <c r="B167" s="14" t="s">
        <v>2273</v>
      </c>
      <c r="C167" s="14" t="s">
        <v>1645</v>
      </c>
      <c r="D167" s="16">
        <v>45707</v>
      </c>
      <c r="E167" s="16"/>
      <c r="F167" s="14" t="s">
        <v>1506</v>
      </c>
      <c r="G167" s="14" t="s">
        <v>1646</v>
      </c>
      <c r="H167" s="14" t="s">
        <v>1647</v>
      </c>
      <c r="I167" s="15">
        <v>425.8</v>
      </c>
      <c r="J167" s="77">
        <v>4</v>
      </c>
      <c r="K167" s="92"/>
    </row>
    <row r="168" spans="1:11" ht="33.75" x14ac:dyDescent="0.2">
      <c r="A168" s="14" t="s">
        <v>1505</v>
      </c>
      <c r="B168" s="14" t="s">
        <v>2274</v>
      </c>
      <c r="C168" s="14" t="s">
        <v>1648</v>
      </c>
      <c r="D168" s="16">
        <v>45707</v>
      </c>
      <c r="E168" s="16"/>
      <c r="F168" s="14" t="s">
        <v>1649</v>
      </c>
      <c r="G168" s="14" t="s">
        <v>1530</v>
      </c>
      <c r="H168" s="14" t="s">
        <v>1531</v>
      </c>
      <c r="I168" s="15">
        <v>30.75</v>
      </c>
      <c r="J168" s="77">
        <v>4</v>
      </c>
      <c r="K168" s="92"/>
    </row>
    <row r="169" spans="1:11" ht="33.75" x14ac:dyDescent="0.2">
      <c r="A169" s="14" t="s">
        <v>1505</v>
      </c>
      <c r="B169" s="14" t="s">
        <v>2275</v>
      </c>
      <c r="C169" s="14" t="s">
        <v>1650</v>
      </c>
      <c r="D169" s="16">
        <v>45707</v>
      </c>
      <c r="E169" s="16"/>
      <c r="F169" s="14" t="s">
        <v>1651</v>
      </c>
      <c r="G169" s="14" t="s">
        <v>1652</v>
      </c>
      <c r="H169" s="14" t="s">
        <v>1653</v>
      </c>
      <c r="I169" s="15">
        <v>618.70000000000005</v>
      </c>
      <c r="J169" s="77">
        <v>2</v>
      </c>
      <c r="K169" s="92"/>
    </row>
    <row r="170" spans="1:11" ht="22.5" x14ac:dyDescent="0.2">
      <c r="A170" s="14" t="s">
        <v>1505</v>
      </c>
      <c r="B170" s="14" t="s">
        <v>2276</v>
      </c>
      <c r="C170" s="14" t="s">
        <v>1654</v>
      </c>
      <c r="D170" s="16">
        <v>45707</v>
      </c>
      <c r="E170" s="16"/>
      <c r="F170" s="14" t="s">
        <v>1655</v>
      </c>
      <c r="G170" s="14" t="s">
        <v>1576</v>
      </c>
      <c r="H170" s="14" t="s">
        <v>1656</v>
      </c>
      <c r="I170" s="15">
        <v>500</v>
      </c>
      <c r="J170" s="77">
        <v>5</v>
      </c>
      <c r="K170" s="92"/>
    </row>
    <row r="171" spans="1:11" ht="12.75" x14ac:dyDescent="0.2">
      <c r="A171" s="14" t="s">
        <v>1505</v>
      </c>
      <c r="B171" s="14" t="s">
        <v>2277</v>
      </c>
      <c r="C171" s="14" t="s">
        <v>1654</v>
      </c>
      <c r="D171" s="16">
        <v>45707</v>
      </c>
      <c r="E171" s="16"/>
      <c r="F171" s="14" t="s">
        <v>1657</v>
      </c>
      <c r="G171" s="14"/>
      <c r="H171" s="14" t="s">
        <v>1658</v>
      </c>
      <c r="I171" s="15">
        <v>300</v>
      </c>
      <c r="J171" s="77">
        <v>5</v>
      </c>
      <c r="K171" s="92"/>
    </row>
    <row r="172" spans="1:11" ht="90" x14ac:dyDescent="0.2">
      <c r="A172" s="14" t="s">
        <v>1505</v>
      </c>
      <c r="B172" s="14" t="s">
        <v>2278</v>
      </c>
      <c r="C172" s="14"/>
      <c r="D172" s="16">
        <v>45715</v>
      </c>
      <c r="E172" s="16"/>
      <c r="F172" s="14" t="s">
        <v>1659</v>
      </c>
      <c r="G172" s="14"/>
      <c r="H172" s="14" t="s">
        <v>2279</v>
      </c>
      <c r="I172" s="15">
        <v>187.5</v>
      </c>
      <c r="J172" s="77">
        <v>4</v>
      </c>
      <c r="K172" s="92"/>
    </row>
    <row r="173" spans="1:11" ht="12.75" x14ac:dyDescent="0.2">
      <c r="A173" s="14" t="s">
        <v>1505</v>
      </c>
      <c r="B173" s="14"/>
      <c r="C173" s="14"/>
      <c r="D173" s="16">
        <v>45716</v>
      </c>
      <c r="E173" s="16"/>
      <c r="F173" s="14" t="s">
        <v>1575</v>
      </c>
      <c r="G173" s="14" t="s">
        <v>1576</v>
      </c>
      <c r="H173" s="14" t="s">
        <v>1577</v>
      </c>
      <c r="I173" s="15">
        <v>5</v>
      </c>
      <c r="J173" s="77">
        <v>4</v>
      </c>
      <c r="K173" s="92"/>
    </row>
    <row r="174" spans="1:11" ht="12.75" x14ac:dyDescent="0.2">
      <c r="A174" s="14" t="s">
        <v>1505</v>
      </c>
      <c r="B174" s="14"/>
      <c r="C174" s="14"/>
      <c r="D174" s="16">
        <v>45716</v>
      </c>
      <c r="E174" s="16"/>
      <c r="F174" s="14" t="s">
        <v>1575</v>
      </c>
      <c r="G174" s="14" t="s">
        <v>1576</v>
      </c>
      <c r="H174" s="14" t="s">
        <v>1577</v>
      </c>
      <c r="I174" s="15">
        <v>10</v>
      </c>
      <c r="J174" s="77">
        <v>4</v>
      </c>
      <c r="K174" s="92"/>
    </row>
    <row r="175" spans="1:11" ht="12.75" x14ac:dyDescent="0.2">
      <c r="A175" s="14" t="s">
        <v>1505</v>
      </c>
      <c r="B175" s="14"/>
      <c r="C175" s="14"/>
      <c r="D175" s="16">
        <v>45716</v>
      </c>
      <c r="E175" s="16"/>
      <c r="F175" s="14" t="s">
        <v>1575</v>
      </c>
      <c r="G175" s="14" t="s">
        <v>1576</v>
      </c>
      <c r="H175" s="14" t="s">
        <v>1577</v>
      </c>
      <c r="I175" s="15">
        <v>5</v>
      </c>
      <c r="J175" s="77">
        <v>4</v>
      </c>
      <c r="K175" s="92"/>
    </row>
    <row r="176" spans="1:11" ht="90" x14ac:dyDescent="0.2">
      <c r="A176" s="14" t="s">
        <v>1505</v>
      </c>
      <c r="B176" s="14" t="s">
        <v>2561</v>
      </c>
      <c r="C176" s="14"/>
      <c r="D176" s="16">
        <v>45717</v>
      </c>
      <c r="E176" s="16"/>
      <c r="F176" s="14" t="s">
        <v>1660</v>
      </c>
      <c r="G176" s="14"/>
      <c r="H176" s="14" t="s">
        <v>1661</v>
      </c>
      <c r="I176" s="15">
        <v>16.5</v>
      </c>
      <c r="J176" s="77">
        <v>3</v>
      </c>
      <c r="K176" s="92"/>
    </row>
    <row r="177" spans="1:11" ht="90" x14ac:dyDescent="0.2">
      <c r="A177" s="14" t="s">
        <v>1505</v>
      </c>
      <c r="B177" s="14" t="s">
        <v>2561</v>
      </c>
      <c r="C177" s="14"/>
      <c r="D177" s="16">
        <v>45717</v>
      </c>
      <c r="E177" s="16"/>
      <c r="F177" s="14" t="s">
        <v>1660</v>
      </c>
      <c r="G177" s="14"/>
      <c r="H177" s="14" t="s">
        <v>1554</v>
      </c>
      <c r="I177" s="15">
        <v>82.5</v>
      </c>
      <c r="J177" s="77">
        <v>3</v>
      </c>
      <c r="K177" s="92"/>
    </row>
    <row r="178" spans="1:11" ht="90" x14ac:dyDescent="0.2">
      <c r="A178" s="14" t="s">
        <v>1505</v>
      </c>
      <c r="B178" s="14" t="s">
        <v>2561</v>
      </c>
      <c r="C178" s="14"/>
      <c r="D178" s="16">
        <v>45717</v>
      </c>
      <c r="E178" s="16"/>
      <c r="F178" s="14" t="s">
        <v>1660</v>
      </c>
      <c r="G178" s="14"/>
      <c r="H178" s="14" t="s">
        <v>1624</v>
      </c>
      <c r="I178" s="15">
        <v>78</v>
      </c>
      <c r="J178" s="77">
        <v>3</v>
      </c>
      <c r="K178" s="92"/>
    </row>
    <row r="179" spans="1:11" ht="90" x14ac:dyDescent="0.2">
      <c r="A179" s="14" t="s">
        <v>1505</v>
      </c>
      <c r="B179" s="14" t="s">
        <v>2561</v>
      </c>
      <c r="C179" s="14"/>
      <c r="D179" s="16">
        <v>45717</v>
      </c>
      <c r="E179" s="16"/>
      <c r="F179" s="14" t="s">
        <v>1660</v>
      </c>
      <c r="G179" s="14"/>
      <c r="H179" s="14" t="s">
        <v>1555</v>
      </c>
      <c r="I179" s="15">
        <v>33</v>
      </c>
      <c r="J179" s="77">
        <v>3</v>
      </c>
      <c r="K179" s="92"/>
    </row>
    <row r="180" spans="1:11" ht="90" x14ac:dyDescent="0.2">
      <c r="A180" s="14" t="s">
        <v>1505</v>
      </c>
      <c r="B180" s="14" t="s">
        <v>2561</v>
      </c>
      <c r="C180" s="14"/>
      <c r="D180" s="16">
        <v>45717</v>
      </c>
      <c r="E180" s="16"/>
      <c r="F180" s="14" t="s">
        <v>1660</v>
      </c>
      <c r="G180" s="14"/>
      <c r="H180" s="14" t="s">
        <v>1626</v>
      </c>
      <c r="I180" s="15">
        <v>88.5</v>
      </c>
      <c r="J180" s="77">
        <v>3</v>
      </c>
      <c r="K180" s="92"/>
    </row>
    <row r="181" spans="1:11" ht="90" x14ac:dyDescent="0.2">
      <c r="A181" s="14" t="s">
        <v>1505</v>
      </c>
      <c r="B181" s="14" t="s">
        <v>2561</v>
      </c>
      <c r="C181" s="14"/>
      <c r="D181" s="16">
        <v>45717</v>
      </c>
      <c r="E181" s="16"/>
      <c r="F181" s="14" t="s">
        <v>1660</v>
      </c>
      <c r="G181" s="14"/>
      <c r="H181" s="14" t="s">
        <v>1627</v>
      </c>
      <c r="I181" s="15">
        <v>6.6</v>
      </c>
      <c r="J181" s="77">
        <v>3</v>
      </c>
      <c r="K181" s="92"/>
    </row>
    <row r="182" spans="1:11" ht="90" x14ac:dyDescent="0.2">
      <c r="A182" s="14" t="s">
        <v>1505</v>
      </c>
      <c r="B182" s="14" t="s">
        <v>2561</v>
      </c>
      <c r="C182" s="14"/>
      <c r="D182" s="16">
        <v>45717</v>
      </c>
      <c r="E182" s="16"/>
      <c r="F182" s="14" t="s">
        <v>1660</v>
      </c>
      <c r="G182" s="14"/>
      <c r="H182" s="14" t="s">
        <v>1625</v>
      </c>
      <c r="I182" s="15">
        <v>51</v>
      </c>
      <c r="J182" s="77">
        <v>3</v>
      </c>
      <c r="K182" s="92"/>
    </row>
    <row r="183" spans="1:11" ht="45" x14ac:dyDescent="0.2">
      <c r="A183" s="14" t="s">
        <v>1517</v>
      </c>
      <c r="B183" s="14" t="s">
        <v>2280</v>
      </c>
      <c r="C183" s="14" t="s">
        <v>1662</v>
      </c>
      <c r="D183" s="16">
        <v>45719</v>
      </c>
      <c r="E183" s="16"/>
      <c r="F183" s="14" t="s">
        <v>1663</v>
      </c>
      <c r="G183" s="14"/>
      <c r="H183" s="14" t="s">
        <v>1524</v>
      </c>
      <c r="I183" s="15">
        <v>400</v>
      </c>
      <c r="J183" s="77">
        <v>3</v>
      </c>
      <c r="K183" s="92"/>
    </row>
    <row r="184" spans="1:11" ht="33.75" x14ac:dyDescent="0.2">
      <c r="A184" s="14" t="s">
        <v>1505</v>
      </c>
      <c r="B184" s="14" t="s">
        <v>2281</v>
      </c>
      <c r="C184" s="14" t="s">
        <v>1664</v>
      </c>
      <c r="D184" s="16">
        <v>45719</v>
      </c>
      <c r="E184" s="16"/>
      <c r="F184" s="14" t="s">
        <v>1665</v>
      </c>
      <c r="G184" s="14" t="s">
        <v>1530</v>
      </c>
      <c r="H184" s="14" t="s">
        <v>1531</v>
      </c>
      <c r="I184" s="15">
        <v>430.95</v>
      </c>
      <c r="J184" s="77">
        <v>5</v>
      </c>
      <c r="K184" s="92"/>
    </row>
    <row r="185" spans="1:11" ht="33.75" x14ac:dyDescent="0.2">
      <c r="A185" s="14" t="s">
        <v>1505</v>
      </c>
      <c r="B185" s="14" t="s">
        <v>2282</v>
      </c>
      <c r="C185" s="14" t="s">
        <v>1666</v>
      </c>
      <c r="D185" s="16">
        <v>45719</v>
      </c>
      <c r="E185" s="16"/>
      <c r="F185" s="14" t="s">
        <v>1667</v>
      </c>
      <c r="G185" s="14" t="s">
        <v>1530</v>
      </c>
      <c r="H185" s="14" t="s">
        <v>1531</v>
      </c>
      <c r="I185" s="15">
        <v>207.76</v>
      </c>
      <c r="J185" s="77">
        <v>5</v>
      </c>
      <c r="K185" s="92"/>
    </row>
    <row r="186" spans="1:11" ht="33.75" x14ac:dyDescent="0.2">
      <c r="A186" s="14" t="s">
        <v>1517</v>
      </c>
      <c r="B186" s="14" t="s">
        <v>2283</v>
      </c>
      <c r="C186" s="14" t="s">
        <v>1668</v>
      </c>
      <c r="D186" s="16">
        <v>45719</v>
      </c>
      <c r="E186" s="16"/>
      <c r="F186" s="14" t="s">
        <v>1669</v>
      </c>
      <c r="G186" s="14" t="s">
        <v>1530</v>
      </c>
      <c r="H186" s="14" t="s">
        <v>1531</v>
      </c>
      <c r="I186" s="15">
        <v>379.37</v>
      </c>
      <c r="J186" s="77">
        <v>4</v>
      </c>
      <c r="K186" s="92"/>
    </row>
    <row r="187" spans="1:11" ht="33.75" x14ac:dyDescent="0.2">
      <c r="A187" s="14" t="s">
        <v>1517</v>
      </c>
      <c r="B187" s="14" t="s">
        <v>2284</v>
      </c>
      <c r="C187" s="14" t="s">
        <v>1670</v>
      </c>
      <c r="D187" s="16">
        <v>45719</v>
      </c>
      <c r="E187" s="16"/>
      <c r="F187" s="14" t="s">
        <v>1671</v>
      </c>
      <c r="G187" s="14" t="s">
        <v>1530</v>
      </c>
      <c r="H187" s="14" t="s">
        <v>1531</v>
      </c>
      <c r="I187" s="15">
        <v>199.67</v>
      </c>
      <c r="J187" s="77">
        <v>4</v>
      </c>
      <c r="K187" s="92"/>
    </row>
    <row r="188" spans="1:11" ht="33.75" x14ac:dyDescent="0.2">
      <c r="A188" s="14" t="s">
        <v>1505</v>
      </c>
      <c r="B188" s="14" t="s">
        <v>2285</v>
      </c>
      <c r="C188" s="14" t="s">
        <v>1672</v>
      </c>
      <c r="D188" s="16">
        <v>45719</v>
      </c>
      <c r="E188" s="16"/>
      <c r="F188" s="14" t="s">
        <v>1673</v>
      </c>
      <c r="G188" s="14" t="s">
        <v>1530</v>
      </c>
      <c r="H188" s="14" t="s">
        <v>1531</v>
      </c>
      <c r="I188" s="15">
        <v>208.82</v>
      </c>
      <c r="J188" s="77">
        <v>3</v>
      </c>
      <c r="K188" s="92"/>
    </row>
    <row r="189" spans="1:11" ht="22.5" x14ac:dyDescent="0.2">
      <c r="A189" s="14" t="s">
        <v>1505</v>
      </c>
      <c r="B189" s="14" t="s">
        <v>2286</v>
      </c>
      <c r="C189" s="14" t="s">
        <v>1674</v>
      </c>
      <c r="D189" s="16">
        <v>45719</v>
      </c>
      <c r="E189" s="16"/>
      <c r="F189" s="14" t="s">
        <v>1675</v>
      </c>
      <c r="G189" s="14" t="s">
        <v>1676</v>
      </c>
      <c r="H189" s="14" t="s">
        <v>1677</v>
      </c>
      <c r="I189" s="15">
        <v>2570</v>
      </c>
      <c r="J189" s="77">
        <v>5</v>
      </c>
      <c r="K189" s="92"/>
    </row>
    <row r="190" spans="1:11" ht="22.5" x14ac:dyDescent="0.2">
      <c r="A190" s="14" t="s">
        <v>1505</v>
      </c>
      <c r="B190" s="14" t="s">
        <v>2287</v>
      </c>
      <c r="C190" s="14" t="s">
        <v>1678</v>
      </c>
      <c r="D190" s="16">
        <v>45719</v>
      </c>
      <c r="E190" s="16"/>
      <c r="F190" s="14" t="s">
        <v>1679</v>
      </c>
      <c r="G190" s="14" t="s">
        <v>1676</v>
      </c>
      <c r="H190" s="14" t="s">
        <v>1677</v>
      </c>
      <c r="I190" s="15">
        <v>1490</v>
      </c>
      <c r="J190" s="77">
        <v>5</v>
      </c>
      <c r="K190" s="92"/>
    </row>
    <row r="191" spans="1:11" ht="12.75" x14ac:dyDescent="0.2">
      <c r="A191" s="14" t="s">
        <v>1505</v>
      </c>
      <c r="B191" s="14" t="s">
        <v>2288</v>
      </c>
      <c r="C191" s="14" t="s">
        <v>1680</v>
      </c>
      <c r="D191" s="16">
        <v>45722</v>
      </c>
      <c r="E191" s="16"/>
      <c r="F191" s="14" t="s">
        <v>1681</v>
      </c>
      <c r="G191" s="14" t="s">
        <v>1564</v>
      </c>
      <c r="H191" s="14" t="s">
        <v>1401</v>
      </c>
      <c r="I191" s="15">
        <v>1900</v>
      </c>
      <c r="J191" s="77">
        <v>4</v>
      </c>
      <c r="K191" s="92"/>
    </row>
    <row r="192" spans="1:11" ht="12.75" x14ac:dyDescent="0.2">
      <c r="A192" s="14" t="s">
        <v>1517</v>
      </c>
      <c r="B192" s="14" t="s">
        <v>2562</v>
      </c>
      <c r="C192" s="14"/>
      <c r="D192" s="16">
        <v>45722</v>
      </c>
      <c r="E192" s="16"/>
      <c r="F192" s="14" t="s">
        <v>1596</v>
      </c>
      <c r="G192" s="14" t="s">
        <v>1570</v>
      </c>
      <c r="H192" s="14" t="s">
        <v>152</v>
      </c>
      <c r="I192" s="15">
        <v>31.5</v>
      </c>
      <c r="J192" s="77">
        <v>4</v>
      </c>
      <c r="K192" s="92"/>
    </row>
    <row r="193" spans="1:11" ht="12.75" x14ac:dyDescent="0.2">
      <c r="A193" s="14" t="s">
        <v>1505</v>
      </c>
      <c r="B193" s="14" t="s">
        <v>2563</v>
      </c>
      <c r="C193" s="14"/>
      <c r="D193" s="16">
        <v>45726</v>
      </c>
      <c r="E193" s="16"/>
      <c r="F193" s="14" t="s">
        <v>1596</v>
      </c>
      <c r="G193" s="14" t="s">
        <v>1570</v>
      </c>
      <c r="H193" s="14" t="s">
        <v>152</v>
      </c>
      <c r="I193" s="15">
        <v>14</v>
      </c>
      <c r="J193" s="77">
        <v>4</v>
      </c>
      <c r="K193" s="92"/>
    </row>
    <row r="194" spans="1:11" ht="22.5" x14ac:dyDescent="0.2">
      <c r="A194" s="14" t="s">
        <v>1505</v>
      </c>
      <c r="B194" s="14" t="s">
        <v>2289</v>
      </c>
      <c r="C194" s="14" t="s">
        <v>1682</v>
      </c>
      <c r="D194" s="16">
        <v>45728</v>
      </c>
      <c r="E194" s="16"/>
      <c r="F194" s="14" t="s">
        <v>1683</v>
      </c>
      <c r="G194" s="14" t="s">
        <v>1684</v>
      </c>
      <c r="H194" s="14" t="s">
        <v>1685</v>
      </c>
      <c r="I194" s="15">
        <v>194.99</v>
      </c>
      <c r="J194" s="77">
        <v>3</v>
      </c>
      <c r="K194" s="92"/>
    </row>
    <row r="195" spans="1:11" ht="12.75" x14ac:dyDescent="0.2">
      <c r="A195" s="14" t="s">
        <v>1505</v>
      </c>
      <c r="B195" s="14" t="s">
        <v>2547</v>
      </c>
      <c r="C195" s="14"/>
      <c r="D195" s="16">
        <v>45729</v>
      </c>
      <c r="E195" s="16"/>
      <c r="F195" s="14" t="s">
        <v>1596</v>
      </c>
      <c r="G195" s="14" t="s">
        <v>1570</v>
      </c>
      <c r="H195" s="14" t="s">
        <v>152</v>
      </c>
      <c r="I195" s="15">
        <v>7</v>
      </c>
      <c r="J195" s="77">
        <v>4</v>
      </c>
      <c r="K195" s="92"/>
    </row>
    <row r="196" spans="1:11" ht="56.25" x14ac:dyDescent="0.2">
      <c r="A196" s="14" t="s">
        <v>1505</v>
      </c>
      <c r="B196" s="14" t="s">
        <v>2564</v>
      </c>
      <c r="C196" s="14"/>
      <c r="D196" s="16">
        <v>45731</v>
      </c>
      <c r="E196" s="16"/>
      <c r="F196" s="14" t="s">
        <v>1686</v>
      </c>
      <c r="G196" s="14"/>
      <c r="H196" s="14" t="s">
        <v>1617</v>
      </c>
      <c r="I196" s="15">
        <v>4396.07</v>
      </c>
      <c r="J196" s="77">
        <v>4</v>
      </c>
      <c r="K196" s="92"/>
    </row>
    <row r="197" spans="1:11" ht="56.25" x14ac:dyDescent="0.2">
      <c r="A197" s="14" t="s">
        <v>1505</v>
      </c>
      <c r="B197" s="14" t="s">
        <v>2564</v>
      </c>
      <c r="C197" s="14"/>
      <c r="D197" s="16">
        <v>45731</v>
      </c>
      <c r="E197" s="16"/>
      <c r="F197" s="14" t="s">
        <v>1687</v>
      </c>
      <c r="G197" s="14"/>
      <c r="H197" s="14" t="s">
        <v>1619</v>
      </c>
      <c r="I197" s="15">
        <v>6613.93</v>
      </c>
      <c r="J197" s="77">
        <v>3</v>
      </c>
      <c r="K197" s="92"/>
    </row>
    <row r="198" spans="1:11" ht="56.25" x14ac:dyDescent="0.2">
      <c r="A198" s="14" t="s">
        <v>1505</v>
      </c>
      <c r="B198" s="14" t="s">
        <v>2564</v>
      </c>
      <c r="C198" s="14"/>
      <c r="D198" s="16">
        <v>45731</v>
      </c>
      <c r="E198" s="16"/>
      <c r="F198" s="14" t="s">
        <v>1688</v>
      </c>
      <c r="G198" s="14"/>
      <c r="H198" s="14" t="s">
        <v>1621</v>
      </c>
      <c r="I198" s="15">
        <v>970.75</v>
      </c>
      <c r="J198" s="77">
        <v>2</v>
      </c>
      <c r="K198" s="92"/>
    </row>
    <row r="199" spans="1:11" ht="56.25" x14ac:dyDescent="0.2">
      <c r="A199" s="14" t="s">
        <v>1505</v>
      </c>
      <c r="B199" s="14" t="s">
        <v>2564</v>
      </c>
      <c r="C199" s="14"/>
      <c r="D199" s="16">
        <v>45731</v>
      </c>
      <c r="E199" s="16"/>
      <c r="F199" s="14" t="s">
        <v>1688</v>
      </c>
      <c r="G199" s="14"/>
      <c r="H199" s="14" t="s">
        <v>1623</v>
      </c>
      <c r="I199" s="15">
        <v>1941.53</v>
      </c>
      <c r="J199" s="77">
        <v>5</v>
      </c>
      <c r="K199" s="92"/>
    </row>
    <row r="200" spans="1:11" ht="45" x14ac:dyDescent="0.2">
      <c r="A200" s="14" t="s">
        <v>1517</v>
      </c>
      <c r="B200" s="14" t="s">
        <v>2290</v>
      </c>
      <c r="C200" s="14"/>
      <c r="D200" s="16">
        <v>45719</v>
      </c>
      <c r="E200" s="16">
        <v>45731</v>
      </c>
      <c r="F200" s="14" t="s">
        <v>2291</v>
      </c>
      <c r="G200" s="14" t="s">
        <v>1689</v>
      </c>
      <c r="H200" s="14" t="s">
        <v>1690</v>
      </c>
      <c r="I200" s="15">
        <v>1620.03</v>
      </c>
      <c r="J200" s="77">
        <v>3</v>
      </c>
      <c r="K200" s="92"/>
    </row>
    <row r="201" spans="1:11" ht="45" x14ac:dyDescent="0.2">
      <c r="A201" s="14" t="s">
        <v>1505</v>
      </c>
      <c r="B201" s="14" t="s">
        <v>2292</v>
      </c>
      <c r="C201" s="14" t="s">
        <v>1691</v>
      </c>
      <c r="D201" s="16">
        <v>45731</v>
      </c>
      <c r="E201" s="16"/>
      <c r="F201" s="14" t="s">
        <v>1692</v>
      </c>
      <c r="G201" s="14" t="s">
        <v>1530</v>
      </c>
      <c r="H201" s="14" t="s">
        <v>1693</v>
      </c>
      <c r="I201" s="15">
        <v>30.75</v>
      </c>
      <c r="J201" s="77">
        <v>4</v>
      </c>
      <c r="K201" s="92"/>
    </row>
    <row r="202" spans="1:11" ht="12.75" x14ac:dyDescent="0.2">
      <c r="A202" s="14" t="s">
        <v>1505</v>
      </c>
      <c r="B202" s="14" t="s">
        <v>2293</v>
      </c>
      <c r="C202" s="14" t="s">
        <v>1694</v>
      </c>
      <c r="D202" s="16">
        <v>45731</v>
      </c>
      <c r="E202" s="16"/>
      <c r="F202" s="14" t="s">
        <v>1695</v>
      </c>
      <c r="G202" s="14" t="s">
        <v>480</v>
      </c>
      <c r="H202" s="14" t="s">
        <v>1696</v>
      </c>
      <c r="I202" s="15">
        <v>131.13999999999999</v>
      </c>
      <c r="J202" s="77">
        <v>4</v>
      </c>
      <c r="K202" s="92"/>
    </row>
    <row r="203" spans="1:11" ht="12.75" x14ac:dyDescent="0.2">
      <c r="A203" s="14" t="s">
        <v>1505</v>
      </c>
      <c r="B203" s="14" t="s">
        <v>2294</v>
      </c>
      <c r="C203" s="14" t="s">
        <v>1697</v>
      </c>
      <c r="D203" s="16">
        <v>45731</v>
      </c>
      <c r="E203" s="16"/>
      <c r="F203" s="14" t="s">
        <v>1698</v>
      </c>
      <c r="G203" s="14" t="s">
        <v>1511</v>
      </c>
      <c r="H203" s="14" t="s">
        <v>1699</v>
      </c>
      <c r="I203" s="15">
        <v>55.35</v>
      </c>
      <c r="J203" s="77">
        <v>4</v>
      </c>
      <c r="K203" s="92"/>
    </row>
    <row r="204" spans="1:11" ht="22.5" x14ac:dyDescent="0.2">
      <c r="A204" s="14" t="s">
        <v>1505</v>
      </c>
      <c r="B204" s="14" t="s">
        <v>2295</v>
      </c>
      <c r="C204" s="14" t="s">
        <v>1700</v>
      </c>
      <c r="D204" s="16">
        <v>45731</v>
      </c>
      <c r="E204" s="16"/>
      <c r="F204" s="14" t="s">
        <v>1641</v>
      </c>
      <c r="G204" s="14" t="s">
        <v>1642</v>
      </c>
      <c r="H204" s="14" t="s">
        <v>1643</v>
      </c>
      <c r="I204" s="15">
        <v>781.28</v>
      </c>
      <c r="J204" s="77">
        <v>3</v>
      </c>
      <c r="K204" s="92"/>
    </row>
    <row r="205" spans="1:11" ht="12.75" x14ac:dyDescent="0.2">
      <c r="A205" s="14" t="s">
        <v>1505</v>
      </c>
      <c r="B205" s="14" t="s">
        <v>2565</v>
      </c>
      <c r="C205" s="14"/>
      <c r="D205" s="16">
        <v>45733</v>
      </c>
      <c r="E205" s="16"/>
      <c r="F205" s="14" t="s">
        <v>1596</v>
      </c>
      <c r="G205" s="14" t="s">
        <v>1570</v>
      </c>
      <c r="H205" s="14" t="s">
        <v>152</v>
      </c>
      <c r="I205" s="15">
        <v>3.5</v>
      </c>
      <c r="J205" s="77">
        <v>4</v>
      </c>
      <c r="K205" s="92"/>
    </row>
    <row r="206" spans="1:11" ht="12.75" x14ac:dyDescent="0.2">
      <c r="A206" s="14" t="s">
        <v>1517</v>
      </c>
      <c r="B206" s="14" t="s">
        <v>2566</v>
      </c>
      <c r="C206" s="14"/>
      <c r="D206" s="16">
        <v>45735</v>
      </c>
      <c r="E206" s="16"/>
      <c r="F206" s="14" t="s">
        <v>2296</v>
      </c>
      <c r="G206" s="14" t="s">
        <v>1570</v>
      </c>
      <c r="H206" s="14" t="s">
        <v>152</v>
      </c>
      <c r="I206" s="15">
        <v>3</v>
      </c>
      <c r="J206" s="77">
        <v>4</v>
      </c>
      <c r="K206" s="92"/>
    </row>
    <row r="207" spans="1:11" ht="45" x14ac:dyDescent="0.2">
      <c r="A207" s="14" t="s">
        <v>1517</v>
      </c>
      <c r="B207" s="14"/>
      <c r="C207" s="14"/>
      <c r="D207" s="16"/>
      <c r="E207" s="16"/>
      <c r="F207" s="316" t="s">
        <v>1701</v>
      </c>
      <c r="G207" s="14"/>
      <c r="H207" s="14"/>
      <c r="I207" s="15"/>
      <c r="J207" s="77"/>
      <c r="K207" s="92"/>
    </row>
    <row r="208" spans="1:11" ht="67.5" x14ac:dyDescent="0.2">
      <c r="A208" s="14" t="s">
        <v>1517</v>
      </c>
      <c r="B208" s="14" t="s">
        <v>2297</v>
      </c>
      <c r="C208" s="14"/>
      <c r="D208" s="16">
        <v>45703</v>
      </c>
      <c r="E208" s="16">
        <v>45736</v>
      </c>
      <c r="F208" s="14" t="s">
        <v>1702</v>
      </c>
      <c r="G208" s="14" t="s">
        <v>1703</v>
      </c>
      <c r="H208" s="14" t="s">
        <v>1704</v>
      </c>
      <c r="I208" s="15">
        <v>45</v>
      </c>
      <c r="J208" s="77">
        <v>2</v>
      </c>
      <c r="K208" s="92"/>
    </row>
    <row r="209" spans="1:11" ht="67.5" x14ac:dyDescent="0.2">
      <c r="A209" s="14" t="s">
        <v>1517</v>
      </c>
      <c r="B209" s="14" t="s">
        <v>2297</v>
      </c>
      <c r="C209" s="14"/>
      <c r="D209" s="16">
        <v>45703</v>
      </c>
      <c r="E209" s="16">
        <v>45736</v>
      </c>
      <c r="F209" s="14" t="s">
        <v>1702</v>
      </c>
      <c r="G209" s="14" t="s">
        <v>1703</v>
      </c>
      <c r="H209" s="14" t="s">
        <v>1704</v>
      </c>
      <c r="I209" s="15">
        <v>45</v>
      </c>
      <c r="J209" s="77">
        <v>2</v>
      </c>
      <c r="K209" s="92"/>
    </row>
    <row r="210" spans="1:11" ht="67.5" x14ac:dyDescent="0.2">
      <c r="A210" s="14" t="s">
        <v>1517</v>
      </c>
      <c r="B210" s="14" t="s">
        <v>2297</v>
      </c>
      <c r="C210" s="14"/>
      <c r="D210" s="16">
        <v>45703</v>
      </c>
      <c r="E210" s="16">
        <v>45736</v>
      </c>
      <c r="F210" s="14" t="s">
        <v>1705</v>
      </c>
      <c r="G210" s="14" t="s">
        <v>1703</v>
      </c>
      <c r="H210" s="14" t="s">
        <v>1704</v>
      </c>
      <c r="I210" s="15">
        <v>45</v>
      </c>
      <c r="J210" s="77">
        <v>2</v>
      </c>
      <c r="K210" s="92"/>
    </row>
    <row r="211" spans="1:11" ht="67.5" x14ac:dyDescent="0.2">
      <c r="A211" s="14" t="s">
        <v>1517</v>
      </c>
      <c r="B211" s="14" t="s">
        <v>2297</v>
      </c>
      <c r="C211" s="14"/>
      <c r="D211" s="16">
        <v>45703</v>
      </c>
      <c r="E211" s="16">
        <v>45736</v>
      </c>
      <c r="F211" s="14" t="s">
        <v>1702</v>
      </c>
      <c r="G211" s="14" t="s">
        <v>1703</v>
      </c>
      <c r="H211" s="14" t="s">
        <v>1704</v>
      </c>
      <c r="I211" s="15">
        <v>45</v>
      </c>
      <c r="J211" s="77">
        <v>2</v>
      </c>
      <c r="K211" s="92"/>
    </row>
    <row r="212" spans="1:11" ht="67.5" x14ac:dyDescent="0.2">
      <c r="A212" s="14" t="s">
        <v>1517</v>
      </c>
      <c r="B212" s="14" t="s">
        <v>2297</v>
      </c>
      <c r="C212" s="14"/>
      <c r="D212" s="16">
        <v>45703</v>
      </c>
      <c r="E212" s="16">
        <v>45736</v>
      </c>
      <c r="F212" s="14" t="s">
        <v>1702</v>
      </c>
      <c r="G212" s="14" t="s">
        <v>1703</v>
      </c>
      <c r="H212" s="14" t="s">
        <v>1704</v>
      </c>
      <c r="I212" s="15">
        <v>45</v>
      </c>
      <c r="J212" s="77">
        <v>2</v>
      </c>
      <c r="K212" s="92"/>
    </row>
    <row r="213" spans="1:11" ht="67.5" x14ac:dyDescent="0.2">
      <c r="A213" s="14" t="s">
        <v>1517</v>
      </c>
      <c r="B213" s="14" t="s">
        <v>2297</v>
      </c>
      <c r="C213" s="14"/>
      <c r="D213" s="16">
        <v>45703</v>
      </c>
      <c r="E213" s="16">
        <v>45736</v>
      </c>
      <c r="F213" s="14" t="s">
        <v>1702</v>
      </c>
      <c r="G213" s="14" t="s">
        <v>1703</v>
      </c>
      <c r="H213" s="14" t="s">
        <v>1704</v>
      </c>
      <c r="I213" s="15">
        <v>45</v>
      </c>
      <c r="J213" s="77">
        <v>2</v>
      </c>
      <c r="K213" s="92"/>
    </row>
    <row r="214" spans="1:11" ht="67.5" x14ac:dyDescent="0.2">
      <c r="A214" s="14" t="s">
        <v>1517</v>
      </c>
      <c r="B214" s="14" t="s">
        <v>2297</v>
      </c>
      <c r="C214" s="14"/>
      <c r="D214" s="16">
        <v>45703</v>
      </c>
      <c r="E214" s="16">
        <v>45736</v>
      </c>
      <c r="F214" s="14" t="s">
        <v>1702</v>
      </c>
      <c r="G214" s="14" t="s">
        <v>1703</v>
      </c>
      <c r="H214" s="14" t="s">
        <v>1704</v>
      </c>
      <c r="I214" s="15">
        <v>45</v>
      </c>
      <c r="J214" s="77">
        <v>2</v>
      </c>
      <c r="K214" s="92"/>
    </row>
    <row r="215" spans="1:11" ht="67.5" x14ac:dyDescent="0.2">
      <c r="A215" s="14" t="s">
        <v>1517</v>
      </c>
      <c r="B215" s="14" t="s">
        <v>2297</v>
      </c>
      <c r="C215" s="14"/>
      <c r="D215" s="16">
        <v>45703</v>
      </c>
      <c r="E215" s="16">
        <v>45736</v>
      </c>
      <c r="F215" s="14" t="s">
        <v>1706</v>
      </c>
      <c r="G215" s="14" t="s">
        <v>1703</v>
      </c>
      <c r="H215" s="14" t="s">
        <v>1704</v>
      </c>
      <c r="I215" s="15">
        <v>45</v>
      </c>
      <c r="J215" s="77">
        <v>2</v>
      </c>
      <c r="K215" s="92"/>
    </row>
    <row r="216" spans="1:11" ht="67.5" x14ac:dyDescent="0.2">
      <c r="A216" s="14" t="s">
        <v>1517</v>
      </c>
      <c r="B216" s="14" t="s">
        <v>2297</v>
      </c>
      <c r="C216" s="14"/>
      <c r="D216" s="16">
        <v>45703</v>
      </c>
      <c r="E216" s="16">
        <v>45736</v>
      </c>
      <c r="F216" s="14" t="s">
        <v>1707</v>
      </c>
      <c r="G216" s="14" t="s">
        <v>1703</v>
      </c>
      <c r="H216" s="14" t="s">
        <v>1704</v>
      </c>
      <c r="I216" s="15">
        <v>45</v>
      </c>
      <c r="J216" s="77">
        <v>2</v>
      </c>
      <c r="K216" s="92"/>
    </row>
    <row r="217" spans="1:11" ht="67.5" x14ac:dyDescent="0.2">
      <c r="A217" s="14" t="s">
        <v>1517</v>
      </c>
      <c r="B217" s="14" t="s">
        <v>2297</v>
      </c>
      <c r="C217" s="14"/>
      <c r="D217" s="16">
        <v>45703</v>
      </c>
      <c r="E217" s="16">
        <v>45736</v>
      </c>
      <c r="F217" s="14" t="s">
        <v>1705</v>
      </c>
      <c r="G217" s="14" t="s">
        <v>1703</v>
      </c>
      <c r="H217" s="14" t="s">
        <v>1704</v>
      </c>
      <c r="I217" s="15">
        <v>45</v>
      </c>
      <c r="J217" s="77">
        <v>2</v>
      </c>
      <c r="K217" s="92"/>
    </row>
    <row r="218" spans="1:11" ht="67.5" x14ac:dyDescent="0.2">
      <c r="A218" s="14" t="s">
        <v>1517</v>
      </c>
      <c r="B218" s="14" t="s">
        <v>2297</v>
      </c>
      <c r="C218" s="14"/>
      <c r="D218" s="16">
        <v>45703</v>
      </c>
      <c r="E218" s="16">
        <v>45736</v>
      </c>
      <c r="F218" s="14" t="s">
        <v>1708</v>
      </c>
      <c r="G218" s="14" t="s">
        <v>1703</v>
      </c>
      <c r="H218" s="14" t="s">
        <v>1704</v>
      </c>
      <c r="I218" s="15">
        <v>45</v>
      </c>
      <c r="J218" s="77">
        <v>2</v>
      </c>
      <c r="K218" s="92"/>
    </row>
    <row r="219" spans="1:11" ht="67.5" x14ac:dyDescent="0.2">
      <c r="A219" s="14" t="s">
        <v>1517</v>
      </c>
      <c r="B219" s="14" t="s">
        <v>2297</v>
      </c>
      <c r="C219" s="14"/>
      <c r="D219" s="16">
        <v>45703</v>
      </c>
      <c r="E219" s="16">
        <v>45736</v>
      </c>
      <c r="F219" s="14" t="s">
        <v>1709</v>
      </c>
      <c r="G219" s="14" t="s">
        <v>1703</v>
      </c>
      <c r="H219" s="14" t="s">
        <v>1704</v>
      </c>
      <c r="I219" s="15">
        <v>45</v>
      </c>
      <c r="J219" s="77">
        <v>2</v>
      </c>
      <c r="K219" s="92"/>
    </row>
    <row r="220" spans="1:11" ht="67.5" x14ac:dyDescent="0.2">
      <c r="A220" s="14" t="s">
        <v>1517</v>
      </c>
      <c r="B220" s="14" t="s">
        <v>2297</v>
      </c>
      <c r="C220" s="14"/>
      <c r="D220" s="16">
        <v>45703</v>
      </c>
      <c r="E220" s="16">
        <v>45736</v>
      </c>
      <c r="F220" s="14" t="s">
        <v>1710</v>
      </c>
      <c r="G220" s="14" t="s">
        <v>1703</v>
      </c>
      <c r="H220" s="14" t="s">
        <v>1704</v>
      </c>
      <c r="I220" s="15">
        <v>45</v>
      </c>
      <c r="J220" s="77">
        <v>2</v>
      </c>
      <c r="K220" s="92"/>
    </row>
    <row r="221" spans="1:11" ht="67.5" x14ac:dyDescent="0.2">
      <c r="A221" s="14" t="s">
        <v>1517</v>
      </c>
      <c r="B221" s="14" t="s">
        <v>2297</v>
      </c>
      <c r="C221" s="14"/>
      <c r="D221" s="16">
        <v>45703</v>
      </c>
      <c r="E221" s="16">
        <v>45736</v>
      </c>
      <c r="F221" s="14" t="s">
        <v>1711</v>
      </c>
      <c r="G221" s="14" t="s">
        <v>1703</v>
      </c>
      <c r="H221" s="14" t="s">
        <v>1704</v>
      </c>
      <c r="I221" s="15">
        <v>45</v>
      </c>
      <c r="J221" s="77">
        <v>2</v>
      </c>
      <c r="K221" s="92"/>
    </row>
    <row r="222" spans="1:11" ht="67.5" x14ac:dyDescent="0.2">
      <c r="A222" s="14" t="s">
        <v>1517</v>
      </c>
      <c r="B222" s="14" t="s">
        <v>2297</v>
      </c>
      <c r="C222" s="14"/>
      <c r="D222" s="16">
        <v>45703</v>
      </c>
      <c r="E222" s="16">
        <v>45736</v>
      </c>
      <c r="F222" s="14" t="s">
        <v>1712</v>
      </c>
      <c r="G222" s="14" t="s">
        <v>1703</v>
      </c>
      <c r="H222" s="14" t="s">
        <v>1704</v>
      </c>
      <c r="I222" s="15">
        <v>45</v>
      </c>
      <c r="J222" s="77">
        <v>2</v>
      </c>
      <c r="K222" s="92"/>
    </row>
    <row r="223" spans="1:11" ht="67.5" x14ac:dyDescent="0.2">
      <c r="A223" s="14" t="s">
        <v>1517</v>
      </c>
      <c r="B223" s="14" t="s">
        <v>2297</v>
      </c>
      <c r="C223" s="14"/>
      <c r="D223" s="16">
        <v>45703</v>
      </c>
      <c r="E223" s="16">
        <v>45736</v>
      </c>
      <c r="F223" s="14" t="s">
        <v>1713</v>
      </c>
      <c r="G223" s="14" t="s">
        <v>1703</v>
      </c>
      <c r="H223" s="14" t="s">
        <v>1704</v>
      </c>
      <c r="I223" s="15">
        <v>45</v>
      </c>
      <c r="J223" s="77">
        <v>2</v>
      </c>
      <c r="K223" s="92"/>
    </row>
    <row r="224" spans="1:11" ht="67.5" x14ac:dyDescent="0.2">
      <c r="A224" s="14" t="s">
        <v>1517</v>
      </c>
      <c r="B224" s="14" t="s">
        <v>2297</v>
      </c>
      <c r="C224" s="14"/>
      <c r="D224" s="16">
        <v>45703</v>
      </c>
      <c r="E224" s="16">
        <v>45736</v>
      </c>
      <c r="F224" s="14" t="s">
        <v>1714</v>
      </c>
      <c r="G224" s="14" t="s">
        <v>1703</v>
      </c>
      <c r="H224" s="14" t="s">
        <v>1704</v>
      </c>
      <c r="I224" s="15">
        <v>45</v>
      </c>
      <c r="J224" s="77">
        <v>2</v>
      </c>
      <c r="K224" s="92"/>
    </row>
    <row r="225" spans="1:11" ht="67.5" x14ac:dyDescent="0.2">
      <c r="A225" s="14" t="s">
        <v>1517</v>
      </c>
      <c r="B225" s="14" t="s">
        <v>2297</v>
      </c>
      <c r="C225" s="14"/>
      <c r="D225" s="16">
        <v>45703</v>
      </c>
      <c r="E225" s="16">
        <v>45736</v>
      </c>
      <c r="F225" s="14" t="s">
        <v>1713</v>
      </c>
      <c r="G225" s="14" t="s">
        <v>1703</v>
      </c>
      <c r="H225" s="14" t="s">
        <v>1704</v>
      </c>
      <c r="I225" s="15">
        <v>45</v>
      </c>
      <c r="J225" s="77">
        <v>2</v>
      </c>
      <c r="K225" s="92"/>
    </row>
    <row r="226" spans="1:11" ht="67.5" x14ac:dyDescent="0.2">
      <c r="A226" s="14" t="s">
        <v>1517</v>
      </c>
      <c r="B226" s="14" t="s">
        <v>2297</v>
      </c>
      <c r="C226" s="14"/>
      <c r="D226" s="16">
        <v>45703</v>
      </c>
      <c r="E226" s="16">
        <v>45736</v>
      </c>
      <c r="F226" s="14" t="s">
        <v>1702</v>
      </c>
      <c r="G226" s="14" t="s">
        <v>1703</v>
      </c>
      <c r="H226" s="14" t="s">
        <v>1704</v>
      </c>
      <c r="I226" s="15">
        <v>45</v>
      </c>
      <c r="J226" s="77">
        <v>2</v>
      </c>
      <c r="K226" s="92"/>
    </row>
    <row r="227" spans="1:11" ht="67.5" x14ac:dyDescent="0.2">
      <c r="A227" s="14" t="s">
        <v>1517</v>
      </c>
      <c r="B227" s="14" t="s">
        <v>2297</v>
      </c>
      <c r="C227" s="14"/>
      <c r="D227" s="16">
        <v>45703</v>
      </c>
      <c r="E227" s="16">
        <v>45736</v>
      </c>
      <c r="F227" s="14" t="s">
        <v>1702</v>
      </c>
      <c r="G227" s="14" t="s">
        <v>1703</v>
      </c>
      <c r="H227" s="14" t="s">
        <v>1704</v>
      </c>
      <c r="I227" s="15">
        <v>45</v>
      </c>
      <c r="J227" s="77">
        <v>2</v>
      </c>
      <c r="K227" s="92"/>
    </row>
    <row r="228" spans="1:11" ht="67.5" x14ac:dyDescent="0.2">
      <c r="A228" s="14" t="s">
        <v>1517</v>
      </c>
      <c r="B228" s="14" t="s">
        <v>2297</v>
      </c>
      <c r="C228" s="14"/>
      <c r="D228" s="16">
        <v>45703</v>
      </c>
      <c r="E228" s="16">
        <v>45736</v>
      </c>
      <c r="F228" s="14" t="s">
        <v>1705</v>
      </c>
      <c r="G228" s="14" t="s">
        <v>1703</v>
      </c>
      <c r="H228" s="14" t="s">
        <v>1704</v>
      </c>
      <c r="I228" s="15">
        <v>45</v>
      </c>
      <c r="J228" s="77">
        <v>2</v>
      </c>
      <c r="K228" s="92"/>
    </row>
    <row r="229" spans="1:11" ht="67.5" x14ac:dyDescent="0.2">
      <c r="A229" s="14" t="s">
        <v>1517</v>
      </c>
      <c r="B229" s="14" t="s">
        <v>2297</v>
      </c>
      <c r="C229" s="14"/>
      <c r="D229" s="16">
        <v>45703</v>
      </c>
      <c r="E229" s="16">
        <v>45736</v>
      </c>
      <c r="F229" s="14" t="s">
        <v>1702</v>
      </c>
      <c r="G229" s="14" t="s">
        <v>1703</v>
      </c>
      <c r="H229" s="14" t="s">
        <v>1704</v>
      </c>
      <c r="I229" s="15">
        <v>45</v>
      </c>
      <c r="J229" s="77">
        <v>2</v>
      </c>
      <c r="K229" s="92"/>
    </row>
    <row r="230" spans="1:11" ht="67.5" x14ac:dyDescent="0.2">
      <c r="A230" s="14" t="s">
        <v>1517</v>
      </c>
      <c r="B230" s="14" t="s">
        <v>2297</v>
      </c>
      <c r="C230" s="14"/>
      <c r="D230" s="16">
        <v>45703</v>
      </c>
      <c r="E230" s="16">
        <v>45736</v>
      </c>
      <c r="F230" s="14" t="s">
        <v>1702</v>
      </c>
      <c r="G230" s="14" t="s">
        <v>1703</v>
      </c>
      <c r="H230" s="14" t="s">
        <v>1704</v>
      </c>
      <c r="I230" s="15">
        <v>45</v>
      </c>
      <c r="J230" s="77">
        <v>2</v>
      </c>
      <c r="K230" s="92"/>
    </row>
    <row r="231" spans="1:11" ht="90" x14ac:dyDescent="0.2">
      <c r="A231" s="14" t="s">
        <v>1517</v>
      </c>
      <c r="B231" s="14" t="s">
        <v>2297</v>
      </c>
      <c r="C231" s="14" t="s">
        <v>1715</v>
      </c>
      <c r="D231" s="16">
        <v>45713</v>
      </c>
      <c r="E231" s="16">
        <v>45736</v>
      </c>
      <c r="F231" s="14" t="s">
        <v>1716</v>
      </c>
      <c r="G231" s="14" t="s">
        <v>1703</v>
      </c>
      <c r="H231" s="14" t="s">
        <v>1704</v>
      </c>
      <c r="I231" s="15">
        <v>395</v>
      </c>
      <c r="J231" s="77">
        <v>2</v>
      </c>
      <c r="K231" s="92"/>
    </row>
    <row r="232" spans="1:11" ht="12.75" x14ac:dyDescent="0.2">
      <c r="A232" s="14" t="s">
        <v>1505</v>
      </c>
      <c r="B232" s="14" t="s">
        <v>2298</v>
      </c>
      <c r="C232" s="14" t="s">
        <v>1717</v>
      </c>
      <c r="D232" s="16">
        <v>45736</v>
      </c>
      <c r="E232" s="16"/>
      <c r="F232" s="14" t="s">
        <v>1641</v>
      </c>
      <c r="G232" s="14" t="s">
        <v>1642</v>
      </c>
      <c r="H232" s="14" t="s">
        <v>1643</v>
      </c>
      <c r="I232" s="15">
        <v>1957.76</v>
      </c>
      <c r="J232" s="77">
        <v>1</v>
      </c>
      <c r="K232" s="92"/>
    </row>
    <row r="233" spans="1:11" ht="12.75" x14ac:dyDescent="0.2">
      <c r="A233" s="14" t="s">
        <v>1505</v>
      </c>
      <c r="B233" s="14" t="s">
        <v>2299</v>
      </c>
      <c r="C233" s="14" t="s">
        <v>1718</v>
      </c>
      <c r="D233" s="16">
        <v>45736</v>
      </c>
      <c r="E233" s="16"/>
      <c r="F233" s="14" t="s">
        <v>1641</v>
      </c>
      <c r="G233" s="14" t="s">
        <v>1642</v>
      </c>
      <c r="H233" s="14" t="s">
        <v>1643</v>
      </c>
      <c r="I233" s="15">
        <v>1567.86</v>
      </c>
      <c r="J233" s="77">
        <v>1</v>
      </c>
      <c r="K233" s="92"/>
    </row>
    <row r="234" spans="1:11" ht="12.75" x14ac:dyDescent="0.2">
      <c r="A234" s="14" t="s">
        <v>1505</v>
      </c>
      <c r="B234" s="14" t="s">
        <v>2567</v>
      </c>
      <c r="C234" s="14"/>
      <c r="D234" s="16">
        <v>45741</v>
      </c>
      <c r="E234" s="16"/>
      <c r="F234" s="14" t="s">
        <v>1596</v>
      </c>
      <c r="G234" s="14" t="s">
        <v>1570</v>
      </c>
      <c r="H234" s="14" t="s">
        <v>152</v>
      </c>
      <c r="I234" s="15">
        <v>3.5</v>
      </c>
      <c r="J234" s="77">
        <v>4</v>
      </c>
      <c r="K234" s="92"/>
    </row>
    <row r="235" spans="1:11" ht="12.75" x14ac:dyDescent="0.2">
      <c r="A235" s="14" t="s">
        <v>1505</v>
      </c>
      <c r="B235" s="14" t="s">
        <v>2568</v>
      </c>
      <c r="C235" s="14"/>
      <c r="D235" s="16">
        <v>45743</v>
      </c>
      <c r="E235" s="16"/>
      <c r="F235" s="14" t="s">
        <v>1525</v>
      </c>
      <c r="G235" s="14" t="s">
        <v>1719</v>
      </c>
      <c r="H235" s="14" t="s">
        <v>1720</v>
      </c>
      <c r="I235" s="15">
        <v>2.44</v>
      </c>
      <c r="J235" s="77">
        <v>4</v>
      </c>
      <c r="K235" s="92"/>
    </row>
    <row r="236" spans="1:11" ht="12.75" x14ac:dyDescent="0.2">
      <c r="A236" s="14" t="s">
        <v>1517</v>
      </c>
      <c r="B236" s="14" t="s">
        <v>2569</v>
      </c>
      <c r="C236" s="14"/>
      <c r="D236" s="16">
        <v>45744</v>
      </c>
      <c r="E236" s="16"/>
      <c r="F236" s="14" t="s">
        <v>1721</v>
      </c>
      <c r="G236" s="14" t="s">
        <v>1570</v>
      </c>
      <c r="H236" s="14" t="s">
        <v>152</v>
      </c>
      <c r="I236" s="15">
        <v>25</v>
      </c>
      <c r="J236" s="77">
        <v>4</v>
      </c>
      <c r="K236" s="92"/>
    </row>
    <row r="237" spans="1:11" ht="12.75" x14ac:dyDescent="0.2">
      <c r="A237" s="14" t="s">
        <v>1505</v>
      </c>
      <c r="B237" s="14" t="s">
        <v>2570</v>
      </c>
      <c r="C237" s="14"/>
      <c r="D237" s="16">
        <v>45744</v>
      </c>
      <c r="E237" s="16"/>
      <c r="F237" s="14" t="s">
        <v>1596</v>
      </c>
      <c r="G237" s="14" t="s">
        <v>1570</v>
      </c>
      <c r="H237" s="14" t="s">
        <v>152</v>
      </c>
      <c r="I237" s="15">
        <v>3.5</v>
      </c>
      <c r="J237" s="77">
        <v>4</v>
      </c>
      <c r="K237" s="92"/>
    </row>
    <row r="238" spans="1:11" ht="101.25" x14ac:dyDescent="0.2">
      <c r="A238" s="14" t="s">
        <v>1505</v>
      </c>
      <c r="B238" s="14" t="s">
        <v>2571</v>
      </c>
      <c r="C238" s="14"/>
      <c r="D238" s="314" t="s">
        <v>1722</v>
      </c>
      <c r="E238" s="16"/>
      <c r="F238" s="14" t="s">
        <v>1723</v>
      </c>
      <c r="G238" s="14"/>
      <c r="H238" s="14" t="s">
        <v>1624</v>
      </c>
      <c r="I238" s="15">
        <v>186</v>
      </c>
      <c r="J238" s="77">
        <v>5</v>
      </c>
      <c r="K238" s="92"/>
    </row>
    <row r="239" spans="1:11" ht="12.75" x14ac:dyDescent="0.2">
      <c r="A239" s="14" t="s">
        <v>1505</v>
      </c>
      <c r="B239" s="14" t="s">
        <v>2572</v>
      </c>
      <c r="C239" s="14"/>
      <c r="D239" s="16">
        <v>45747</v>
      </c>
      <c r="E239" s="16"/>
      <c r="F239" s="14" t="s">
        <v>1506</v>
      </c>
      <c r="G239" s="14" t="s">
        <v>1507</v>
      </c>
      <c r="H239" s="14" t="s">
        <v>1508</v>
      </c>
      <c r="I239" s="15">
        <v>18.649999999999999</v>
      </c>
      <c r="J239" s="77">
        <v>4</v>
      </c>
      <c r="K239" s="92"/>
    </row>
    <row r="240" spans="1:11" ht="45" x14ac:dyDescent="0.2">
      <c r="A240" s="14" t="s">
        <v>1505</v>
      </c>
      <c r="B240" s="14"/>
      <c r="C240" s="14"/>
      <c r="D240" s="16"/>
      <c r="E240" s="16"/>
      <c r="F240" s="316" t="s">
        <v>1724</v>
      </c>
      <c r="G240" s="14"/>
      <c r="H240" s="14"/>
      <c r="I240" s="15"/>
      <c r="J240" s="77"/>
      <c r="K240" s="92"/>
    </row>
    <row r="241" spans="1:11" ht="67.5" x14ac:dyDescent="0.2">
      <c r="A241" s="14" t="s">
        <v>1505</v>
      </c>
      <c r="B241" s="14" t="s">
        <v>2300</v>
      </c>
      <c r="C241" s="14" t="s">
        <v>1725</v>
      </c>
      <c r="D241" s="16">
        <v>45748</v>
      </c>
      <c r="E241" s="16"/>
      <c r="F241" s="14" t="s">
        <v>1726</v>
      </c>
      <c r="G241" s="14" t="s">
        <v>1727</v>
      </c>
      <c r="H241" s="14" t="s">
        <v>1728</v>
      </c>
      <c r="I241" s="15">
        <v>2750</v>
      </c>
      <c r="J241" s="77">
        <v>1</v>
      </c>
      <c r="K241" s="92"/>
    </row>
    <row r="242" spans="1:11" ht="56.25" x14ac:dyDescent="0.2">
      <c r="A242" s="14" t="s">
        <v>1505</v>
      </c>
      <c r="B242" s="14" t="s">
        <v>2301</v>
      </c>
      <c r="C242" s="14" t="s">
        <v>1729</v>
      </c>
      <c r="D242" s="16">
        <v>45771</v>
      </c>
      <c r="E242" s="16"/>
      <c r="F242" s="14" t="s">
        <v>1730</v>
      </c>
      <c r="G242" s="14" t="s">
        <v>1731</v>
      </c>
      <c r="H242" s="14" t="s">
        <v>1732</v>
      </c>
      <c r="I242" s="15">
        <v>2560</v>
      </c>
      <c r="J242" s="77">
        <v>1</v>
      </c>
      <c r="K242" s="92"/>
    </row>
    <row r="243" spans="1:11" ht="33.75" x14ac:dyDescent="0.2">
      <c r="A243" s="14" t="s">
        <v>1505</v>
      </c>
      <c r="B243" s="14" t="s">
        <v>2302</v>
      </c>
      <c r="C243" s="14" t="s">
        <v>1733</v>
      </c>
      <c r="D243" s="16">
        <v>45748</v>
      </c>
      <c r="E243" s="16"/>
      <c r="F243" s="14" t="s">
        <v>1734</v>
      </c>
      <c r="G243" s="14" t="s">
        <v>1684</v>
      </c>
      <c r="H243" s="14" t="s">
        <v>1685</v>
      </c>
      <c r="I243" s="15">
        <v>207.98</v>
      </c>
      <c r="J243" s="77">
        <v>3</v>
      </c>
      <c r="K243" s="92"/>
    </row>
    <row r="244" spans="1:11" ht="12.75" x14ac:dyDescent="0.2">
      <c r="A244" s="14" t="s">
        <v>1517</v>
      </c>
      <c r="B244" s="14" t="s">
        <v>2573</v>
      </c>
      <c r="C244" s="14"/>
      <c r="D244" s="16">
        <v>45749</v>
      </c>
      <c r="E244" s="16"/>
      <c r="F244" s="14" t="s">
        <v>1596</v>
      </c>
      <c r="G244" s="14" t="s">
        <v>1570</v>
      </c>
      <c r="H244" s="14" t="s">
        <v>152</v>
      </c>
      <c r="I244" s="15">
        <v>49</v>
      </c>
      <c r="J244" s="77">
        <v>4</v>
      </c>
      <c r="K244" s="92"/>
    </row>
    <row r="245" spans="1:11" ht="33.75" x14ac:dyDescent="0.2">
      <c r="A245" s="14" t="s">
        <v>1517</v>
      </c>
      <c r="B245" s="14"/>
      <c r="C245" s="14"/>
      <c r="D245" s="16"/>
      <c r="E245" s="16"/>
      <c r="F245" s="316" t="s">
        <v>1735</v>
      </c>
      <c r="G245" s="14"/>
      <c r="H245" s="14"/>
      <c r="I245" s="15"/>
      <c r="J245" s="77"/>
      <c r="K245" s="92"/>
    </row>
    <row r="246" spans="1:11" ht="78.75" x14ac:dyDescent="0.2">
      <c r="A246" s="14" t="s">
        <v>1517</v>
      </c>
      <c r="B246" s="14" t="s">
        <v>2574</v>
      </c>
      <c r="C246" s="14" t="s">
        <v>1736</v>
      </c>
      <c r="D246" s="16">
        <v>45747</v>
      </c>
      <c r="E246" s="16">
        <v>45750</v>
      </c>
      <c r="F246" s="14" t="s">
        <v>1737</v>
      </c>
      <c r="G246" s="14" t="s">
        <v>1738</v>
      </c>
      <c r="H246" s="14" t="s">
        <v>1739</v>
      </c>
      <c r="I246" s="15">
        <v>900</v>
      </c>
      <c r="J246" s="77">
        <v>3</v>
      </c>
      <c r="K246" s="92"/>
    </row>
    <row r="247" spans="1:11" ht="56.25" x14ac:dyDescent="0.2">
      <c r="A247" s="14" t="s">
        <v>1517</v>
      </c>
      <c r="B247" s="14" t="s">
        <v>2574</v>
      </c>
      <c r="C247" s="14"/>
      <c r="D247" s="16">
        <v>45724</v>
      </c>
      <c r="E247" s="16">
        <v>45750</v>
      </c>
      <c r="F247" s="14" t="s">
        <v>1740</v>
      </c>
      <c r="G247" s="14" t="s">
        <v>1738</v>
      </c>
      <c r="H247" s="14" t="s">
        <v>1739</v>
      </c>
      <c r="I247" s="15">
        <v>50</v>
      </c>
      <c r="J247" s="77">
        <v>5</v>
      </c>
      <c r="K247" s="92"/>
    </row>
    <row r="248" spans="1:11" ht="56.25" x14ac:dyDescent="0.2">
      <c r="A248" s="14" t="s">
        <v>1517</v>
      </c>
      <c r="B248" s="14" t="s">
        <v>2574</v>
      </c>
      <c r="C248" s="14"/>
      <c r="D248" s="16">
        <v>45724</v>
      </c>
      <c r="E248" s="16">
        <v>45750</v>
      </c>
      <c r="F248" s="14" t="s">
        <v>1741</v>
      </c>
      <c r="G248" s="14" t="s">
        <v>1738</v>
      </c>
      <c r="H248" s="14" t="s">
        <v>1739</v>
      </c>
      <c r="I248" s="15">
        <v>50</v>
      </c>
      <c r="J248" s="77">
        <v>5</v>
      </c>
      <c r="K248" s="92"/>
    </row>
    <row r="249" spans="1:11" ht="56.25" x14ac:dyDescent="0.2">
      <c r="A249" s="14" t="s">
        <v>1517</v>
      </c>
      <c r="B249" s="14" t="s">
        <v>2574</v>
      </c>
      <c r="C249" s="14"/>
      <c r="D249" s="16">
        <v>45724</v>
      </c>
      <c r="E249" s="16">
        <v>45750</v>
      </c>
      <c r="F249" s="14" t="s">
        <v>1742</v>
      </c>
      <c r="G249" s="14" t="s">
        <v>1738</v>
      </c>
      <c r="H249" s="14" t="s">
        <v>1739</v>
      </c>
      <c r="I249" s="15">
        <v>50</v>
      </c>
      <c r="J249" s="77">
        <v>5</v>
      </c>
      <c r="K249" s="92"/>
    </row>
    <row r="250" spans="1:11" ht="56.25" x14ac:dyDescent="0.2">
      <c r="A250" s="14" t="s">
        <v>1517</v>
      </c>
      <c r="B250" s="14" t="s">
        <v>2574</v>
      </c>
      <c r="C250" s="14"/>
      <c r="D250" s="16">
        <v>45724</v>
      </c>
      <c r="E250" s="16">
        <v>45750</v>
      </c>
      <c r="F250" s="14" t="s">
        <v>1743</v>
      </c>
      <c r="G250" s="14" t="s">
        <v>1738</v>
      </c>
      <c r="H250" s="14" t="s">
        <v>1739</v>
      </c>
      <c r="I250" s="15">
        <v>50</v>
      </c>
      <c r="J250" s="77">
        <v>5</v>
      </c>
      <c r="K250" s="92"/>
    </row>
    <row r="251" spans="1:11" ht="56.25" x14ac:dyDescent="0.2">
      <c r="A251" s="14" t="s">
        <v>1517</v>
      </c>
      <c r="B251" s="14" t="s">
        <v>2574</v>
      </c>
      <c r="C251" s="14"/>
      <c r="D251" s="16">
        <v>45724</v>
      </c>
      <c r="E251" s="16">
        <v>45750</v>
      </c>
      <c r="F251" s="14" t="s">
        <v>1740</v>
      </c>
      <c r="G251" s="14" t="s">
        <v>1738</v>
      </c>
      <c r="H251" s="14" t="s">
        <v>1739</v>
      </c>
      <c r="I251" s="15">
        <v>50</v>
      </c>
      <c r="J251" s="77">
        <v>5</v>
      </c>
      <c r="K251" s="92"/>
    </row>
    <row r="252" spans="1:11" ht="56.25" x14ac:dyDescent="0.2">
      <c r="A252" s="14" t="s">
        <v>1517</v>
      </c>
      <c r="B252" s="14" t="s">
        <v>2574</v>
      </c>
      <c r="C252" s="14"/>
      <c r="D252" s="16">
        <v>45724</v>
      </c>
      <c r="E252" s="16">
        <v>45750</v>
      </c>
      <c r="F252" s="14" t="s">
        <v>1740</v>
      </c>
      <c r="G252" s="14" t="s">
        <v>1738</v>
      </c>
      <c r="H252" s="14" t="s">
        <v>1739</v>
      </c>
      <c r="I252" s="15">
        <v>50</v>
      </c>
      <c r="J252" s="77">
        <v>5</v>
      </c>
      <c r="K252" s="92"/>
    </row>
    <row r="253" spans="1:11" ht="56.25" x14ac:dyDescent="0.2">
      <c r="A253" s="14" t="s">
        <v>1517</v>
      </c>
      <c r="B253" s="14" t="s">
        <v>2574</v>
      </c>
      <c r="C253" s="14"/>
      <c r="D253" s="16">
        <v>45724</v>
      </c>
      <c r="E253" s="16">
        <v>45750</v>
      </c>
      <c r="F253" s="14" t="s">
        <v>1740</v>
      </c>
      <c r="G253" s="14" t="s">
        <v>1738</v>
      </c>
      <c r="H253" s="14" t="s">
        <v>1739</v>
      </c>
      <c r="I253" s="15">
        <v>50</v>
      </c>
      <c r="J253" s="77">
        <v>5</v>
      </c>
      <c r="K253" s="92"/>
    </row>
    <row r="254" spans="1:11" ht="56.25" x14ac:dyDescent="0.2">
      <c r="A254" s="14" t="s">
        <v>1517</v>
      </c>
      <c r="B254" s="14" t="s">
        <v>2574</v>
      </c>
      <c r="C254" s="14"/>
      <c r="D254" s="16">
        <v>45724</v>
      </c>
      <c r="E254" s="16">
        <v>45750</v>
      </c>
      <c r="F254" s="14" t="s">
        <v>1744</v>
      </c>
      <c r="G254" s="14" t="s">
        <v>1738</v>
      </c>
      <c r="H254" s="14" t="s">
        <v>1739</v>
      </c>
      <c r="I254" s="15">
        <v>50</v>
      </c>
      <c r="J254" s="77">
        <v>5</v>
      </c>
      <c r="K254" s="92"/>
    </row>
    <row r="255" spans="1:11" ht="56.25" x14ac:dyDescent="0.2">
      <c r="A255" s="14" t="s">
        <v>1517</v>
      </c>
      <c r="B255" s="14" t="s">
        <v>2574</v>
      </c>
      <c r="C255" s="14"/>
      <c r="D255" s="16">
        <v>45724</v>
      </c>
      <c r="E255" s="16">
        <v>45750</v>
      </c>
      <c r="F255" s="14" t="s">
        <v>1745</v>
      </c>
      <c r="G255" s="14" t="s">
        <v>1738</v>
      </c>
      <c r="H255" s="14" t="s">
        <v>1739</v>
      </c>
      <c r="I255" s="15">
        <v>50</v>
      </c>
      <c r="J255" s="77">
        <v>5</v>
      </c>
      <c r="K255" s="92"/>
    </row>
    <row r="256" spans="1:11" ht="56.25" x14ac:dyDescent="0.2">
      <c r="A256" s="14" t="s">
        <v>1517</v>
      </c>
      <c r="B256" s="14" t="s">
        <v>2574</v>
      </c>
      <c r="C256" s="14"/>
      <c r="D256" s="16">
        <v>45724</v>
      </c>
      <c r="E256" s="16">
        <v>45750</v>
      </c>
      <c r="F256" s="14" t="s">
        <v>1746</v>
      </c>
      <c r="G256" s="14" t="s">
        <v>1738</v>
      </c>
      <c r="H256" s="14" t="s">
        <v>1739</v>
      </c>
      <c r="I256" s="15">
        <v>50</v>
      </c>
      <c r="J256" s="77">
        <v>5</v>
      </c>
      <c r="K256" s="92"/>
    </row>
    <row r="257" spans="1:11" ht="56.25" x14ac:dyDescent="0.2">
      <c r="A257" s="14" t="s">
        <v>1517</v>
      </c>
      <c r="B257" s="14" t="s">
        <v>2574</v>
      </c>
      <c r="C257" s="14"/>
      <c r="D257" s="16">
        <v>45724</v>
      </c>
      <c r="E257" s="16">
        <v>45750</v>
      </c>
      <c r="F257" s="14" t="s">
        <v>1747</v>
      </c>
      <c r="G257" s="14" t="s">
        <v>1738</v>
      </c>
      <c r="H257" s="14" t="s">
        <v>1739</v>
      </c>
      <c r="I257" s="15">
        <v>70</v>
      </c>
      <c r="J257" s="77">
        <v>5</v>
      </c>
      <c r="K257" s="92"/>
    </row>
    <row r="258" spans="1:11" ht="56.25" x14ac:dyDescent="0.2">
      <c r="A258" s="14" t="s">
        <v>1517</v>
      </c>
      <c r="B258" s="14" t="s">
        <v>2574</v>
      </c>
      <c r="C258" s="14"/>
      <c r="D258" s="16">
        <v>45724</v>
      </c>
      <c r="E258" s="16">
        <v>45750</v>
      </c>
      <c r="F258" s="14" t="s">
        <v>1747</v>
      </c>
      <c r="G258" s="14" t="s">
        <v>1738</v>
      </c>
      <c r="H258" s="14" t="s">
        <v>1739</v>
      </c>
      <c r="I258" s="15">
        <v>70</v>
      </c>
      <c r="J258" s="77">
        <v>5</v>
      </c>
      <c r="K258" s="92"/>
    </row>
    <row r="259" spans="1:11" ht="56.25" x14ac:dyDescent="0.2">
      <c r="A259" s="14" t="s">
        <v>1517</v>
      </c>
      <c r="B259" s="14" t="s">
        <v>2574</v>
      </c>
      <c r="C259" s="14"/>
      <c r="D259" s="16">
        <v>45724</v>
      </c>
      <c r="E259" s="16">
        <v>45750</v>
      </c>
      <c r="F259" s="14" t="s">
        <v>1747</v>
      </c>
      <c r="G259" s="14" t="s">
        <v>1738</v>
      </c>
      <c r="H259" s="14" t="s">
        <v>1739</v>
      </c>
      <c r="I259" s="15">
        <v>70</v>
      </c>
      <c r="J259" s="77">
        <v>5</v>
      </c>
      <c r="K259" s="92"/>
    </row>
    <row r="260" spans="1:11" ht="56.25" x14ac:dyDescent="0.2">
      <c r="A260" s="14" t="s">
        <v>1517</v>
      </c>
      <c r="B260" s="14" t="s">
        <v>2574</v>
      </c>
      <c r="C260" s="14"/>
      <c r="D260" s="16">
        <v>45724</v>
      </c>
      <c r="E260" s="16">
        <v>45750</v>
      </c>
      <c r="F260" s="14" t="s">
        <v>1747</v>
      </c>
      <c r="G260" s="14" t="s">
        <v>1738</v>
      </c>
      <c r="H260" s="14" t="s">
        <v>1739</v>
      </c>
      <c r="I260" s="15">
        <v>70</v>
      </c>
      <c r="J260" s="77">
        <v>5</v>
      </c>
      <c r="K260" s="92"/>
    </row>
    <row r="261" spans="1:11" ht="56.25" x14ac:dyDescent="0.2">
      <c r="A261" s="14" t="s">
        <v>1517</v>
      </c>
      <c r="B261" s="14" t="s">
        <v>2574</v>
      </c>
      <c r="C261" s="14"/>
      <c r="D261" s="16">
        <v>45724</v>
      </c>
      <c r="E261" s="16">
        <v>45750</v>
      </c>
      <c r="F261" s="14" t="s">
        <v>1747</v>
      </c>
      <c r="G261" s="14" t="s">
        <v>1738</v>
      </c>
      <c r="H261" s="14" t="s">
        <v>1739</v>
      </c>
      <c r="I261" s="15">
        <v>70</v>
      </c>
      <c r="J261" s="77">
        <v>5</v>
      </c>
      <c r="K261" s="92"/>
    </row>
    <row r="262" spans="1:11" ht="56.25" x14ac:dyDescent="0.2">
      <c r="A262" s="14" t="s">
        <v>1517</v>
      </c>
      <c r="B262" s="14" t="s">
        <v>2574</v>
      </c>
      <c r="C262" s="14"/>
      <c r="D262" s="16">
        <v>45724</v>
      </c>
      <c r="E262" s="16">
        <v>45750</v>
      </c>
      <c r="F262" s="14" t="s">
        <v>1745</v>
      </c>
      <c r="G262" s="14" t="s">
        <v>1738</v>
      </c>
      <c r="H262" s="14" t="s">
        <v>1739</v>
      </c>
      <c r="I262" s="15">
        <v>50</v>
      </c>
      <c r="J262" s="77">
        <v>5</v>
      </c>
      <c r="K262" s="92"/>
    </row>
    <row r="263" spans="1:11" ht="12.75" x14ac:dyDescent="0.2">
      <c r="A263" s="14" t="s">
        <v>1505</v>
      </c>
      <c r="B263" s="14"/>
      <c r="C263" s="14"/>
      <c r="D263" s="16">
        <v>45750</v>
      </c>
      <c r="E263" s="16"/>
      <c r="F263" s="14" t="s">
        <v>1748</v>
      </c>
      <c r="G263" s="14" t="s">
        <v>1576</v>
      </c>
      <c r="H263" s="14" t="s">
        <v>1577</v>
      </c>
      <c r="I263" s="15">
        <v>0.25</v>
      </c>
      <c r="J263" s="77">
        <v>4</v>
      </c>
      <c r="K263" s="92"/>
    </row>
    <row r="264" spans="1:11" ht="12.75" x14ac:dyDescent="0.2">
      <c r="A264" s="14" t="s">
        <v>1505</v>
      </c>
      <c r="B264" s="14" t="s">
        <v>2305</v>
      </c>
      <c r="C264" s="14" t="s">
        <v>1749</v>
      </c>
      <c r="D264" s="16">
        <v>45752</v>
      </c>
      <c r="E264" s="16"/>
      <c r="F264" s="14" t="s">
        <v>1750</v>
      </c>
      <c r="G264" s="14" t="s">
        <v>1751</v>
      </c>
      <c r="H264" s="14" t="s">
        <v>1752</v>
      </c>
      <c r="I264" s="15">
        <v>266.25</v>
      </c>
      <c r="J264" s="77">
        <v>3</v>
      </c>
      <c r="K264" s="92"/>
    </row>
    <row r="265" spans="1:11" ht="12.75" x14ac:dyDescent="0.2">
      <c r="A265" s="14" t="s">
        <v>1505</v>
      </c>
      <c r="B265" s="14" t="s">
        <v>2575</v>
      </c>
      <c r="C265" s="14"/>
      <c r="D265" s="16">
        <v>45756</v>
      </c>
      <c r="E265" s="16"/>
      <c r="F265" s="14" t="s">
        <v>1596</v>
      </c>
      <c r="G265" s="14" t="s">
        <v>1570</v>
      </c>
      <c r="H265" s="14" t="s">
        <v>152</v>
      </c>
      <c r="I265" s="15">
        <v>46.95</v>
      </c>
      <c r="J265" s="77">
        <v>4</v>
      </c>
      <c r="K265" s="92"/>
    </row>
    <row r="266" spans="1:11" ht="12.75" x14ac:dyDescent="0.2">
      <c r="A266" s="14" t="s">
        <v>1505</v>
      </c>
      <c r="B266" s="14" t="s">
        <v>2577</v>
      </c>
      <c r="C266" s="14"/>
      <c r="D266" s="16">
        <v>45757</v>
      </c>
      <c r="E266" s="16"/>
      <c r="F266" s="14" t="s">
        <v>1596</v>
      </c>
      <c r="G266" s="14" t="s">
        <v>1570</v>
      </c>
      <c r="H266" s="14" t="s">
        <v>152</v>
      </c>
      <c r="I266" s="15">
        <v>8.3000000000000007</v>
      </c>
      <c r="J266" s="77">
        <v>4</v>
      </c>
      <c r="K266" s="92"/>
    </row>
    <row r="267" spans="1:11" ht="12.75" x14ac:dyDescent="0.2">
      <c r="A267" s="14" t="s">
        <v>1505</v>
      </c>
      <c r="B267" s="14" t="s">
        <v>2576</v>
      </c>
      <c r="C267" s="14"/>
      <c r="D267" s="16">
        <v>45757</v>
      </c>
      <c r="E267" s="16"/>
      <c r="F267" s="14" t="s">
        <v>1596</v>
      </c>
      <c r="G267" s="14" t="s">
        <v>1570</v>
      </c>
      <c r="H267" s="14" t="s">
        <v>152</v>
      </c>
      <c r="I267" s="15">
        <v>9.8000000000000007</v>
      </c>
      <c r="J267" s="77">
        <v>4</v>
      </c>
      <c r="K267" s="92"/>
    </row>
    <row r="268" spans="1:11" ht="22.5" x14ac:dyDescent="0.2">
      <c r="A268" s="14" t="s">
        <v>1505</v>
      </c>
      <c r="B268" s="14" t="s">
        <v>2306</v>
      </c>
      <c r="C268" s="14" t="s">
        <v>1753</v>
      </c>
      <c r="D268" s="16">
        <v>45758</v>
      </c>
      <c r="E268" s="16"/>
      <c r="F268" s="14" t="s">
        <v>2307</v>
      </c>
      <c r="G268" s="14" t="s">
        <v>1755</v>
      </c>
      <c r="H268" s="14" t="s">
        <v>1756</v>
      </c>
      <c r="I268" s="15">
        <v>1943.15</v>
      </c>
      <c r="J268" s="77">
        <v>3</v>
      </c>
      <c r="K268" s="92"/>
    </row>
    <row r="269" spans="1:11" ht="12.75" x14ac:dyDescent="0.2">
      <c r="A269" s="14" t="s">
        <v>1505</v>
      </c>
      <c r="B269" s="14" t="s">
        <v>2308</v>
      </c>
      <c r="C269" s="14" t="s">
        <v>1757</v>
      </c>
      <c r="D269" s="16">
        <v>45758</v>
      </c>
      <c r="E269" s="16"/>
      <c r="F269" s="14" t="s">
        <v>1754</v>
      </c>
      <c r="G269" s="14" t="s">
        <v>1758</v>
      </c>
      <c r="H269" s="14" t="s">
        <v>1759</v>
      </c>
      <c r="I269" s="15">
        <v>3350.3</v>
      </c>
      <c r="J269" s="77">
        <v>2</v>
      </c>
      <c r="K269" s="92"/>
    </row>
    <row r="270" spans="1:11" ht="12.75" x14ac:dyDescent="0.2">
      <c r="A270" s="14" t="s">
        <v>1505</v>
      </c>
      <c r="B270" s="14" t="s">
        <v>2309</v>
      </c>
      <c r="C270" s="14" t="s">
        <v>1760</v>
      </c>
      <c r="D270" s="16">
        <v>45758</v>
      </c>
      <c r="E270" s="16"/>
      <c r="F270" s="14" t="s">
        <v>1754</v>
      </c>
      <c r="G270" s="14" t="s">
        <v>1755</v>
      </c>
      <c r="H270" s="14" t="s">
        <v>1756</v>
      </c>
      <c r="I270" s="15">
        <v>7578.34</v>
      </c>
      <c r="J270" s="77">
        <v>1</v>
      </c>
      <c r="K270" s="92"/>
    </row>
    <row r="271" spans="1:11" ht="12.75" x14ac:dyDescent="0.2">
      <c r="A271" s="14" t="s">
        <v>1505</v>
      </c>
      <c r="B271" s="14" t="s">
        <v>2310</v>
      </c>
      <c r="C271" s="14" t="s">
        <v>1761</v>
      </c>
      <c r="D271" s="16">
        <v>45758</v>
      </c>
      <c r="E271" s="16"/>
      <c r="F271" s="14" t="s">
        <v>1762</v>
      </c>
      <c r="G271" s="14" t="s">
        <v>1638</v>
      </c>
      <c r="H271" s="14" t="s">
        <v>1639</v>
      </c>
      <c r="I271" s="15">
        <v>1300</v>
      </c>
      <c r="J271" s="77">
        <v>4</v>
      </c>
      <c r="K271" s="92"/>
    </row>
    <row r="272" spans="1:11" ht="12.75" x14ac:dyDescent="0.2">
      <c r="A272" s="14" t="s">
        <v>1505</v>
      </c>
      <c r="B272" s="14" t="s">
        <v>2578</v>
      </c>
      <c r="C272" s="14"/>
      <c r="D272" s="16">
        <v>45758</v>
      </c>
      <c r="E272" s="16"/>
      <c r="F272" s="14" t="s">
        <v>1763</v>
      </c>
      <c r="G272" s="14" t="s">
        <v>1764</v>
      </c>
      <c r="H272" s="14" t="s">
        <v>1765</v>
      </c>
      <c r="I272" s="15">
        <v>129</v>
      </c>
      <c r="J272" s="77">
        <v>5</v>
      </c>
      <c r="K272" s="92"/>
    </row>
    <row r="273" spans="1:11" ht="12.75" x14ac:dyDescent="0.2">
      <c r="A273" s="14" t="s">
        <v>1505</v>
      </c>
      <c r="B273" s="14" t="s">
        <v>2579</v>
      </c>
      <c r="C273" s="14"/>
      <c r="D273" s="16">
        <v>45758</v>
      </c>
      <c r="E273" s="16"/>
      <c r="F273" s="14" t="s">
        <v>1766</v>
      </c>
      <c r="G273" s="14" t="s">
        <v>1767</v>
      </c>
      <c r="H273" s="14" t="s">
        <v>1768</v>
      </c>
      <c r="I273" s="15">
        <v>15.9</v>
      </c>
      <c r="J273" s="77">
        <v>5</v>
      </c>
      <c r="K273" s="92"/>
    </row>
    <row r="274" spans="1:11" ht="12.75" x14ac:dyDescent="0.2">
      <c r="A274" s="14" t="s">
        <v>1505</v>
      </c>
      <c r="B274" s="14" t="s">
        <v>2580</v>
      </c>
      <c r="C274" s="14"/>
      <c r="D274" s="16">
        <v>45761</v>
      </c>
      <c r="E274" s="16"/>
      <c r="F274" s="14" t="s">
        <v>1596</v>
      </c>
      <c r="G274" s="14" t="s">
        <v>1570</v>
      </c>
      <c r="H274" s="14" t="s">
        <v>152</v>
      </c>
      <c r="I274" s="15">
        <v>7</v>
      </c>
      <c r="J274" s="77">
        <v>4</v>
      </c>
      <c r="K274" s="92"/>
    </row>
    <row r="275" spans="1:11" ht="12.75" x14ac:dyDescent="0.2">
      <c r="A275" s="14" t="s">
        <v>1505</v>
      </c>
      <c r="B275" s="14" t="s">
        <v>2311</v>
      </c>
      <c r="C275" s="14"/>
      <c r="D275" s="16">
        <v>45761</v>
      </c>
      <c r="E275" s="16"/>
      <c r="F275" s="14" t="s">
        <v>1754</v>
      </c>
      <c r="G275" s="14" t="s">
        <v>2312</v>
      </c>
      <c r="H275" s="14" t="s">
        <v>2313</v>
      </c>
      <c r="I275" s="15">
        <v>12.5</v>
      </c>
      <c r="J275" s="77">
        <v>3</v>
      </c>
      <c r="K275" s="92"/>
    </row>
    <row r="276" spans="1:11" ht="12.75" x14ac:dyDescent="0.2">
      <c r="A276" s="14" t="s">
        <v>1505</v>
      </c>
      <c r="B276" s="14" t="s">
        <v>2314</v>
      </c>
      <c r="C276" s="14" t="s">
        <v>1769</v>
      </c>
      <c r="D276" s="16">
        <v>45762</v>
      </c>
      <c r="E276" s="16"/>
      <c r="F276" s="14" t="s">
        <v>1770</v>
      </c>
      <c r="G276" s="14" t="s">
        <v>480</v>
      </c>
      <c r="H276" s="14" t="s">
        <v>1696</v>
      </c>
      <c r="I276" s="15">
        <v>140.19999999999999</v>
      </c>
      <c r="J276" s="77">
        <v>4</v>
      </c>
      <c r="K276" s="92"/>
    </row>
    <row r="277" spans="1:11" ht="12.75" x14ac:dyDescent="0.2">
      <c r="A277" s="14" t="s">
        <v>1517</v>
      </c>
      <c r="B277" s="14" t="s">
        <v>2315</v>
      </c>
      <c r="C277" s="14" t="s">
        <v>1771</v>
      </c>
      <c r="D277" s="16">
        <v>45762</v>
      </c>
      <c r="E277" s="16"/>
      <c r="F277" s="14" t="s">
        <v>1772</v>
      </c>
      <c r="G277" s="14" t="s">
        <v>1564</v>
      </c>
      <c r="H277" s="14" t="s">
        <v>1401</v>
      </c>
      <c r="I277" s="15">
        <v>1900</v>
      </c>
      <c r="J277" s="77">
        <v>4</v>
      </c>
      <c r="K277" s="92"/>
    </row>
    <row r="278" spans="1:11" ht="12.75" x14ac:dyDescent="0.2">
      <c r="A278" s="14" t="s">
        <v>1505</v>
      </c>
      <c r="B278" s="14" t="s">
        <v>2581</v>
      </c>
      <c r="C278" s="14"/>
      <c r="D278" s="16">
        <v>45762</v>
      </c>
      <c r="E278" s="16"/>
      <c r="F278" s="14" t="s">
        <v>1774</v>
      </c>
      <c r="G278" s="14" t="s">
        <v>1570</v>
      </c>
      <c r="H278" s="14" t="s">
        <v>152</v>
      </c>
      <c r="I278" s="15">
        <v>8</v>
      </c>
      <c r="J278" s="77">
        <v>4</v>
      </c>
      <c r="K278" s="92"/>
    </row>
    <row r="279" spans="1:11" ht="56.25" x14ac:dyDescent="0.2">
      <c r="A279" s="14" t="s">
        <v>1505</v>
      </c>
      <c r="B279" s="14" t="s">
        <v>2582</v>
      </c>
      <c r="C279" s="14"/>
      <c r="D279" s="16">
        <v>45763</v>
      </c>
      <c r="E279" s="16"/>
      <c r="F279" s="14" t="s">
        <v>1775</v>
      </c>
      <c r="G279" s="14"/>
      <c r="H279" s="14" t="s">
        <v>1617</v>
      </c>
      <c r="I279" s="15">
        <v>4448.3</v>
      </c>
      <c r="J279" s="77">
        <v>4</v>
      </c>
      <c r="K279" s="92"/>
    </row>
    <row r="280" spans="1:11" ht="56.25" x14ac:dyDescent="0.2">
      <c r="A280" s="14" t="s">
        <v>1505</v>
      </c>
      <c r="B280" s="14" t="s">
        <v>2582</v>
      </c>
      <c r="C280" s="14"/>
      <c r="D280" s="16">
        <v>45763</v>
      </c>
      <c r="E280" s="16"/>
      <c r="F280" s="14" t="s">
        <v>1776</v>
      </c>
      <c r="G280" s="14"/>
      <c r="H280" s="14" t="s">
        <v>1619</v>
      </c>
      <c r="I280" s="15">
        <v>6613.92</v>
      </c>
      <c r="J280" s="77">
        <v>3</v>
      </c>
      <c r="K280" s="92"/>
    </row>
    <row r="281" spans="1:11" ht="56.25" x14ac:dyDescent="0.2">
      <c r="A281" s="14" t="s">
        <v>1505</v>
      </c>
      <c r="B281" s="14" t="s">
        <v>2582</v>
      </c>
      <c r="C281" s="14"/>
      <c r="D281" s="16">
        <v>45763</v>
      </c>
      <c r="E281" s="16"/>
      <c r="F281" s="14" t="s">
        <v>1777</v>
      </c>
      <c r="G281" s="14"/>
      <c r="H281" s="14" t="s">
        <v>1621</v>
      </c>
      <c r="I281" s="15">
        <v>970.76</v>
      </c>
      <c r="J281" s="77">
        <v>2</v>
      </c>
      <c r="K281" s="92"/>
    </row>
    <row r="282" spans="1:11" ht="56.25" x14ac:dyDescent="0.2">
      <c r="A282" s="14" t="s">
        <v>1505</v>
      </c>
      <c r="B282" s="14" t="s">
        <v>2582</v>
      </c>
      <c r="C282" s="14"/>
      <c r="D282" s="16">
        <v>45763</v>
      </c>
      <c r="E282" s="16"/>
      <c r="F282" s="14" t="s">
        <v>1777</v>
      </c>
      <c r="G282" s="14"/>
      <c r="H282" s="14" t="s">
        <v>1623</v>
      </c>
      <c r="I282" s="15">
        <v>1941.53</v>
      </c>
      <c r="J282" s="77">
        <v>5</v>
      </c>
      <c r="K282" s="92"/>
    </row>
    <row r="283" spans="1:11" ht="33.75" x14ac:dyDescent="0.2">
      <c r="A283" s="14" t="s">
        <v>1505</v>
      </c>
      <c r="B283" s="14" t="s">
        <v>2316</v>
      </c>
      <c r="C283" s="14" t="s">
        <v>1778</v>
      </c>
      <c r="D283" s="16">
        <v>45763</v>
      </c>
      <c r="E283" s="16"/>
      <c r="F283" s="14" t="s">
        <v>1779</v>
      </c>
      <c r="G283" s="14"/>
      <c r="H283" s="14" t="s">
        <v>1693</v>
      </c>
      <c r="I283" s="15">
        <v>30.75</v>
      </c>
      <c r="J283" s="77">
        <v>4</v>
      </c>
      <c r="K283" s="92"/>
    </row>
    <row r="284" spans="1:11" ht="12.75" x14ac:dyDescent="0.2">
      <c r="A284" s="14" t="s">
        <v>1505</v>
      </c>
      <c r="B284" s="14" t="s">
        <v>2317</v>
      </c>
      <c r="C284" s="14" t="s">
        <v>1780</v>
      </c>
      <c r="D284" s="16">
        <v>45763</v>
      </c>
      <c r="E284" s="16"/>
      <c r="F284" s="14" t="s">
        <v>1781</v>
      </c>
      <c r="G284" s="14" t="s">
        <v>1594</v>
      </c>
      <c r="H284" s="14" t="s">
        <v>1595</v>
      </c>
      <c r="I284" s="15">
        <v>1800</v>
      </c>
      <c r="J284" s="77">
        <v>3</v>
      </c>
      <c r="K284" s="92"/>
    </row>
    <row r="285" spans="1:11" ht="45" x14ac:dyDescent="0.2">
      <c r="A285" s="14" t="s">
        <v>1517</v>
      </c>
      <c r="B285" s="14"/>
      <c r="C285" s="14"/>
      <c r="D285" s="16"/>
      <c r="E285" s="16"/>
      <c r="F285" s="316" t="s">
        <v>1782</v>
      </c>
      <c r="G285" s="14"/>
      <c r="H285" s="14"/>
      <c r="I285" s="15"/>
      <c r="J285" s="77"/>
      <c r="K285" s="92"/>
    </row>
    <row r="286" spans="1:11" ht="56.25" x14ac:dyDescent="0.2">
      <c r="A286" s="14" t="s">
        <v>1517</v>
      </c>
      <c r="B286" s="14" t="s">
        <v>2318</v>
      </c>
      <c r="C286" s="14" t="s">
        <v>1783</v>
      </c>
      <c r="D286" s="16">
        <v>45763</v>
      </c>
      <c r="E286" s="16"/>
      <c r="F286" s="14" t="s">
        <v>1784</v>
      </c>
      <c r="G286" s="14" t="s">
        <v>1785</v>
      </c>
      <c r="H286" s="14" t="s">
        <v>1786</v>
      </c>
      <c r="I286" s="15">
        <v>972.97</v>
      </c>
      <c r="J286" s="77">
        <v>3</v>
      </c>
      <c r="K286" s="92"/>
    </row>
    <row r="287" spans="1:11" ht="135" x14ac:dyDescent="0.2">
      <c r="A287" s="14" t="s">
        <v>1517</v>
      </c>
      <c r="B287" s="14" t="s">
        <v>2319</v>
      </c>
      <c r="C287" s="14"/>
      <c r="D287" s="16"/>
      <c r="E287" s="16">
        <v>45793</v>
      </c>
      <c r="F287" s="14" t="s">
        <v>1787</v>
      </c>
      <c r="G287" s="14"/>
      <c r="H287" s="14" t="s">
        <v>1788</v>
      </c>
      <c r="I287" s="15">
        <v>161.49</v>
      </c>
      <c r="J287" s="77">
        <v>3</v>
      </c>
      <c r="K287" s="92"/>
    </row>
    <row r="288" spans="1:11" ht="12.75" x14ac:dyDescent="0.2">
      <c r="A288" s="14" t="s">
        <v>1505</v>
      </c>
      <c r="B288" s="14" t="s">
        <v>2320</v>
      </c>
      <c r="C288" s="14" t="s">
        <v>1789</v>
      </c>
      <c r="D288" s="16">
        <v>45763</v>
      </c>
      <c r="E288" s="16"/>
      <c r="F288" s="14" t="s">
        <v>1790</v>
      </c>
      <c r="G288" s="14" t="s">
        <v>1791</v>
      </c>
      <c r="H288" s="14" t="s">
        <v>1792</v>
      </c>
      <c r="I288" s="15">
        <v>384.99</v>
      </c>
      <c r="J288" s="77">
        <v>3</v>
      </c>
      <c r="K288" s="92"/>
    </row>
    <row r="289" spans="1:11" ht="12.75" x14ac:dyDescent="0.2">
      <c r="A289" s="14" t="s">
        <v>1505</v>
      </c>
      <c r="B289" s="14" t="s">
        <v>2321</v>
      </c>
      <c r="C289" s="14" t="s">
        <v>1793</v>
      </c>
      <c r="D289" s="16">
        <v>45763</v>
      </c>
      <c r="E289" s="16"/>
      <c r="F289" s="14" t="s">
        <v>1754</v>
      </c>
      <c r="G289" s="14" t="s">
        <v>1794</v>
      </c>
      <c r="H289" s="14" t="s">
        <v>1756</v>
      </c>
      <c r="I289" s="15">
        <v>3298.68</v>
      </c>
      <c r="J289" s="77">
        <v>1</v>
      </c>
      <c r="K289" s="92"/>
    </row>
    <row r="290" spans="1:11" ht="12.75" x14ac:dyDescent="0.2">
      <c r="A290" s="14" t="s">
        <v>1505</v>
      </c>
      <c r="B290" s="14" t="s">
        <v>2322</v>
      </c>
      <c r="C290" s="14" t="s">
        <v>1795</v>
      </c>
      <c r="D290" s="16">
        <v>45763</v>
      </c>
      <c r="E290" s="16"/>
      <c r="F290" s="14" t="s">
        <v>1790</v>
      </c>
      <c r="G290" s="14" t="s">
        <v>1791</v>
      </c>
      <c r="H290" s="14" t="s">
        <v>1792</v>
      </c>
      <c r="I290" s="15">
        <v>776.5</v>
      </c>
      <c r="J290" s="77">
        <v>3</v>
      </c>
      <c r="K290" s="92"/>
    </row>
    <row r="291" spans="1:11" ht="33.75" x14ac:dyDescent="0.2">
      <c r="A291" s="14" t="s">
        <v>1505</v>
      </c>
      <c r="B291" s="14" t="s">
        <v>2323</v>
      </c>
      <c r="C291" s="14" t="s">
        <v>1796</v>
      </c>
      <c r="D291" s="16">
        <v>45763</v>
      </c>
      <c r="E291" s="16"/>
      <c r="F291" s="14" t="s">
        <v>1797</v>
      </c>
      <c r="G291" s="14" t="s">
        <v>1530</v>
      </c>
      <c r="H291" s="14" t="s">
        <v>1531</v>
      </c>
      <c r="I291" s="15">
        <v>430.95</v>
      </c>
      <c r="J291" s="77">
        <v>5</v>
      </c>
      <c r="K291" s="92"/>
    </row>
    <row r="292" spans="1:11" ht="33.75" x14ac:dyDescent="0.2">
      <c r="A292" s="14" t="s">
        <v>1505</v>
      </c>
      <c r="B292" s="14" t="s">
        <v>2324</v>
      </c>
      <c r="C292" s="14" t="s">
        <v>1798</v>
      </c>
      <c r="D292" s="16">
        <v>45763</v>
      </c>
      <c r="E292" s="16"/>
      <c r="F292" s="14" t="s">
        <v>1799</v>
      </c>
      <c r="G292" s="14" t="s">
        <v>1530</v>
      </c>
      <c r="H292" s="14" t="s">
        <v>1531</v>
      </c>
      <c r="I292" s="15">
        <v>207.76</v>
      </c>
      <c r="J292" s="77">
        <v>5</v>
      </c>
      <c r="K292" s="92"/>
    </row>
    <row r="293" spans="1:11" ht="33.75" x14ac:dyDescent="0.2">
      <c r="A293" s="14" t="s">
        <v>1505</v>
      </c>
      <c r="B293" s="14" t="s">
        <v>2325</v>
      </c>
      <c r="C293" s="14" t="s">
        <v>1800</v>
      </c>
      <c r="D293" s="16">
        <v>45763</v>
      </c>
      <c r="E293" s="16"/>
      <c r="F293" s="14" t="s">
        <v>1801</v>
      </c>
      <c r="G293" s="14" t="s">
        <v>1530</v>
      </c>
      <c r="H293" s="14" t="s">
        <v>1531</v>
      </c>
      <c r="I293" s="15">
        <v>379.37</v>
      </c>
      <c r="J293" s="77">
        <v>4</v>
      </c>
      <c r="K293" s="92"/>
    </row>
    <row r="294" spans="1:11" ht="33.75" x14ac:dyDescent="0.2">
      <c r="A294" s="14" t="s">
        <v>1505</v>
      </c>
      <c r="B294" s="14" t="s">
        <v>2326</v>
      </c>
      <c r="C294" s="14" t="s">
        <v>1802</v>
      </c>
      <c r="D294" s="16">
        <v>45763</v>
      </c>
      <c r="E294" s="16"/>
      <c r="F294" s="14" t="s">
        <v>1803</v>
      </c>
      <c r="G294" s="14" t="s">
        <v>1530</v>
      </c>
      <c r="H294" s="14" t="s">
        <v>1531</v>
      </c>
      <c r="I294" s="15">
        <v>199.67</v>
      </c>
      <c r="J294" s="77">
        <v>4</v>
      </c>
      <c r="K294" s="92"/>
    </row>
    <row r="295" spans="1:11" ht="45" x14ac:dyDescent="0.2">
      <c r="A295" s="14" t="s">
        <v>1505</v>
      </c>
      <c r="B295" s="14" t="s">
        <v>2327</v>
      </c>
      <c r="C295" s="14" t="s">
        <v>1804</v>
      </c>
      <c r="D295" s="16">
        <v>45763</v>
      </c>
      <c r="E295" s="16"/>
      <c r="F295" s="14" t="s">
        <v>1805</v>
      </c>
      <c r="G295" s="14" t="s">
        <v>1530</v>
      </c>
      <c r="H295" s="14" t="s">
        <v>1531</v>
      </c>
      <c r="I295" s="15">
        <v>208.82</v>
      </c>
      <c r="J295" s="77">
        <v>3</v>
      </c>
      <c r="K295" s="92"/>
    </row>
    <row r="296" spans="1:11" ht="12.75" x14ac:dyDescent="0.2">
      <c r="A296" s="14" t="s">
        <v>1505</v>
      </c>
      <c r="B296" s="14" t="s">
        <v>2328</v>
      </c>
      <c r="C296" s="14" t="s">
        <v>1806</v>
      </c>
      <c r="D296" s="16">
        <v>45763</v>
      </c>
      <c r="E296" s="16"/>
      <c r="F296" s="14" t="s">
        <v>1807</v>
      </c>
      <c r="G296" s="14" t="s">
        <v>1511</v>
      </c>
      <c r="H296" s="14" t="s">
        <v>1699</v>
      </c>
      <c r="I296" s="15">
        <v>55.35</v>
      </c>
      <c r="J296" s="77">
        <v>4</v>
      </c>
      <c r="K296" s="92"/>
    </row>
    <row r="297" spans="1:11" ht="22.5" x14ac:dyDescent="0.2">
      <c r="A297" s="14" t="s">
        <v>1517</v>
      </c>
      <c r="B297" s="14"/>
      <c r="C297" s="14"/>
      <c r="D297" s="16"/>
      <c r="E297" s="16"/>
      <c r="F297" s="14" t="s">
        <v>1808</v>
      </c>
      <c r="G297" s="14"/>
      <c r="H297" s="14"/>
      <c r="I297" s="15"/>
      <c r="J297" s="77"/>
      <c r="K297" s="92"/>
    </row>
    <row r="298" spans="1:11" ht="33.75" x14ac:dyDescent="0.2">
      <c r="A298" s="14" t="s">
        <v>1517</v>
      </c>
      <c r="B298" s="14" t="s">
        <v>2329</v>
      </c>
      <c r="C298" s="14" t="s">
        <v>1736</v>
      </c>
      <c r="D298" s="16">
        <v>45763</v>
      </c>
      <c r="E298" s="16"/>
      <c r="F298" s="14" t="s">
        <v>1809</v>
      </c>
      <c r="G298" s="14" t="s">
        <v>1676</v>
      </c>
      <c r="H298" s="14" t="s">
        <v>1677</v>
      </c>
      <c r="I298" s="15">
        <v>910</v>
      </c>
      <c r="J298" s="77">
        <v>3</v>
      </c>
      <c r="K298" s="92"/>
    </row>
    <row r="299" spans="1:11" ht="45" x14ac:dyDescent="0.2">
      <c r="A299" s="14" t="s">
        <v>1517</v>
      </c>
      <c r="B299" s="14" t="s">
        <v>2330</v>
      </c>
      <c r="C299" s="14"/>
      <c r="D299" s="16">
        <v>45731</v>
      </c>
      <c r="E299" s="16">
        <v>45793</v>
      </c>
      <c r="F299" s="14" t="s">
        <v>1810</v>
      </c>
      <c r="G299" s="14" t="s">
        <v>1811</v>
      </c>
      <c r="H299" s="14" t="s">
        <v>1812</v>
      </c>
      <c r="I299" s="15">
        <v>50</v>
      </c>
      <c r="J299" s="77">
        <v>5</v>
      </c>
      <c r="K299" s="92"/>
    </row>
    <row r="300" spans="1:11" ht="45" x14ac:dyDescent="0.2">
      <c r="A300" s="14" t="s">
        <v>1517</v>
      </c>
      <c r="B300" s="14" t="s">
        <v>2330</v>
      </c>
      <c r="C300" s="14"/>
      <c r="D300" s="16">
        <v>45731</v>
      </c>
      <c r="E300" s="16">
        <v>45793</v>
      </c>
      <c r="F300" s="14" t="s">
        <v>1813</v>
      </c>
      <c r="G300" s="14" t="s">
        <v>1811</v>
      </c>
      <c r="H300" s="14" t="s">
        <v>1812</v>
      </c>
      <c r="I300" s="15">
        <v>50</v>
      </c>
      <c r="J300" s="77">
        <v>5</v>
      </c>
      <c r="K300" s="92"/>
    </row>
    <row r="301" spans="1:11" ht="45" x14ac:dyDescent="0.2">
      <c r="A301" s="14" t="s">
        <v>1517</v>
      </c>
      <c r="B301" s="14" t="s">
        <v>2330</v>
      </c>
      <c r="C301" s="14"/>
      <c r="D301" s="16">
        <v>45731</v>
      </c>
      <c r="E301" s="16">
        <v>45793</v>
      </c>
      <c r="F301" s="14" t="s">
        <v>1814</v>
      </c>
      <c r="G301" s="14" t="s">
        <v>1811</v>
      </c>
      <c r="H301" s="14" t="s">
        <v>1812</v>
      </c>
      <c r="I301" s="15">
        <v>50</v>
      </c>
      <c r="J301" s="77">
        <v>5</v>
      </c>
      <c r="K301" s="92"/>
    </row>
    <row r="302" spans="1:11" ht="45" x14ac:dyDescent="0.2">
      <c r="A302" s="14" t="s">
        <v>1517</v>
      </c>
      <c r="B302" s="14" t="s">
        <v>2330</v>
      </c>
      <c r="C302" s="14"/>
      <c r="D302" s="16">
        <v>45731</v>
      </c>
      <c r="E302" s="16">
        <v>45793</v>
      </c>
      <c r="F302" s="14" t="s">
        <v>1814</v>
      </c>
      <c r="G302" s="14" t="s">
        <v>1811</v>
      </c>
      <c r="H302" s="14" t="s">
        <v>1812</v>
      </c>
      <c r="I302" s="15">
        <v>50</v>
      </c>
      <c r="J302" s="77">
        <v>5</v>
      </c>
      <c r="K302" s="92"/>
    </row>
    <row r="303" spans="1:11" ht="45" x14ac:dyDescent="0.2">
      <c r="A303" s="14" t="s">
        <v>1517</v>
      </c>
      <c r="B303" s="14" t="s">
        <v>2330</v>
      </c>
      <c r="C303" s="14"/>
      <c r="D303" s="16">
        <v>45731</v>
      </c>
      <c r="E303" s="16">
        <v>45793</v>
      </c>
      <c r="F303" s="14" t="s">
        <v>1814</v>
      </c>
      <c r="G303" s="14" t="s">
        <v>1811</v>
      </c>
      <c r="H303" s="14" t="s">
        <v>1812</v>
      </c>
      <c r="I303" s="15">
        <v>50</v>
      </c>
      <c r="J303" s="77">
        <v>5</v>
      </c>
      <c r="K303" s="92"/>
    </row>
    <row r="304" spans="1:11" ht="45" x14ac:dyDescent="0.2">
      <c r="A304" s="14" t="s">
        <v>1517</v>
      </c>
      <c r="B304" s="14" t="s">
        <v>2330</v>
      </c>
      <c r="C304" s="14"/>
      <c r="D304" s="16">
        <v>45731</v>
      </c>
      <c r="E304" s="16">
        <v>45793</v>
      </c>
      <c r="F304" s="14" t="s">
        <v>1814</v>
      </c>
      <c r="G304" s="14" t="s">
        <v>1811</v>
      </c>
      <c r="H304" s="14" t="s">
        <v>1812</v>
      </c>
      <c r="I304" s="15">
        <v>50</v>
      </c>
      <c r="J304" s="77">
        <v>5</v>
      </c>
      <c r="K304" s="92"/>
    </row>
    <row r="305" spans="1:11" ht="45" x14ac:dyDescent="0.2">
      <c r="A305" s="14" t="s">
        <v>1517</v>
      </c>
      <c r="B305" s="14" t="s">
        <v>2330</v>
      </c>
      <c r="C305" s="14"/>
      <c r="D305" s="16">
        <v>45731</v>
      </c>
      <c r="E305" s="16">
        <v>45793</v>
      </c>
      <c r="F305" s="14" t="s">
        <v>1815</v>
      </c>
      <c r="G305" s="14" t="s">
        <v>1811</v>
      </c>
      <c r="H305" s="14" t="s">
        <v>1812</v>
      </c>
      <c r="I305" s="15">
        <v>50</v>
      </c>
      <c r="J305" s="77">
        <v>5</v>
      </c>
      <c r="K305" s="92"/>
    </row>
    <row r="306" spans="1:11" ht="45" x14ac:dyDescent="0.2">
      <c r="A306" s="14" t="s">
        <v>1517</v>
      </c>
      <c r="B306" s="14" t="s">
        <v>2330</v>
      </c>
      <c r="C306" s="14"/>
      <c r="D306" s="16">
        <v>45731</v>
      </c>
      <c r="E306" s="16">
        <v>45793</v>
      </c>
      <c r="F306" s="14" t="s">
        <v>1816</v>
      </c>
      <c r="G306" s="14" t="s">
        <v>1811</v>
      </c>
      <c r="H306" s="14" t="s">
        <v>1812</v>
      </c>
      <c r="I306" s="15">
        <v>50</v>
      </c>
      <c r="J306" s="77">
        <v>5</v>
      </c>
      <c r="K306" s="92"/>
    </row>
    <row r="307" spans="1:11" ht="45" x14ac:dyDescent="0.2">
      <c r="A307" s="14" t="s">
        <v>1517</v>
      </c>
      <c r="B307" s="14" t="s">
        <v>2330</v>
      </c>
      <c r="C307" s="14"/>
      <c r="D307" s="16">
        <v>45731</v>
      </c>
      <c r="E307" s="16">
        <v>45793</v>
      </c>
      <c r="F307" s="14" t="s">
        <v>1817</v>
      </c>
      <c r="G307" s="14" t="s">
        <v>1811</v>
      </c>
      <c r="H307" s="14" t="s">
        <v>1812</v>
      </c>
      <c r="I307" s="15">
        <v>40</v>
      </c>
      <c r="J307" s="77">
        <v>5</v>
      </c>
      <c r="K307" s="92"/>
    </row>
    <row r="308" spans="1:11" ht="45" x14ac:dyDescent="0.2">
      <c r="A308" s="14" t="s">
        <v>1517</v>
      </c>
      <c r="B308" s="14" t="s">
        <v>2330</v>
      </c>
      <c r="C308" s="14"/>
      <c r="D308" s="16">
        <v>45731</v>
      </c>
      <c r="E308" s="16">
        <v>45793</v>
      </c>
      <c r="F308" s="14" t="s">
        <v>1817</v>
      </c>
      <c r="G308" s="14" t="s">
        <v>1811</v>
      </c>
      <c r="H308" s="14" t="s">
        <v>1812</v>
      </c>
      <c r="I308" s="15">
        <v>40</v>
      </c>
      <c r="J308" s="77">
        <v>5</v>
      </c>
      <c r="K308" s="92"/>
    </row>
    <row r="309" spans="1:11" ht="45" x14ac:dyDescent="0.2">
      <c r="A309" s="14" t="s">
        <v>1517</v>
      </c>
      <c r="B309" s="14" t="s">
        <v>2330</v>
      </c>
      <c r="C309" s="14"/>
      <c r="D309" s="16">
        <v>45731</v>
      </c>
      <c r="E309" s="16">
        <v>45793</v>
      </c>
      <c r="F309" s="14" t="s">
        <v>1817</v>
      </c>
      <c r="G309" s="14" t="s">
        <v>1811</v>
      </c>
      <c r="H309" s="14" t="s">
        <v>1812</v>
      </c>
      <c r="I309" s="15">
        <v>40</v>
      </c>
      <c r="J309" s="77">
        <v>5</v>
      </c>
      <c r="K309" s="92"/>
    </row>
    <row r="310" spans="1:11" ht="45" x14ac:dyDescent="0.2">
      <c r="A310" s="14" t="s">
        <v>1517</v>
      </c>
      <c r="B310" s="14" t="s">
        <v>2330</v>
      </c>
      <c r="C310" s="14"/>
      <c r="D310" s="16">
        <v>45731</v>
      </c>
      <c r="E310" s="16">
        <v>45793</v>
      </c>
      <c r="F310" s="14" t="s">
        <v>1817</v>
      </c>
      <c r="G310" s="14" t="s">
        <v>1811</v>
      </c>
      <c r="H310" s="14" t="s">
        <v>1812</v>
      </c>
      <c r="I310" s="15">
        <v>40</v>
      </c>
      <c r="J310" s="77">
        <v>5</v>
      </c>
      <c r="K310" s="92"/>
    </row>
    <row r="311" spans="1:11" ht="45" x14ac:dyDescent="0.2">
      <c r="A311" s="14" t="s">
        <v>1517</v>
      </c>
      <c r="B311" s="14" t="s">
        <v>2330</v>
      </c>
      <c r="C311" s="14"/>
      <c r="D311" s="16">
        <v>45731</v>
      </c>
      <c r="E311" s="16">
        <v>45793</v>
      </c>
      <c r="F311" s="14" t="s">
        <v>1817</v>
      </c>
      <c r="G311" s="14" t="s">
        <v>1811</v>
      </c>
      <c r="H311" s="14" t="s">
        <v>1812</v>
      </c>
      <c r="I311" s="15">
        <v>40</v>
      </c>
      <c r="J311" s="77">
        <v>5</v>
      </c>
      <c r="K311" s="92"/>
    </row>
    <row r="312" spans="1:11" ht="45" x14ac:dyDescent="0.2">
      <c r="A312" s="14" t="s">
        <v>1517</v>
      </c>
      <c r="B312" s="14" t="s">
        <v>2330</v>
      </c>
      <c r="C312" s="14"/>
      <c r="D312" s="16">
        <v>45731</v>
      </c>
      <c r="E312" s="16">
        <v>45793</v>
      </c>
      <c r="F312" s="14" t="s">
        <v>1817</v>
      </c>
      <c r="G312" s="14" t="s">
        <v>1811</v>
      </c>
      <c r="H312" s="14" t="s">
        <v>1812</v>
      </c>
      <c r="I312" s="15">
        <v>40</v>
      </c>
      <c r="J312" s="77">
        <v>5</v>
      </c>
      <c r="K312" s="92"/>
    </row>
    <row r="313" spans="1:11" ht="45" x14ac:dyDescent="0.2">
      <c r="A313" s="14" t="s">
        <v>1517</v>
      </c>
      <c r="B313" s="14" t="s">
        <v>2330</v>
      </c>
      <c r="C313" s="14"/>
      <c r="D313" s="16">
        <v>45731</v>
      </c>
      <c r="E313" s="16">
        <v>45793</v>
      </c>
      <c r="F313" s="14" t="s">
        <v>1818</v>
      </c>
      <c r="G313" s="14" t="s">
        <v>1811</v>
      </c>
      <c r="H313" s="14" t="s">
        <v>1812</v>
      </c>
      <c r="I313" s="15">
        <v>40</v>
      </c>
      <c r="J313" s="77">
        <v>5</v>
      </c>
      <c r="K313" s="92"/>
    </row>
    <row r="314" spans="1:11" ht="45" x14ac:dyDescent="0.2">
      <c r="A314" s="14" t="s">
        <v>1517</v>
      </c>
      <c r="B314" s="14" t="s">
        <v>2330</v>
      </c>
      <c r="C314" s="14"/>
      <c r="D314" s="16">
        <v>45731</v>
      </c>
      <c r="E314" s="16">
        <v>45793</v>
      </c>
      <c r="F314" s="14" t="s">
        <v>1818</v>
      </c>
      <c r="G314" s="14" t="s">
        <v>1811</v>
      </c>
      <c r="H314" s="14" t="s">
        <v>1812</v>
      </c>
      <c r="I314" s="15">
        <v>40</v>
      </c>
      <c r="J314" s="77">
        <v>5</v>
      </c>
      <c r="K314" s="92"/>
    </row>
    <row r="315" spans="1:11" ht="45" x14ac:dyDescent="0.2">
      <c r="A315" s="14" t="s">
        <v>1517</v>
      </c>
      <c r="B315" s="14" t="s">
        <v>2330</v>
      </c>
      <c r="C315" s="14"/>
      <c r="D315" s="16">
        <v>45731</v>
      </c>
      <c r="E315" s="16">
        <v>45793</v>
      </c>
      <c r="F315" s="14" t="s">
        <v>1818</v>
      </c>
      <c r="G315" s="14" t="s">
        <v>1811</v>
      </c>
      <c r="H315" s="14" t="s">
        <v>1812</v>
      </c>
      <c r="I315" s="15">
        <v>40</v>
      </c>
      <c r="J315" s="77">
        <v>5</v>
      </c>
      <c r="K315" s="92"/>
    </row>
    <row r="316" spans="1:11" ht="45" x14ac:dyDescent="0.2">
      <c r="A316" s="14" t="s">
        <v>1517</v>
      </c>
      <c r="B316" s="14" t="s">
        <v>2330</v>
      </c>
      <c r="C316" s="14"/>
      <c r="D316" s="16">
        <v>45731</v>
      </c>
      <c r="E316" s="16">
        <v>45793</v>
      </c>
      <c r="F316" s="14" t="s">
        <v>1818</v>
      </c>
      <c r="G316" s="14" t="s">
        <v>1811</v>
      </c>
      <c r="H316" s="14" t="s">
        <v>1812</v>
      </c>
      <c r="I316" s="15">
        <v>40</v>
      </c>
      <c r="J316" s="77">
        <v>5</v>
      </c>
      <c r="K316" s="92"/>
    </row>
    <row r="317" spans="1:11" ht="45" x14ac:dyDescent="0.2">
      <c r="A317" s="14" t="s">
        <v>1517</v>
      </c>
      <c r="B317" s="14" t="s">
        <v>2330</v>
      </c>
      <c r="C317" s="14"/>
      <c r="D317" s="16">
        <v>45731</v>
      </c>
      <c r="E317" s="16">
        <v>45793</v>
      </c>
      <c r="F317" s="14" t="s">
        <v>1818</v>
      </c>
      <c r="G317" s="14" t="s">
        <v>1811</v>
      </c>
      <c r="H317" s="14" t="s">
        <v>1812</v>
      </c>
      <c r="I317" s="15">
        <v>40</v>
      </c>
      <c r="J317" s="77">
        <v>5</v>
      </c>
      <c r="K317" s="92"/>
    </row>
    <row r="318" spans="1:11" ht="45" x14ac:dyDescent="0.2">
      <c r="A318" s="14" t="s">
        <v>1517</v>
      </c>
      <c r="B318" s="14" t="s">
        <v>2330</v>
      </c>
      <c r="C318" s="14"/>
      <c r="D318" s="16">
        <v>45731</v>
      </c>
      <c r="E318" s="16">
        <v>45793</v>
      </c>
      <c r="F318" s="14" t="s">
        <v>1818</v>
      </c>
      <c r="G318" s="14" t="s">
        <v>1811</v>
      </c>
      <c r="H318" s="14" t="s">
        <v>1812</v>
      </c>
      <c r="I318" s="15">
        <v>40</v>
      </c>
      <c r="J318" s="77">
        <v>5</v>
      </c>
      <c r="K318" s="92"/>
    </row>
    <row r="319" spans="1:11" ht="45" x14ac:dyDescent="0.2">
      <c r="A319" s="14" t="s">
        <v>1517</v>
      </c>
      <c r="B319" s="14" t="s">
        <v>2330</v>
      </c>
      <c r="C319" s="14"/>
      <c r="D319" s="16">
        <v>45731</v>
      </c>
      <c r="E319" s="16">
        <v>45793</v>
      </c>
      <c r="F319" s="14" t="s">
        <v>1818</v>
      </c>
      <c r="G319" s="14" t="s">
        <v>1811</v>
      </c>
      <c r="H319" s="14" t="s">
        <v>1812</v>
      </c>
      <c r="I319" s="15">
        <v>40</v>
      </c>
      <c r="J319" s="77">
        <v>5</v>
      </c>
      <c r="K319" s="92"/>
    </row>
    <row r="320" spans="1:11" ht="45" x14ac:dyDescent="0.2">
      <c r="A320" s="14" t="s">
        <v>1517</v>
      </c>
      <c r="B320" s="14" t="s">
        <v>2330</v>
      </c>
      <c r="C320" s="14"/>
      <c r="D320" s="16">
        <v>45731</v>
      </c>
      <c r="E320" s="16">
        <v>45793</v>
      </c>
      <c r="F320" s="14" t="s">
        <v>1818</v>
      </c>
      <c r="G320" s="14" t="s">
        <v>1811</v>
      </c>
      <c r="H320" s="14" t="s">
        <v>1812</v>
      </c>
      <c r="I320" s="15">
        <v>40</v>
      </c>
      <c r="J320" s="77">
        <v>5</v>
      </c>
      <c r="K320" s="92"/>
    </row>
    <row r="321" spans="1:11" ht="45" x14ac:dyDescent="0.2">
      <c r="A321" s="14" t="s">
        <v>1517</v>
      </c>
      <c r="B321" s="14" t="s">
        <v>2330</v>
      </c>
      <c r="C321" s="14"/>
      <c r="D321" s="16">
        <v>45731</v>
      </c>
      <c r="E321" s="16">
        <v>45793</v>
      </c>
      <c r="F321" s="14" t="s">
        <v>1818</v>
      </c>
      <c r="G321" s="14" t="s">
        <v>1811</v>
      </c>
      <c r="H321" s="14" t="s">
        <v>1812</v>
      </c>
      <c r="I321" s="15">
        <v>40</v>
      </c>
      <c r="J321" s="77">
        <v>5</v>
      </c>
      <c r="K321" s="92"/>
    </row>
    <row r="322" spans="1:11" ht="45" x14ac:dyDescent="0.2">
      <c r="A322" s="14" t="s">
        <v>1517</v>
      </c>
      <c r="B322" s="14" t="s">
        <v>2330</v>
      </c>
      <c r="C322" s="14"/>
      <c r="D322" s="16">
        <v>45731</v>
      </c>
      <c r="E322" s="16">
        <v>45793</v>
      </c>
      <c r="F322" s="14" t="s">
        <v>1818</v>
      </c>
      <c r="G322" s="14" t="s">
        <v>1811</v>
      </c>
      <c r="H322" s="14" t="s">
        <v>1812</v>
      </c>
      <c r="I322" s="15">
        <v>40</v>
      </c>
      <c r="J322" s="77">
        <v>5</v>
      </c>
      <c r="K322" s="92"/>
    </row>
    <row r="323" spans="1:11" ht="45" x14ac:dyDescent="0.2">
      <c r="A323" s="14" t="s">
        <v>1517</v>
      </c>
      <c r="B323" s="14" t="s">
        <v>2330</v>
      </c>
      <c r="C323" s="14"/>
      <c r="D323" s="16">
        <v>45731</v>
      </c>
      <c r="E323" s="16">
        <v>45793</v>
      </c>
      <c r="F323" s="14" t="s">
        <v>1818</v>
      </c>
      <c r="G323" s="14" t="s">
        <v>1811</v>
      </c>
      <c r="H323" s="14" t="s">
        <v>1812</v>
      </c>
      <c r="I323" s="15">
        <v>40</v>
      </c>
      <c r="J323" s="77">
        <v>5</v>
      </c>
      <c r="K323" s="92"/>
    </row>
    <row r="324" spans="1:11" ht="45" x14ac:dyDescent="0.2">
      <c r="A324" s="14" t="s">
        <v>1517</v>
      </c>
      <c r="B324" s="14" t="s">
        <v>2330</v>
      </c>
      <c r="C324" s="14"/>
      <c r="D324" s="16">
        <v>45731</v>
      </c>
      <c r="E324" s="16">
        <v>45793</v>
      </c>
      <c r="F324" s="14" t="s">
        <v>1819</v>
      </c>
      <c r="G324" s="14" t="s">
        <v>1811</v>
      </c>
      <c r="H324" s="14" t="s">
        <v>1812</v>
      </c>
      <c r="I324" s="15">
        <v>40.200000000000003</v>
      </c>
      <c r="J324" s="77">
        <v>5</v>
      </c>
      <c r="K324" s="92"/>
    </row>
    <row r="325" spans="1:11" ht="45" x14ac:dyDescent="0.2">
      <c r="A325" s="14" t="s">
        <v>1517</v>
      </c>
      <c r="B325" s="14" t="s">
        <v>2330</v>
      </c>
      <c r="C325" s="14"/>
      <c r="D325" s="16">
        <v>45731</v>
      </c>
      <c r="E325" s="16">
        <v>45793</v>
      </c>
      <c r="F325" s="14" t="s">
        <v>1819</v>
      </c>
      <c r="G325" s="14" t="s">
        <v>1811</v>
      </c>
      <c r="H325" s="14" t="s">
        <v>1812</v>
      </c>
      <c r="I325" s="15">
        <v>60</v>
      </c>
      <c r="J325" s="77">
        <v>5</v>
      </c>
      <c r="K325" s="92"/>
    </row>
    <row r="326" spans="1:11" ht="45" x14ac:dyDescent="0.2">
      <c r="A326" s="14" t="s">
        <v>1517</v>
      </c>
      <c r="B326" s="14" t="s">
        <v>2330</v>
      </c>
      <c r="C326" s="14"/>
      <c r="D326" s="16">
        <v>45731</v>
      </c>
      <c r="E326" s="16">
        <v>45793</v>
      </c>
      <c r="F326" s="14" t="s">
        <v>1819</v>
      </c>
      <c r="G326" s="14" t="s">
        <v>1811</v>
      </c>
      <c r="H326" s="14" t="s">
        <v>1812</v>
      </c>
      <c r="I326" s="15">
        <v>18.899999999999999</v>
      </c>
      <c r="J326" s="77">
        <v>5</v>
      </c>
      <c r="K326" s="92"/>
    </row>
    <row r="327" spans="1:11" ht="45" x14ac:dyDescent="0.2">
      <c r="A327" s="14" t="s">
        <v>1517</v>
      </c>
      <c r="B327" s="14" t="s">
        <v>2330</v>
      </c>
      <c r="C327" s="14"/>
      <c r="D327" s="16">
        <v>45731</v>
      </c>
      <c r="E327" s="16">
        <v>45793</v>
      </c>
      <c r="F327" s="14" t="s">
        <v>1819</v>
      </c>
      <c r="G327" s="14" t="s">
        <v>1811</v>
      </c>
      <c r="H327" s="14" t="s">
        <v>1812</v>
      </c>
      <c r="I327" s="15">
        <v>29.4</v>
      </c>
      <c r="J327" s="77">
        <v>5</v>
      </c>
      <c r="K327" s="92"/>
    </row>
    <row r="328" spans="1:11" ht="45" x14ac:dyDescent="0.2">
      <c r="A328" s="14" t="s">
        <v>1517</v>
      </c>
      <c r="B328" s="14" t="s">
        <v>2330</v>
      </c>
      <c r="C328" s="14"/>
      <c r="D328" s="16">
        <v>45731</v>
      </c>
      <c r="E328" s="16">
        <v>45793</v>
      </c>
      <c r="F328" s="14" t="s">
        <v>1819</v>
      </c>
      <c r="G328" s="14" t="s">
        <v>1811</v>
      </c>
      <c r="H328" s="14" t="s">
        <v>1812</v>
      </c>
      <c r="I328" s="15">
        <v>31.2</v>
      </c>
      <c r="J328" s="77">
        <v>5</v>
      </c>
      <c r="K328" s="92"/>
    </row>
    <row r="329" spans="1:11" ht="22.5" x14ac:dyDescent="0.2">
      <c r="A329" s="14" t="s">
        <v>1505</v>
      </c>
      <c r="B329" s="14" t="s">
        <v>2331</v>
      </c>
      <c r="C329" s="14" t="s">
        <v>1820</v>
      </c>
      <c r="D329" s="16">
        <v>45763</v>
      </c>
      <c r="E329" s="16"/>
      <c r="F329" s="14" t="s">
        <v>1821</v>
      </c>
      <c r="G329" s="14" t="s">
        <v>1676</v>
      </c>
      <c r="H329" s="14" t="s">
        <v>1677</v>
      </c>
      <c r="I329" s="15">
        <v>2230</v>
      </c>
      <c r="J329" s="77">
        <v>4</v>
      </c>
      <c r="K329" s="92"/>
    </row>
    <row r="330" spans="1:11" ht="12.75" x14ac:dyDescent="0.2">
      <c r="A330" s="14" t="s">
        <v>1505</v>
      </c>
      <c r="B330" s="14" t="s">
        <v>2332</v>
      </c>
      <c r="C330" s="14" t="s">
        <v>1822</v>
      </c>
      <c r="D330" s="16">
        <v>45763</v>
      </c>
      <c r="E330" s="16"/>
      <c r="F330" s="14" t="s">
        <v>1641</v>
      </c>
      <c r="G330" s="14" t="s">
        <v>1642</v>
      </c>
      <c r="H330" s="14" t="s">
        <v>1643</v>
      </c>
      <c r="I330" s="15">
        <v>586.26</v>
      </c>
      <c r="J330" s="77">
        <v>3</v>
      </c>
      <c r="K330" s="92"/>
    </row>
    <row r="331" spans="1:11" ht="12.75" x14ac:dyDescent="0.2">
      <c r="A331" s="14" t="s">
        <v>1505</v>
      </c>
      <c r="B331" s="14" t="s">
        <v>2333</v>
      </c>
      <c r="C331" s="14" t="s">
        <v>1823</v>
      </c>
      <c r="D331" s="16">
        <v>45763</v>
      </c>
      <c r="E331" s="16"/>
      <c r="F331" s="14" t="s">
        <v>1824</v>
      </c>
      <c r="G331" s="14" t="s">
        <v>1825</v>
      </c>
      <c r="H331" s="14" t="s">
        <v>1826</v>
      </c>
      <c r="I331" s="15">
        <v>131.61000000000001</v>
      </c>
      <c r="J331" s="77">
        <v>4</v>
      </c>
      <c r="K331" s="92"/>
    </row>
    <row r="332" spans="1:11" ht="12.75" x14ac:dyDescent="0.2">
      <c r="A332" s="14" t="s">
        <v>1517</v>
      </c>
      <c r="B332" s="14" t="s">
        <v>2334</v>
      </c>
      <c r="C332" s="14" t="s">
        <v>1827</v>
      </c>
      <c r="D332" s="16">
        <v>45763</v>
      </c>
      <c r="E332" s="16"/>
      <c r="F332" s="14" t="s">
        <v>1641</v>
      </c>
      <c r="G332" s="14" t="s">
        <v>1642</v>
      </c>
      <c r="H332" s="14" t="s">
        <v>1643</v>
      </c>
      <c r="I332" s="15">
        <v>343.86</v>
      </c>
      <c r="J332" s="77">
        <v>3</v>
      </c>
      <c r="K332" s="92"/>
    </row>
    <row r="333" spans="1:11" ht="12.75" x14ac:dyDescent="0.2">
      <c r="A333" s="14" t="s">
        <v>1505</v>
      </c>
      <c r="B333" s="14" t="s">
        <v>2335</v>
      </c>
      <c r="C333" s="14" t="s">
        <v>1828</v>
      </c>
      <c r="D333" s="16">
        <v>45763</v>
      </c>
      <c r="E333" s="16"/>
      <c r="F333" s="14" t="s">
        <v>1829</v>
      </c>
      <c r="G333" s="14" t="s">
        <v>1830</v>
      </c>
      <c r="H333" s="14" t="s">
        <v>1831</v>
      </c>
      <c r="I333" s="15">
        <v>270.60000000000002</v>
      </c>
      <c r="J333" s="77">
        <v>4</v>
      </c>
      <c r="K333" s="92"/>
    </row>
    <row r="334" spans="1:11" ht="12.75" x14ac:dyDescent="0.2">
      <c r="A334" s="14" t="s">
        <v>1505</v>
      </c>
      <c r="B334" s="14" t="s">
        <v>2336</v>
      </c>
      <c r="C334" s="14" t="s">
        <v>1832</v>
      </c>
      <c r="D334" s="16">
        <v>45763</v>
      </c>
      <c r="E334" s="16"/>
      <c r="F334" s="14" t="s">
        <v>1833</v>
      </c>
      <c r="G334" s="14" t="s">
        <v>1590</v>
      </c>
      <c r="H334" s="14" t="s">
        <v>1591</v>
      </c>
      <c r="I334" s="15">
        <v>2460</v>
      </c>
      <c r="J334" s="77">
        <v>5</v>
      </c>
      <c r="K334" s="92"/>
    </row>
    <row r="335" spans="1:11" ht="12.75" x14ac:dyDescent="0.2">
      <c r="A335" s="14" t="s">
        <v>1505</v>
      </c>
      <c r="B335" s="14" t="s">
        <v>2311</v>
      </c>
      <c r="C335" s="14"/>
      <c r="D335" s="16">
        <v>45764</v>
      </c>
      <c r="E335" s="16"/>
      <c r="F335" s="14" t="s">
        <v>1754</v>
      </c>
      <c r="G335" s="14" t="s">
        <v>2312</v>
      </c>
      <c r="H335" s="14" t="s">
        <v>2313</v>
      </c>
      <c r="I335" s="15">
        <v>25.85</v>
      </c>
      <c r="J335" s="77">
        <v>2</v>
      </c>
      <c r="K335" s="92"/>
    </row>
    <row r="336" spans="1:11" ht="45" x14ac:dyDescent="0.2">
      <c r="A336" s="14" t="s">
        <v>1505</v>
      </c>
      <c r="B336" s="14"/>
      <c r="C336" s="14"/>
      <c r="D336" s="16"/>
      <c r="E336" s="16"/>
      <c r="F336" s="14" t="s">
        <v>1834</v>
      </c>
      <c r="G336" s="14"/>
      <c r="H336" s="14"/>
      <c r="I336" s="15"/>
      <c r="J336" s="77"/>
      <c r="K336" s="92"/>
    </row>
    <row r="337" spans="1:11" ht="56.25" x14ac:dyDescent="0.2">
      <c r="A337" s="14" t="s">
        <v>1505</v>
      </c>
      <c r="B337" s="14" t="s">
        <v>2584</v>
      </c>
      <c r="C337" s="14" t="s">
        <v>1835</v>
      </c>
      <c r="D337" s="16">
        <v>45687</v>
      </c>
      <c r="E337" s="16"/>
      <c r="F337" s="14" t="s">
        <v>1836</v>
      </c>
      <c r="G337" s="14" t="s">
        <v>1837</v>
      </c>
      <c r="H337" s="14" t="s">
        <v>1838</v>
      </c>
      <c r="I337" s="15">
        <v>703.06</v>
      </c>
      <c r="J337" s="77">
        <v>3</v>
      </c>
      <c r="K337" s="92"/>
    </row>
    <row r="338" spans="1:11" ht="56.25" x14ac:dyDescent="0.2">
      <c r="A338" s="14" t="s">
        <v>1505</v>
      </c>
      <c r="B338" s="14" t="s">
        <v>2337</v>
      </c>
      <c r="C338" s="14" t="s">
        <v>1839</v>
      </c>
      <c r="D338" s="16">
        <v>45692</v>
      </c>
      <c r="E338" s="16"/>
      <c r="F338" s="14" t="s">
        <v>2338</v>
      </c>
      <c r="G338" s="14" t="s">
        <v>1840</v>
      </c>
      <c r="H338" s="14" t="s">
        <v>1841</v>
      </c>
      <c r="I338" s="15">
        <v>11900</v>
      </c>
      <c r="J338" s="77">
        <v>3</v>
      </c>
      <c r="K338" s="92"/>
    </row>
    <row r="339" spans="1:11" ht="56.25" x14ac:dyDescent="0.2">
      <c r="A339" s="14" t="s">
        <v>1505</v>
      </c>
      <c r="B339" s="14" t="s">
        <v>2339</v>
      </c>
      <c r="C339" s="14"/>
      <c r="D339" s="16">
        <v>45766</v>
      </c>
      <c r="E339" s="16"/>
      <c r="F339" s="14" t="s">
        <v>1842</v>
      </c>
      <c r="G339" s="14"/>
      <c r="H339" s="14" t="s">
        <v>1843</v>
      </c>
      <c r="I339" s="15">
        <v>393.99</v>
      </c>
      <c r="J339" s="77">
        <v>3</v>
      </c>
      <c r="K339" s="92"/>
    </row>
    <row r="340" spans="1:11" ht="12.75" x14ac:dyDescent="0.2">
      <c r="A340" s="14" t="s">
        <v>1505</v>
      </c>
      <c r="B340" s="14"/>
      <c r="C340" s="14"/>
      <c r="D340" s="16">
        <v>45766</v>
      </c>
      <c r="E340" s="16"/>
      <c r="F340" s="14" t="s">
        <v>1748</v>
      </c>
      <c r="G340" s="14" t="s">
        <v>1576</v>
      </c>
      <c r="H340" s="14" t="s">
        <v>1577</v>
      </c>
      <c r="I340" s="15">
        <v>0.25</v>
      </c>
      <c r="J340" s="77">
        <v>4</v>
      </c>
      <c r="K340" s="92"/>
    </row>
    <row r="341" spans="1:11" ht="78.75" x14ac:dyDescent="0.2">
      <c r="A341" s="14" t="s">
        <v>1505</v>
      </c>
      <c r="B341" s="14" t="s">
        <v>2340</v>
      </c>
      <c r="C341" s="14" t="s">
        <v>1844</v>
      </c>
      <c r="D341" s="16">
        <v>45766</v>
      </c>
      <c r="E341" s="16"/>
      <c r="F341" s="14" t="s">
        <v>1845</v>
      </c>
      <c r="G341" s="14" t="s">
        <v>1840</v>
      </c>
      <c r="H341" s="14" t="s">
        <v>1841</v>
      </c>
      <c r="I341" s="15">
        <v>3984</v>
      </c>
      <c r="J341" s="77">
        <v>3</v>
      </c>
      <c r="K341" s="92"/>
    </row>
    <row r="342" spans="1:11" ht="56.25" x14ac:dyDescent="0.2">
      <c r="A342" s="14" t="s">
        <v>1505</v>
      </c>
      <c r="B342" s="14" t="s">
        <v>2341</v>
      </c>
      <c r="C342" s="14"/>
      <c r="D342" s="16">
        <v>45768</v>
      </c>
      <c r="E342" s="16"/>
      <c r="F342" s="14" t="s">
        <v>1846</v>
      </c>
      <c r="G342" s="14" t="s">
        <v>1576</v>
      </c>
      <c r="H342" s="14" t="s">
        <v>1656</v>
      </c>
      <c r="I342" s="15">
        <v>36130</v>
      </c>
      <c r="J342" s="77">
        <v>3</v>
      </c>
      <c r="K342" s="92"/>
    </row>
    <row r="343" spans="1:11" ht="56.25" x14ac:dyDescent="0.2">
      <c r="A343" s="14" t="s">
        <v>1505</v>
      </c>
      <c r="B343" s="14" t="s">
        <v>2341</v>
      </c>
      <c r="C343" s="14"/>
      <c r="D343" s="16">
        <v>45769</v>
      </c>
      <c r="E343" s="16"/>
      <c r="F343" s="14" t="s">
        <v>1847</v>
      </c>
      <c r="G343" s="14" t="s">
        <v>1576</v>
      </c>
      <c r="H343" s="14" t="s">
        <v>1656</v>
      </c>
      <c r="I343" s="15">
        <v>1750</v>
      </c>
      <c r="J343" s="77">
        <v>3</v>
      </c>
      <c r="K343" s="92"/>
    </row>
    <row r="344" spans="1:11" ht="56.25" x14ac:dyDescent="0.2">
      <c r="A344" s="14" t="s">
        <v>1505</v>
      </c>
      <c r="B344" s="14" t="s">
        <v>2341</v>
      </c>
      <c r="C344" s="14"/>
      <c r="D344" s="16">
        <v>45778</v>
      </c>
      <c r="E344" s="16"/>
      <c r="F344" s="14" t="s">
        <v>1847</v>
      </c>
      <c r="G344" s="14" t="s">
        <v>1576</v>
      </c>
      <c r="H344" s="14" t="s">
        <v>1656</v>
      </c>
      <c r="I344" s="15">
        <v>2020</v>
      </c>
      <c r="J344" s="77">
        <v>3</v>
      </c>
      <c r="K344" s="92"/>
    </row>
    <row r="345" spans="1:11" ht="56.25" x14ac:dyDescent="0.2">
      <c r="A345" s="14" t="s">
        <v>1505</v>
      </c>
      <c r="B345" s="14" t="s">
        <v>2342</v>
      </c>
      <c r="C345" s="14" t="s">
        <v>1848</v>
      </c>
      <c r="D345" s="16">
        <v>45769</v>
      </c>
      <c r="E345" s="16"/>
      <c r="F345" s="14" t="s">
        <v>1849</v>
      </c>
      <c r="G345" s="14" t="s">
        <v>1850</v>
      </c>
      <c r="H345" s="14" t="s">
        <v>1851</v>
      </c>
      <c r="I345" s="15">
        <v>239.4</v>
      </c>
      <c r="J345" s="77">
        <v>3</v>
      </c>
      <c r="K345" s="92"/>
    </row>
    <row r="346" spans="1:11" ht="56.25" x14ac:dyDescent="0.2">
      <c r="A346" s="14" t="s">
        <v>1505</v>
      </c>
      <c r="B346" s="14" t="s">
        <v>2343</v>
      </c>
      <c r="C346" s="14" t="s">
        <v>1852</v>
      </c>
      <c r="D346" s="16">
        <v>45775</v>
      </c>
      <c r="E346" s="16"/>
      <c r="F346" s="14" t="s">
        <v>1853</v>
      </c>
      <c r="G346" s="14" t="s">
        <v>1840</v>
      </c>
      <c r="H346" s="14" t="s">
        <v>1841</v>
      </c>
      <c r="I346" s="15">
        <v>2483</v>
      </c>
      <c r="J346" s="77">
        <v>3</v>
      </c>
      <c r="K346" s="92"/>
    </row>
    <row r="347" spans="1:11" ht="12.75" x14ac:dyDescent="0.2">
      <c r="A347" s="14" t="s">
        <v>1505</v>
      </c>
      <c r="B347" s="14" t="s">
        <v>2585</v>
      </c>
      <c r="C347" s="14" t="s">
        <v>2344</v>
      </c>
      <c r="D347" s="16">
        <v>45786</v>
      </c>
      <c r="E347" s="16"/>
      <c r="F347" s="14" t="s">
        <v>2345</v>
      </c>
      <c r="G347" s="14" t="s">
        <v>1840</v>
      </c>
      <c r="H347" s="14" t="s">
        <v>1841</v>
      </c>
      <c r="I347" s="15">
        <v>-78</v>
      </c>
      <c r="J347" s="77">
        <v>3</v>
      </c>
      <c r="K347" s="92"/>
    </row>
    <row r="348" spans="1:11" ht="56.25" x14ac:dyDescent="0.2">
      <c r="A348" s="14" t="s">
        <v>1505</v>
      </c>
      <c r="B348" s="14" t="s">
        <v>2586</v>
      </c>
      <c r="C348" s="14"/>
      <c r="D348" s="16">
        <v>45774</v>
      </c>
      <c r="E348" s="16"/>
      <c r="F348" s="14" t="s">
        <v>1854</v>
      </c>
      <c r="G348" s="14" t="s">
        <v>1855</v>
      </c>
      <c r="H348" s="14" t="s">
        <v>1856</v>
      </c>
      <c r="I348" s="15">
        <v>17.559999999999999</v>
      </c>
      <c r="J348" s="77">
        <v>3</v>
      </c>
      <c r="K348" s="92"/>
    </row>
    <row r="349" spans="1:11" ht="56.25" x14ac:dyDescent="0.2">
      <c r="A349" s="14" t="s">
        <v>1505</v>
      </c>
      <c r="B349" s="14" t="s">
        <v>2587</v>
      </c>
      <c r="C349" s="14"/>
      <c r="D349" s="16">
        <v>45775</v>
      </c>
      <c r="E349" s="16"/>
      <c r="F349" s="14" t="s">
        <v>1854</v>
      </c>
      <c r="G349" s="14" t="s">
        <v>1855</v>
      </c>
      <c r="H349" s="14" t="s">
        <v>1856</v>
      </c>
      <c r="I349" s="15">
        <v>26.34</v>
      </c>
      <c r="J349" s="77">
        <v>3</v>
      </c>
      <c r="K349" s="92"/>
    </row>
    <row r="350" spans="1:11" ht="135" x14ac:dyDescent="0.2">
      <c r="A350" s="14" t="s">
        <v>1505</v>
      </c>
      <c r="B350" s="14" t="s">
        <v>2588</v>
      </c>
      <c r="C350" s="14"/>
      <c r="D350" s="16">
        <v>45782</v>
      </c>
      <c r="E350" s="16"/>
      <c r="F350" s="14" t="s">
        <v>1858</v>
      </c>
      <c r="G350" s="14"/>
      <c r="H350" s="14" t="s">
        <v>1859</v>
      </c>
      <c r="I350" s="15">
        <v>379.2</v>
      </c>
      <c r="J350" s="77">
        <v>3</v>
      </c>
      <c r="K350" s="92"/>
    </row>
    <row r="351" spans="1:11" ht="56.25" x14ac:dyDescent="0.2">
      <c r="A351" s="14" t="s">
        <v>1505</v>
      </c>
      <c r="B351" s="14" t="s">
        <v>2346</v>
      </c>
      <c r="C351" s="14" t="s">
        <v>1860</v>
      </c>
      <c r="D351" s="16">
        <v>45784</v>
      </c>
      <c r="E351" s="16"/>
      <c r="F351" s="14" t="s">
        <v>1861</v>
      </c>
      <c r="G351" s="14"/>
      <c r="H351" s="14" t="s">
        <v>1862</v>
      </c>
      <c r="I351" s="15">
        <v>523.49</v>
      </c>
      <c r="J351" s="77">
        <v>3</v>
      </c>
      <c r="K351" s="92"/>
    </row>
    <row r="352" spans="1:11" ht="12.75" x14ac:dyDescent="0.2">
      <c r="A352" s="14" t="s">
        <v>1505</v>
      </c>
      <c r="B352" s="14"/>
      <c r="C352" s="14"/>
      <c r="D352" s="16">
        <v>45784</v>
      </c>
      <c r="E352" s="16"/>
      <c r="F352" s="14" t="s">
        <v>1857</v>
      </c>
      <c r="G352" s="14" t="s">
        <v>1576</v>
      </c>
      <c r="H352" s="14" t="s">
        <v>1577</v>
      </c>
      <c r="I352" s="15">
        <v>0.25</v>
      </c>
      <c r="J352" s="77">
        <v>4</v>
      </c>
      <c r="K352" s="92"/>
    </row>
    <row r="353" spans="1:11" ht="12.75" x14ac:dyDescent="0.2">
      <c r="A353" s="14" t="s">
        <v>1517</v>
      </c>
      <c r="B353" s="14" t="s">
        <v>2347</v>
      </c>
      <c r="C353" s="14" t="s">
        <v>1863</v>
      </c>
      <c r="D353" s="16">
        <v>45768</v>
      </c>
      <c r="E353" s="16"/>
      <c r="F353" s="14" t="s">
        <v>1506</v>
      </c>
      <c r="G353" s="14" t="s">
        <v>1573</v>
      </c>
      <c r="H353" s="14" t="s">
        <v>1864</v>
      </c>
      <c r="I353" s="15">
        <v>38.270000000000003</v>
      </c>
      <c r="J353" s="77">
        <v>5</v>
      </c>
      <c r="K353" s="92"/>
    </row>
    <row r="354" spans="1:11" ht="12.75" x14ac:dyDescent="0.2">
      <c r="A354" s="14" t="s">
        <v>1505</v>
      </c>
      <c r="B354" s="14"/>
      <c r="C354" s="14"/>
      <c r="D354" s="16">
        <v>45768</v>
      </c>
      <c r="E354" s="16"/>
      <c r="F354" s="14" t="s">
        <v>1857</v>
      </c>
      <c r="G354" s="14" t="s">
        <v>1576</v>
      </c>
      <c r="H354" s="14" t="s">
        <v>1577</v>
      </c>
      <c r="I354" s="15">
        <v>0.25</v>
      </c>
      <c r="J354" s="77">
        <v>4</v>
      </c>
      <c r="K354" s="92"/>
    </row>
    <row r="355" spans="1:11" ht="22.5" x14ac:dyDescent="0.2">
      <c r="A355" s="14" t="s">
        <v>1505</v>
      </c>
      <c r="B355" s="14" t="s">
        <v>2348</v>
      </c>
      <c r="C355" s="14" t="s">
        <v>1865</v>
      </c>
      <c r="D355" s="16">
        <v>45768</v>
      </c>
      <c r="E355" s="16"/>
      <c r="F355" s="14" t="s">
        <v>1866</v>
      </c>
      <c r="G355" s="14" t="s">
        <v>1867</v>
      </c>
      <c r="H355" s="14" t="s">
        <v>1868</v>
      </c>
      <c r="I355" s="15">
        <v>4500</v>
      </c>
      <c r="J355" s="77">
        <v>1</v>
      </c>
      <c r="K355" s="92"/>
    </row>
    <row r="356" spans="1:11" ht="12.75" x14ac:dyDescent="0.2">
      <c r="A356" s="14" t="s">
        <v>1505</v>
      </c>
      <c r="B356" s="14" t="s">
        <v>2349</v>
      </c>
      <c r="C356" s="14" t="s">
        <v>1869</v>
      </c>
      <c r="D356" s="16">
        <v>45769</v>
      </c>
      <c r="E356" s="16"/>
      <c r="F356" s="14" t="s">
        <v>1870</v>
      </c>
      <c r="G356" s="14" t="s">
        <v>1871</v>
      </c>
      <c r="H356" s="14" t="s">
        <v>1872</v>
      </c>
      <c r="I356" s="15">
        <v>14.76</v>
      </c>
      <c r="J356" s="77">
        <v>5</v>
      </c>
      <c r="K356" s="92"/>
    </row>
    <row r="357" spans="1:11" ht="12.75" x14ac:dyDescent="0.2">
      <c r="A357" s="14" t="s">
        <v>1505</v>
      </c>
      <c r="B357" s="14" t="s">
        <v>2350</v>
      </c>
      <c r="C357" s="14" t="s">
        <v>1873</v>
      </c>
      <c r="D357" s="16">
        <v>45769</v>
      </c>
      <c r="E357" s="16"/>
      <c r="F357" s="14" t="s">
        <v>1874</v>
      </c>
      <c r="G357" s="14" t="s">
        <v>1871</v>
      </c>
      <c r="H357" s="14" t="s">
        <v>1872</v>
      </c>
      <c r="I357" s="15">
        <v>8.61</v>
      </c>
      <c r="J357" s="77">
        <v>5</v>
      </c>
      <c r="K357" s="92"/>
    </row>
    <row r="358" spans="1:11" ht="22.5" x14ac:dyDescent="0.2">
      <c r="A358" s="14" t="s">
        <v>1505</v>
      </c>
      <c r="B358" s="14" t="s">
        <v>2351</v>
      </c>
      <c r="C358" s="14" t="s">
        <v>1875</v>
      </c>
      <c r="D358" s="16">
        <v>45769</v>
      </c>
      <c r="E358" s="16"/>
      <c r="F358" s="14" t="s">
        <v>1876</v>
      </c>
      <c r="G358" s="14" t="s">
        <v>1877</v>
      </c>
      <c r="H358" s="14" t="s">
        <v>1878</v>
      </c>
      <c r="I358" s="15">
        <v>150</v>
      </c>
      <c r="J358" s="77">
        <v>5</v>
      </c>
      <c r="K358" s="92"/>
    </row>
    <row r="359" spans="1:11" ht="33.75" x14ac:dyDescent="0.2">
      <c r="A359" s="14" t="s">
        <v>1505</v>
      </c>
      <c r="B359" s="14"/>
      <c r="C359" s="14"/>
      <c r="D359" s="16"/>
      <c r="E359" s="16"/>
      <c r="F359" s="14" t="s">
        <v>1879</v>
      </c>
      <c r="G359" s="14"/>
      <c r="H359" s="14"/>
      <c r="I359" s="15"/>
      <c r="J359" s="77"/>
      <c r="K359" s="92"/>
    </row>
    <row r="360" spans="1:11" ht="45" x14ac:dyDescent="0.2">
      <c r="A360" s="14" t="s">
        <v>1505</v>
      </c>
      <c r="B360" s="14" t="s">
        <v>2352</v>
      </c>
      <c r="C360" s="14" t="s">
        <v>1880</v>
      </c>
      <c r="D360" s="16">
        <v>45771</v>
      </c>
      <c r="E360" s="16"/>
      <c r="F360" s="14" t="s">
        <v>1881</v>
      </c>
      <c r="G360" s="14" t="s">
        <v>1882</v>
      </c>
      <c r="H360" s="14" t="s">
        <v>1732</v>
      </c>
      <c r="I360" s="15">
        <v>2560</v>
      </c>
      <c r="J360" s="77">
        <v>3</v>
      </c>
      <c r="K360" s="92"/>
    </row>
    <row r="361" spans="1:11" ht="67.5" x14ac:dyDescent="0.2">
      <c r="A361" s="14" t="s">
        <v>1505</v>
      </c>
      <c r="B361" s="14"/>
      <c r="C361" s="14"/>
      <c r="D361" s="16"/>
      <c r="E361" s="16"/>
      <c r="F361" s="14" t="s">
        <v>1883</v>
      </c>
      <c r="G361" s="14"/>
      <c r="H361" s="14"/>
      <c r="I361" s="15"/>
      <c r="J361" s="77"/>
      <c r="K361" s="92"/>
    </row>
    <row r="362" spans="1:11" ht="78.75" x14ac:dyDescent="0.2">
      <c r="A362" s="14" t="s">
        <v>1505</v>
      </c>
      <c r="B362" s="14" t="s">
        <v>2353</v>
      </c>
      <c r="C362" s="14" t="s">
        <v>1884</v>
      </c>
      <c r="D362" s="16">
        <v>45750</v>
      </c>
      <c r="E362" s="16"/>
      <c r="F362" s="14" t="s">
        <v>1885</v>
      </c>
      <c r="G362" s="14" t="s">
        <v>1886</v>
      </c>
      <c r="H362" s="14" t="s">
        <v>1887</v>
      </c>
      <c r="I362" s="15">
        <v>207.9</v>
      </c>
      <c r="J362" s="77">
        <v>3</v>
      </c>
      <c r="K362" s="92"/>
    </row>
    <row r="363" spans="1:11" ht="78.75" x14ac:dyDescent="0.2">
      <c r="A363" s="14" t="s">
        <v>1505</v>
      </c>
      <c r="B363" s="14" t="s">
        <v>2354</v>
      </c>
      <c r="C363" s="14" t="s">
        <v>1888</v>
      </c>
      <c r="D363" s="16">
        <v>45771</v>
      </c>
      <c r="E363" s="16"/>
      <c r="F363" s="14" t="s">
        <v>1889</v>
      </c>
      <c r="G363" s="14" t="s">
        <v>1882</v>
      </c>
      <c r="H363" s="14" t="s">
        <v>1732</v>
      </c>
      <c r="I363" s="15">
        <v>3740</v>
      </c>
      <c r="J363" s="77">
        <v>3</v>
      </c>
      <c r="K363" s="92"/>
    </row>
    <row r="364" spans="1:11" ht="78.75" x14ac:dyDescent="0.2">
      <c r="A364" s="14" t="s">
        <v>1505</v>
      </c>
      <c r="B364" s="14" t="s">
        <v>2355</v>
      </c>
      <c r="C364" s="14" t="s">
        <v>1890</v>
      </c>
      <c r="D364" s="16">
        <v>45763</v>
      </c>
      <c r="E364" s="16"/>
      <c r="F364" s="14" t="s">
        <v>1891</v>
      </c>
      <c r="G364" s="14" t="s">
        <v>1892</v>
      </c>
      <c r="H364" s="14" t="s">
        <v>1893</v>
      </c>
      <c r="I364" s="15">
        <v>1845</v>
      </c>
      <c r="J364" s="77">
        <v>3</v>
      </c>
      <c r="K364" s="92"/>
    </row>
    <row r="365" spans="1:11" ht="78.75" x14ac:dyDescent="0.2">
      <c r="A365" s="14" t="s">
        <v>1505</v>
      </c>
      <c r="B365" s="14" t="s">
        <v>2356</v>
      </c>
      <c r="C365" s="14" t="s">
        <v>1894</v>
      </c>
      <c r="D365" s="16">
        <v>45854</v>
      </c>
      <c r="E365" s="16"/>
      <c r="F365" s="14" t="s">
        <v>1895</v>
      </c>
      <c r="G365" s="14" t="s">
        <v>1896</v>
      </c>
      <c r="H365" s="14" t="s">
        <v>1897</v>
      </c>
      <c r="I365" s="15">
        <v>7458.66</v>
      </c>
      <c r="J365" s="77">
        <v>3</v>
      </c>
      <c r="K365" s="92"/>
    </row>
    <row r="366" spans="1:11" ht="56.25" x14ac:dyDescent="0.2">
      <c r="A366" s="14" t="s">
        <v>1505</v>
      </c>
      <c r="B366" s="14" t="s">
        <v>2357</v>
      </c>
      <c r="C366" s="14" t="s">
        <v>1898</v>
      </c>
      <c r="D366" s="16">
        <v>45876</v>
      </c>
      <c r="E366" s="16">
        <v>45771</v>
      </c>
      <c r="F366" s="14" t="s">
        <v>1899</v>
      </c>
      <c r="G366" s="14" t="s">
        <v>1900</v>
      </c>
      <c r="H366" s="14" t="s">
        <v>1901</v>
      </c>
      <c r="I366" s="15">
        <v>500</v>
      </c>
      <c r="J366" s="77">
        <v>1</v>
      </c>
      <c r="K366" s="92"/>
    </row>
    <row r="367" spans="1:11" ht="56.25" x14ac:dyDescent="0.2">
      <c r="A367" s="14" t="s">
        <v>1505</v>
      </c>
      <c r="B367" s="14" t="s">
        <v>2357</v>
      </c>
      <c r="C367" s="14" t="s">
        <v>1902</v>
      </c>
      <c r="D367" s="16">
        <v>45876</v>
      </c>
      <c r="E367" s="16">
        <v>45772</v>
      </c>
      <c r="F367" s="14" t="s">
        <v>1903</v>
      </c>
      <c r="G367" s="14" t="s">
        <v>1900</v>
      </c>
      <c r="H367" s="14" t="s">
        <v>1901</v>
      </c>
      <c r="I367" s="15">
        <v>2688.7</v>
      </c>
      <c r="J367" s="77">
        <v>1</v>
      </c>
      <c r="K367" s="92"/>
    </row>
    <row r="368" spans="1:11" ht="56.25" x14ac:dyDescent="0.2">
      <c r="A368" s="14" t="s">
        <v>1505</v>
      </c>
      <c r="B368" s="14" t="s">
        <v>2357</v>
      </c>
      <c r="C368" s="14" t="s">
        <v>1904</v>
      </c>
      <c r="D368" s="16">
        <v>45876</v>
      </c>
      <c r="E368" s="16">
        <v>45771</v>
      </c>
      <c r="F368" s="14" t="s">
        <v>1905</v>
      </c>
      <c r="G368" s="14" t="s">
        <v>1900</v>
      </c>
      <c r="H368" s="14" t="s">
        <v>1901</v>
      </c>
      <c r="I368" s="15">
        <v>353</v>
      </c>
      <c r="J368" s="77">
        <v>1</v>
      </c>
      <c r="K368" s="92"/>
    </row>
    <row r="369" spans="1:11" ht="56.25" x14ac:dyDescent="0.2">
      <c r="A369" s="14" t="s">
        <v>1505</v>
      </c>
      <c r="B369" s="14" t="s">
        <v>2357</v>
      </c>
      <c r="C369" s="14" t="s">
        <v>1906</v>
      </c>
      <c r="D369" s="16">
        <v>45876</v>
      </c>
      <c r="E369" s="16">
        <v>45763</v>
      </c>
      <c r="F369" s="14" t="s">
        <v>1907</v>
      </c>
      <c r="G369" s="14" t="s">
        <v>1900</v>
      </c>
      <c r="H369" s="14" t="s">
        <v>1901</v>
      </c>
      <c r="I369" s="15">
        <v>440</v>
      </c>
      <c r="J369" s="77">
        <v>1</v>
      </c>
      <c r="K369" s="92"/>
    </row>
    <row r="370" spans="1:11" ht="78.75" x14ac:dyDescent="0.2">
      <c r="A370" s="14" t="s">
        <v>1505</v>
      </c>
      <c r="B370" s="14" t="s">
        <v>2357</v>
      </c>
      <c r="C370" s="14" t="s">
        <v>1908</v>
      </c>
      <c r="D370" s="16">
        <v>45876</v>
      </c>
      <c r="E370" s="16">
        <v>45771</v>
      </c>
      <c r="F370" s="14" t="s">
        <v>1909</v>
      </c>
      <c r="G370" s="14" t="s">
        <v>1900</v>
      </c>
      <c r="H370" s="14" t="s">
        <v>1901</v>
      </c>
      <c r="I370" s="15">
        <v>125.76</v>
      </c>
      <c r="J370" s="77">
        <v>1</v>
      </c>
      <c r="K370" s="92"/>
    </row>
    <row r="371" spans="1:11" ht="12.75" x14ac:dyDescent="0.2">
      <c r="A371" s="14" t="s">
        <v>1505</v>
      </c>
      <c r="B371" s="14" t="s">
        <v>2358</v>
      </c>
      <c r="C371" s="14" t="s">
        <v>1910</v>
      </c>
      <c r="D371" s="16">
        <v>45771</v>
      </c>
      <c r="E371" s="16"/>
      <c r="F371" s="14" t="s">
        <v>1911</v>
      </c>
      <c r="G371" s="14" t="s">
        <v>1882</v>
      </c>
      <c r="H371" s="14" t="s">
        <v>1732</v>
      </c>
      <c r="I371" s="15">
        <v>2140</v>
      </c>
      <c r="J371" s="77">
        <v>5</v>
      </c>
      <c r="K371" s="92"/>
    </row>
    <row r="372" spans="1:11" ht="12.75" x14ac:dyDescent="0.2">
      <c r="A372" s="14" t="s">
        <v>1505</v>
      </c>
      <c r="B372" s="14" t="s">
        <v>2359</v>
      </c>
      <c r="C372" s="14" t="s">
        <v>1912</v>
      </c>
      <c r="D372" s="16">
        <v>45771</v>
      </c>
      <c r="E372" s="16"/>
      <c r="F372" s="14" t="s">
        <v>1911</v>
      </c>
      <c r="G372" s="14" t="s">
        <v>1882</v>
      </c>
      <c r="H372" s="14" t="s">
        <v>1732</v>
      </c>
      <c r="I372" s="15">
        <v>2140</v>
      </c>
      <c r="J372" s="77">
        <v>5</v>
      </c>
      <c r="K372" s="92"/>
    </row>
    <row r="373" spans="1:11" ht="12.75" x14ac:dyDescent="0.2">
      <c r="A373" s="14" t="s">
        <v>1505</v>
      </c>
      <c r="B373" s="14" t="s">
        <v>2360</v>
      </c>
      <c r="C373" s="14"/>
      <c r="D373" s="16">
        <v>45771</v>
      </c>
      <c r="E373" s="16"/>
      <c r="F373" s="14" t="s">
        <v>1913</v>
      </c>
      <c r="G373" s="14"/>
      <c r="H373" s="14" t="s">
        <v>1626</v>
      </c>
      <c r="I373" s="15">
        <v>1000</v>
      </c>
      <c r="J373" s="77">
        <v>3</v>
      </c>
      <c r="K373" s="92"/>
    </row>
    <row r="374" spans="1:11" ht="12.75" x14ac:dyDescent="0.2">
      <c r="A374" s="14" t="s">
        <v>1505</v>
      </c>
      <c r="B374" s="14" t="s">
        <v>2360</v>
      </c>
      <c r="C374" s="14"/>
      <c r="D374" s="16">
        <v>45771</v>
      </c>
      <c r="E374" s="16"/>
      <c r="F374" s="14" t="s">
        <v>1913</v>
      </c>
      <c r="G374" s="14"/>
      <c r="H374" s="14" t="s">
        <v>1627</v>
      </c>
      <c r="I374" s="15">
        <v>1000</v>
      </c>
      <c r="J374" s="77">
        <v>3</v>
      </c>
      <c r="K374" s="92"/>
    </row>
    <row r="375" spans="1:11" ht="12.75" x14ac:dyDescent="0.2">
      <c r="A375" s="14" t="s">
        <v>1505</v>
      </c>
      <c r="B375" s="14"/>
      <c r="C375" s="14"/>
      <c r="D375" s="16">
        <v>45773</v>
      </c>
      <c r="E375" s="16"/>
      <c r="F375" s="14" t="s">
        <v>1914</v>
      </c>
      <c r="G375" s="14" t="s">
        <v>1576</v>
      </c>
      <c r="H375" s="14" t="s">
        <v>1577</v>
      </c>
      <c r="I375" s="15">
        <v>0.25</v>
      </c>
      <c r="J375" s="77">
        <v>4</v>
      </c>
      <c r="K375" s="92"/>
    </row>
    <row r="376" spans="1:11" ht="22.5" x14ac:dyDescent="0.2">
      <c r="A376" s="14" t="s">
        <v>1505</v>
      </c>
      <c r="B376" s="14" t="s">
        <v>2361</v>
      </c>
      <c r="C376" s="14" t="s">
        <v>1915</v>
      </c>
      <c r="D376" s="16">
        <v>45774</v>
      </c>
      <c r="E376" s="16"/>
      <c r="F376" s="14" t="s">
        <v>1916</v>
      </c>
      <c r="G376" s="14" t="s">
        <v>1751</v>
      </c>
      <c r="H376" s="14" t="s">
        <v>1917</v>
      </c>
      <c r="I376" s="15">
        <v>210.55</v>
      </c>
      <c r="J376" s="77">
        <v>4</v>
      </c>
      <c r="K376" s="92"/>
    </row>
    <row r="377" spans="1:11" ht="12.75" x14ac:dyDescent="0.2">
      <c r="A377" s="14" t="s">
        <v>1505</v>
      </c>
      <c r="B377" s="14" t="s">
        <v>2589</v>
      </c>
      <c r="C377" s="14"/>
      <c r="D377" s="16">
        <v>45774</v>
      </c>
      <c r="E377" s="16"/>
      <c r="F377" s="14" t="s">
        <v>1918</v>
      </c>
      <c r="G377" s="14" t="s">
        <v>1573</v>
      </c>
      <c r="H377" s="14" t="s">
        <v>1864</v>
      </c>
      <c r="I377" s="15">
        <v>852.02</v>
      </c>
      <c r="J377" s="77">
        <v>5</v>
      </c>
      <c r="K377" s="92"/>
    </row>
    <row r="378" spans="1:11" ht="12.75" x14ac:dyDescent="0.2">
      <c r="A378" s="14" t="s">
        <v>1505</v>
      </c>
      <c r="B378" s="14" t="s">
        <v>2311</v>
      </c>
      <c r="C378" s="14"/>
      <c r="D378" s="16">
        <v>45776</v>
      </c>
      <c r="E378" s="16"/>
      <c r="F378" s="14" t="s">
        <v>1754</v>
      </c>
      <c r="G378" s="14" t="s">
        <v>2312</v>
      </c>
      <c r="H378" s="14" t="s">
        <v>2313</v>
      </c>
      <c r="I378" s="15">
        <v>8.9</v>
      </c>
      <c r="J378" s="77">
        <v>3</v>
      </c>
      <c r="K378" s="92"/>
    </row>
    <row r="379" spans="1:11" ht="12.75" x14ac:dyDescent="0.2">
      <c r="A379" s="14" t="s">
        <v>1505</v>
      </c>
      <c r="B379" s="14" t="s">
        <v>2311</v>
      </c>
      <c r="C379" s="14"/>
      <c r="D379" s="16">
        <v>45776</v>
      </c>
      <c r="E379" s="16"/>
      <c r="F379" s="14" t="s">
        <v>1754</v>
      </c>
      <c r="G379" s="14" t="s">
        <v>2312</v>
      </c>
      <c r="H379" s="14" t="s">
        <v>2313</v>
      </c>
      <c r="I379" s="15">
        <v>16.45</v>
      </c>
      <c r="J379" s="77">
        <v>2</v>
      </c>
      <c r="K379" s="92"/>
    </row>
    <row r="380" spans="1:11" ht="12.75" x14ac:dyDescent="0.2">
      <c r="A380" s="14" t="s">
        <v>1505</v>
      </c>
      <c r="B380" s="14" t="s">
        <v>2311</v>
      </c>
      <c r="C380" s="14"/>
      <c r="D380" s="16">
        <v>45776</v>
      </c>
      <c r="E380" s="16"/>
      <c r="F380" s="14" t="s">
        <v>1754</v>
      </c>
      <c r="G380" s="14" t="s">
        <v>2312</v>
      </c>
      <c r="H380" s="14" t="s">
        <v>2313</v>
      </c>
      <c r="I380" s="15">
        <v>9.5500000000000007</v>
      </c>
      <c r="J380" s="77">
        <v>1</v>
      </c>
      <c r="K380" s="92"/>
    </row>
    <row r="381" spans="1:11" ht="12.75" x14ac:dyDescent="0.2">
      <c r="A381" s="14" t="s">
        <v>1505</v>
      </c>
      <c r="B381" s="14" t="s">
        <v>2311</v>
      </c>
      <c r="C381" s="14"/>
      <c r="D381" s="16">
        <v>45777</v>
      </c>
      <c r="E381" s="16"/>
      <c r="F381" s="14" t="s">
        <v>1754</v>
      </c>
      <c r="G381" s="14" t="s">
        <v>2312</v>
      </c>
      <c r="H381" s="14" t="s">
        <v>2313</v>
      </c>
      <c r="I381" s="15">
        <v>13.9</v>
      </c>
      <c r="J381" s="77">
        <v>1</v>
      </c>
      <c r="K381" s="92"/>
    </row>
    <row r="382" spans="1:11" ht="12.75" x14ac:dyDescent="0.2">
      <c r="A382" s="14" t="s">
        <v>1505</v>
      </c>
      <c r="B382" s="14"/>
      <c r="C382" s="14"/>
      <c r="D382" s="16">
        <v>45777</v>
      </c>
      <c r="E382" s="16"/>
      <c r="F382" s="14" t="s">
        <v>1919</v>
      </c>
      <c r="G382" s="14" t="s">
        <v>1576</v>
      </c>
      <c r="H382" s="14" t="s">
        <v>1577</v>
      </c>
      <c r="I382" s="15">
        <v>5</v>
      </c>
      <c r="J382" s="77">
        <v>4</v>
      </c>
      <c r="K382" s="92"/>
    </row>
    <row r="383" spans="1:11" ht="12.75" x14ac:dyDescent="0.2">
      <c r="A383" s="14" t="s">
        <v>1505</v>
      </c>
      <c r="B383" s="14"/>
      <c r="C383" s="14"/>
      <c r="D383" s="16">
        <v>45777</v>
      </c>
      <c r="E383" s="16"/>
      <c r="F383" s="14" t="s">
        <v>1919</v>
      </c>
      <c r="G383" s="14" t="s">
        <v>1576</v>
      </c>
      <c r="H383" s="14" t="s">
        <v>1577</v>
      </c>
      <c r="I383" s="15">
        <v>10</v>
      </c>
      <c r="J383" s="77">
        <v>4</v>
      </c>
      <c r="K383" s="92"/>
    </row>
    <row r="384" spans="1:11" ht="12.75" x14ac:dyDescent="0.2">
      <c r="A384" s="14" t="s">
        <v>1505</v>
      </c>
      <c r="B384" s="14"/>
      <c r="C384" s="14"/>
      <c r="D384" s="16">
        <v>45777</v>
      </c>
      <c r="E384" s="16"/>
      <c r="F384" s="14" t="s">
        <v>1919</v>
      </c>
      <c r="G384" s="14" t="s">
        <v>1576</v>
      </c>
      <c r="H384" s="14" t="s">
        <v>1577</v>
      </c>
      <c r="I384" s="15">
        <v>5</v>
      </c>
      <c r="J384" s="77">
        <v>4</v>
      </c>
      <c r="K384" s="92"/>
    </row>
    <row r="385" spans="1:11" ht="12.75" x14ac:dyDescent="0.2">
      <c r="A385" s="14" t="s">
        <v>1505</v>
      </c>
      <c r="B385" s="14"/>
      <c r="C385" s="14"/>
      <c r="D385" s="16">
        <v>45778</v>
      </c>
      <c r="E385" s="16"/>
      <c r="F385" s="14" t="s">
        <v>1920</v>
      </c>
      <c r="G385" s="14" t="s">
        <v>1576</v>
      </c>
      <c r="H385" s="14" t="s">
        <v>1577</v>
      </c>
      <c r="I385" s="15">
        <v>0.25</v>
      </c>
      <c r="J385" s="77">
        <v>4</v>
      </c>
      <c r="K385" s="92"/>
    </row>
    <row r="386" spans="1:11" ht="12.75" x14ac:dyDescent="0.2">
      <c r="A386" s="14" t="s">
        <v>1505</v>
      </c>
      <c r="B386" s="14" t="s">
        <v>2590</v>
      </c>
      <c r="C386" s="14"/>
      <c r="D386" s="16">
        <v>45782</v>
      </c>
      <c r="E386" s="16"/>
      <c r="F386" s="14" t="s">
        <v>1596</v>
      </c>
      <c r="G386" s="14" t="s">
        <v>1570</v>
      </c>
      <c r="H386" s="14" t="s">
        <v>152</v>
      </c>
      <c r="I386" s="15">
        <v>10.5</v>
      </c>
      <c r="J386" s="77">
        <v>4</v>
      </c>
      <c r="K386" s="92"/>
    </row>
    <row r="387" spans="1:11" ht="12.75" x14ac:dyDescent="0.2">
      <c r="A387" s="14" t="s">
        <v>1505</v>
      </c>
      <c r="B387" s="14"/>
      <c r="C387" s="14"/>
      <c r="D387" s="16">
        <v>45783</v>
      </c>
      <c r="E387" s="16"/>
      <c r="F387" s="14" t="s">
        <v>1918</v>
      </c>
      <c r="G387" s="14" t="s">
        <v>1573</v>
      </c>
      <c r="H387" s="14" t="s">
        <v>1864</v>
      </c>
      <c r="I387" s="15">
        <v>79.849999999999994</v>
      </c>
      <c r="J387" s="77">
        <v>5</v>
      </c>
      <c r="K387" s="92"/>
    </row>
    <row r="388" spans="1:11" ht="12.75" x14ac:dyDescent="0.2">
      <c r="A388" s="14" t="s">
        <v>1505</v>
      </c>
      <c r="B388" s="14" t="s">
        <v>2362</v>
      </c>
      <c r="C388" s="14" t="s">
        <v>1921</v>
      </c>
      <c r="D388" s="16">
        <v>45784</v>
      </c>
      <c r="E388" s="16"/>
      <c r="F388" s="14" t="s">
        <v>1922</v>
      </c>
      <c r="G388" s="14" t="s">
        <v>1923</v>
      </c>
      <c r="H388" s="14" t="s">
        <v>1924</v>
      </c>
      <c r="I388" s="15">
        <v>3690</v>
      </c>
      <c r="J388" s="77">
        <v>4</v>
      </c>
      <c r="K388" s="92"/>
    </row>
    <row r="389" spans="1:11" ht="12.75" x14ac:dyDescent="0.2">
      <c r="A389" s="14" t="s">
        <v>1505</v>
      </c>
      <c r="B389" s="14" t="s">
        <v>2311</v>
      </c>
      <c r="C389" s="14"/>
      <c r="D389" s="16">
        <v>45784</v>
      </c>
      <c r="E389" s="16"/>
      <c r="F389" s="14" t="s">
        <v>1754</v>
      </c>
      <c r="G389" s="14" t="s">
        <v>2312</v>
      </c>
      <c r="H389" s="14" t="s">
        <v>2313</v>
      </c>
      <c r="I389" s="15">
        <v>29.6</v>
      </c>
      <c r="J389" s="77">
        <v>1</v>
      </c>
      <c r="K389" s="92"/>
    </row>
    <row r="390" spans="1:11" ht="12.75" x14ac:dyDescent="0.2">
      <c r="A390" s="14" t="s">
        <v>1505</v>
      </c>
      <c r="B390" s="14" t="s">
        <v>2303</v>
      </c>
      <c r="C390" s="14"/>
      <c r="D390" s="16">
        <v>45784</v>
      </c>
      <c r="E390" s="16"/>
      <c r="F390" s="14" t="s">
        <v>1754</v>
      </c>
      <c r="G390" s="14" t="s">
        <v>2363</v>
      </c>
      <c r="H390" s="14" t="s">
        <v>2304</v>
      </c>
      <c r="I390" s="15">
        <v>13.65</v>
      </c>
      <c r="J390" s="77">
        <v>1</v>
      </c>
      <c r="K390" s="92"/>
    </row>
    <row r="391" spans="1:11" ht="12.75" x14ac:dyDescent="0.2">
      <c r="A391" s="14" t="s">
        <v>1505</v>
      </c>
      <c r="B391" s="14" t="s">
        <v>2303</v>
      </c>
      <c r="C391" s="14"/>
      <c r="D391" s="16">
        <v>45784</v>
      </c>
      <c r="E391" s="16"/>
      <c r="F391" s="14" t="s">
        <v>2163</v>
      </c>
      <c r="G391" s="14" t="s">
        <v>2363</v>
      </c>
      <c r="H391" s="14" t="s">
        <v>2304</v>
      </c>
      <c r="I391" s="15">
        <v>885.95</v>
      </c>
      <c r="J391" s="77">
        <v>2</v>
      </c>
      <c r="K391" s="92"/>
    </row>
    <row r="392" spans="1:11" ht="12.75" x14ac:dyDescent="0.2">
      <c r="A392" s="14" t="s">
        <v>1505</v>
      </c>
      <c r="B392" s="14" t="s">
        <v>2364</v>
      </c>
      <c r="C392" s="14" t="s">
        <v>1925</v>
      </c>
      <c r="D392" s="16">
        <v>45790</v>
      </c>
      <c r="E392" s="16"/>
      <c r="F392" s="14" t="s">
        <v>1926</v>
      </c>
      <c r="G392" s="14" t="s">
        <v>1564</v>
      </c>
      <c r="H392" s="14" t="s">
        <v>1401</v>
      </c>
      <c r="I392" s="15">
        <v>1900</v>
      </c>
      <c r="J392" s="77">
        <v>3</v>
      </c>
      <c r="K392" s="92"/>
    </row>
    <row r="393" spans="1:11" ht="12.75" x14ac:dyDescent="0.2">
      <c r="A393" s="14" t="s">
        <v>1505</v>
      </c>
      <c r="B393" s="14" t="s">
        <v>2365</v>
      </c>
      <c r="C393" s="14" t="s">
        <v>1927</v>
      </c>
      <c r="D393" s="16">
        <v>45790</v>
      </c>
      <c r="E393" s="16"/>
      <c r="F393" s="14" t="s">
        <v>1928</v>
      </c>
      <c r="G393" s="14" t="s">
        <v>1511</v>
      </c>
      <c r="H393" s="14" t="s">
        <v>1699</v>
      </c>
      <c r="I393" s="15">
        <v>55.35</v>
      </c>
      <c r="J393" s="77">
        <v>4</v>
      </c>
      <c r="K393" s="92"/>
    </row>
    <row r="394" spans="1:11" ht="56.25" x14ac:dyDescent="0.2">
      <c r="A394" s="14" t="s">
        <v>1505</v>
      </c>
      <c r="B394" s="14" t="s">
        <v>2583</v>
      </c>
      <c r="C394" s="14"/>
      <c r="D394" s="16">
        <v>45790</v>
      </c>
      <c r="E394" s="16"/>
      <c r="F394" s="14" t="s">
        <v>1929</v>
      </c>
      <c r="G394" s="14"/>
      <c r="H394" s="14" t="s">
        <v>1617</v>
      </c>
      <c r="I394" s="15">
        <v>4526.37</v>
      </c>
      <c r="J394" s="77">
        <v>4</v>
      </c>
      <c r="K394" s="92"/>
    </row>
    <row r="395" spans="1:11" ht="56.25" x14ac:dyDescent="0.2">
      <c r="A395" s="14" t="s">
        <v>1505</v>
      </c>
      <c r="B395" s="14" t="s">
        <v>2583</v>
      </c>
      <c r="C395" s="14"/>
      <c r="D395" s="16">
        <v>45790</v>
      </c>
      <c r="E395" s="16"/>
      <c r="F395" s="14" t="s">
        <v>1930</v>
      </c>
      <c r="G395" s="14"/>
      <c r="H395" s="14" t="s">
        <v>1619</v>
      </c>
      <c r="I395" s="15">
        <v>6613.91</v>
      </c>
      <c r="J395" s="77">
        <v>3</v>
      </c>
      <c r="K395" s="92"/>
    </row>
    <row r="396" spans="1:11" ht="56.25" x14ac:dyDescent="0.2">
      <c r="A396" s="14" t="s">
        <v>1505</v>
      </c>
      <c r="B396" s="14" t="s">
        <v>2583</v>
      </c>
      <c r="C396" s="14"/>
      <c r="D396" s="16">
        <v>45790</v>
      </c>
      <c r="E396" s="16"/>
      <c r="F396" s="14" t="s">
        <v>1931</v>
      </c>
      <c r="G396" s="14"/>
      <c r="H396" s="14" t="s">
        <v>1621</v>
      </c>
      <c r="I396" s="15">
        <v>970.75</v>
      </c>
      <c r="J396" s="77">
        <v>2</v>
      </c>
      <c r="K396" s="92"/>
    </row>
    <row r="397" spans="1:11" ht="56.25" x14ac:dyDescent="0.2">
      <c r="A397" s="14" t="s">
        <v>1505</v>
      </c>
      <c r="B397" s="14" t="s">
        <v>2583</v>
      </c>
      <c r="C397" s="14"/>
      <c r="D397" s="16">
        <v>45790</v>
      </c>
      <c r="E397" s="16"/>
      <c r="F397" s="14" t="s">
        <v>1931</v>
      </c>
      <c r="G397" s="14"/>
      <c r="H397" s="14" t="s">
        <v>1623</v>
      </c>
      <c r="I397" s="15">
        <v>1941.51</v>
      </c>
      <c r="J397" s="77">
        <v>5</v>
      </c>
      <c r="K397" s="92"/>
    </row>
    <row r="398" spans="1:11" ht="12.75" x14ac:dyDescent="0.2">
      <c r="A398" s="14" t="s">
        <v>1505</v>
      </c>
      <c r="B398" s="14" t="s">
        <v>2591</v>
      </c>
      <c r="C398" s="14"/>
      <c r="D398" s="16">
        <v>45789</v>
      </c>
      <c r="E398" s="16"/>
      <c r="F398" s="14" t="s">
        <v>1932</v>
      </c>
      <c r="G398" s="14" t="s">
        <v>1933</v>
      </c>
      <c r="H398" s="14" t="s">
        <v>1934</v>
      </c>
      <c r="I398" s="15">
        <v>6.35</v>
      </c>
      <c r="J398" s="77">
        <v>4</v>
      </c>
      <c r="K398" s="92"/>
    </row>
    <row r="399" spans="1:11" ht="12.75" x14ac:dyDescent="0.2">
      <c r="A399" s="14" t="s">
        <v>1505</v>
      </c>
      <c r="B399" s="14" t="s">
        <v>2592</v>
      </c>
      <c r="C399" s="14"/>
      <c r="D399" s="16">
        <v>45789</v>
      </c>
      <c r="E399" s="16"/>
      <c r="F399" s="14" t="s">
        <v>1596</v>
      </c>
      <c r="G399" s="14" t="s">
        <v>1570</v>
      </c>
      <c r="H399" s="14" t="s">
        <v>152</v>
      </c>
      <c r="I399" s="15">
        <v>7</v>
      </c>
      <c r="J399" s="77">
        <v>4</v>
      </c>
      <c r="K399" s="92"/>
    </row>
    <row r="400" spans="1:11" ht="12.75" x14ac:dyDescent="0.2">
      <c r="A400" s="14" t="s">
        <v>1505</v>
      </c>
      <c r="B400" s="14" t="s">
        <v>2311</v>
      </c>
      <c r="C400" s="14"/>
      <c r="D400" s="16">
        <v>45790</v>
      </c>
      <c r="E400" s="16"/>
      <c r="F400" s="14" t="s">
        <v>1754</v>
      </c>
      <c r="G400" s="14" t="s">
        <v>2312</v>
      </c>
      <c r="H400" s="14" t="s">
        <v>2313</v>
      </c>
      <c r="I400" s="15">
        <v>36.25</v>
      </c>
      <c r="J400" s="77">
        <v>1</v>
      </c>
      <c r="K400" s="92"/>
    </row>
    <row r="401" spans="1:11" ht="12.75" x14ac:dyDescent="0.2">
      <c r="A401" s="14" t="s">
        <v>1505</v>
      </c>
      <c r="B401" s="14" t="s">
        <v>2593</v>
      </c>
      <c r="C401" s="14"/>
      <c r="D401" s="16">
        <v>45791</v>
      </c>
      <c r="E401" s="16"/>
      <c r="F401" s="14" t="s">
        <v>1935</v>
      </c>
      <c r="G401" s="14" t="s">
        <v>1936</v>
      </c>
      <c r="H401" s="14" t="s">
        <v>1937</v>
      </c>
      <c r="I401" s="15">
        <v>2.99</v>
      </c>
      <c r="J401" s="77">
        <v>4</v>
      </c>
      <c r="K401" s="92"/>
    </row>
    <row r="402" spans="1:11" ht="22.5" x14ac:dyDescent="0.2">
      <c r="A402" s="14" t="s">
        <v>1505</v>
      </c>
      <c r="B402" s="14" t="s">
        <v>2594</v>
      </c>
      <c r="C402" s="14"/>
      <c r="D402" s="16">
        <v>45791</v>
      </c>
      <c r="E402" s="16"/>
      <c r="F402" s="14" t="s">
        <v>1938</v>
      </c>
      <c r="G402" s="14" t="s">
        <v>1939</v>
      </c>
      <c r="H402" s="14" t="s">
        <v>1940</v>
      </c>
      <c r="I402" s="15">
        <v>21.7</v>
      </c>
      <c r="J402" s="77">
        <v>5</v>
      </c>
      <c r="K402" s="92"/>
    </row>
    <row r="403" spans="1:11" ht="22.5" x14ac:dyDescent="0.2">
      <c r="A403" s="14" t="s">
        <v>1505</v>
      </c>
      <c r="B403" s="14" t="s">
        <v>2595</v>
      </c>
      <c r="C403" s="14"/>
      <c r="D403" s="16">
        <v>45799</v>
      </c>
      <c r="E403" s="16"/>
      <c r="F403" s="14" t="s">
        <v>1525</v>
      </c>
      <c r="G403" s="14" t="s">
        <v>1526</v>
      </c>
      <c r="H403" s="14" t="s">
        <v>1941</v>
      </c>
      <c r="I403" s="15">
        <v>31.15</v>
      </c>
      <c r="J403" s="77">
        <v>4</v>
      </c>
      <c r="K403" s="92"/>
    </row>
    <row r="404" spans="1:11" ht="12.75" x14ac:dyDescent="0.2">
      <c r="A404" s="14" t="s">
        <v>1505</v>
      </c>
      <c r="B404" s="14"/>
      <c r="C404" s="14"/>
      <c r="D404" s="16">
        <v>45805</v>
      </c>
      <c r="E404" s="16"/>
      <c r="F404" s="14" t="s">
        <v>1596</v>
      </c>
      <c r="G404" s="14" t="s">
        <v>1570</v>
      </c>
      <c r="H404" s="14" t="s">
        <v>152</v>
      </c>
      <c r="I404" s="15">
        <v>4.5</v>
      </c>
      <c r="J404" s="77">
        <v>4</v>
      </c>
      <c r="K404" s="92"/>
    </row>
    <row r="405" spans="1:11" ht="12.75" x14ac:dyDescent="0.2">
      <c r="A405" s="14" t="s">
        <v>1505</v>
      </c>
      <c r="B405" s="14"/>
      <c r="C405" s="14"/>
      <c r="D405" s="16">
        <v>45805</v>
      </c>
      <c r="E405" s="16"/>
      <c r="F405" s="14" t="s">
        <v>1596</v>
      </c>
      <c r="G405" s="14" t="s">
        <v>1570</v>
      </c>
      <c r="H405" s="14" t="s">
        <v>152</v>
      </c>
      <c r="I405" s="15">
        <v>4.5</v>
      </c>
      <c r="J405" s="77">
        <v>4</v>
      </c>
      <c r="K405" s="92"/>
    </row>
    <row r="406" spans="1:11" ht="56.25" x14ac:dyDescent="0.2">
      <c r="A406" s="14" t="s">
        <v>1517</v>
      </c>
      <c r="B406" s="14"/>
      <c r="C406" s="14"/>
      <c r="D406" s="16"/>
      <c r="E406" s="16"/>
      <c r="F406" s="316" t="s">
        <v>1942</v>
      </c>
      <c r="G406" s="14"/>
      <c r="H406" s="14"/>
      <c r="I406" s="15"/>
      <c r="J406" s="77"/>
      <c r="K406" s="92"/>
    </row>
    <row r="407" spans="1:11" ht="90" x14ac:dyDescent="0.2">
      <c r="A407" s="14" t="s">
        <v>1517</v>
      </c>
      <c r="B407" s="14" t="s">
        <v>2366</v>
      </c>
      <c r="C407" s="14" t="s">
        <v>1943</v>
      </c>
      <c r="D407" s="16"/>
      <c r="E407" s="16">
        <v>45793</v>
      </c>
      <c r="F407" s="14" t="s">
        <v>1944</v>
      </c>
      <c r="G407" s="14" t="s">
        <v>1945</v>
      </c>
      <c r="H407" s="14" t="s">
        <v>1946</v>
      </c>
      <c r="I407" s="15">
        <v>72</v>
      </c>
      <c r="J407" s="77">
        <v>5</v>
      </c>
      <c r="K407" s="92"/>
    </row>
    <row r="408" spans="1:11" ht="90" x14ac:dyDescent="0.2">
      <c r="A408" s="14" t="s">
        <v>1517</v>
      </c>
      <c r="B408" s="14" t="s">
        <v>2366</v>
      </c>
      <c r="C408" s="14" t="s">
        <v>1947</v>
      </c>
      <c r="D408" s="16"/>
      <c r="E408" s="16">
        <v>45793</v>
      </c>
      <c r="F408" s="14" t="s">
        <v>1948</v>
      </c>
      <c r="G408" s="14" t="s">
        <v>1945</v>
      </c>
      <c r="H408" s="14" t="s">
        <v>1946</v>
      </c>
      <c r="I408" s="15">
        <v>170</v>
      </c>
      <c r="J408" s="77">
        <v>5</v>
      </c>
      <c r="K408" s="92"/>
    </row>
    <row r="409" spans="1:11" ht="78.75" x14ac:dyDescent="0.2">
      <c r="A409" s="14" t="s">
        <v>1517</v>
      </c>
      <c r="B409" s="14" t="s">
        <v>2366</v>
      </c>
      <c r="C409" s="14"/>
      <c r="D409" s="16">
        <v>45752</v>
      </c>
      <c r="E409" s="16">
        <v>45793</v>
      </c>
      <c r="F409" s="14" t="s">
        <v>1949</v>
      </c>
      <c r="G409" s="14" t="s">
        <v>1945</v>
      </c>
      <c r="H409" s="14" t="s">
        <v>1946</v>
      </c>
      <c r="I409" s="15">
        <v>50</v>
      </c>
      <c r="J409" s="77">
        <v>5</v>
      </c>
      <c r="K409" s="92"/>
    </row>
    <row r="410" spans="1:11" ht="78.75" x14ac:dyDescent="0.2">
      <c r="A410" s="14" t="s">
        <v>1517</v>
      </c>
      <c r="B410" s="14" t="s">
        <v>2366</v>
      </c>
      <c r="C410" s="14"/>
      <c r="D410" s="16">
        <v>45752</v>
      </c>
      <c r="E410" s="16">
        <v>45793</v>
      </c>
      <c r="F410" s="14" t="s">
        <v>1950</v>
      </c>
      <c r="G410" s="14" t="s">
        <v>1945</v>
      </c>
      <c r="H410" s="14" t="s">
        <v>1946</v>
      </c>
      <c r="I410" s="15">
        <v>50</v>
      </c>
      <c r="J410" s="77">
        <v>5</v>
      </c>
      <c r="K410" s="92"/>
    </row>
    <row r="411" spans="1:11" ht="78.75" x14ac:dyDescent="0.2">
      <c r="A411" s="14" t="s">
        <v>1517</v>
      </c>
      <c r="B411" s="14" t="s">
        <v>2366</v>
      </c>
      <c r="C411" s="14"/>
      <c r="D411" s="16">
        <v>45752</v>
      </c>
      <c r="E411" s="16">
        <v>45793</v>
      </c>
      <c r="F411" s="14" t="s">
        <v>1950</v>
      </c>
      <c r="G411" s="14" t="s">
        <v>1945</v>
      </c>
      <c r="H411" s="14" t="s">
        <v>1946</v>
      </c>
      <c r="I411" s="15">
        <v>50</v>
      </c>
      <c r="J411" s="77">
        <v>5</v>
      </c>
      <c r="K411" s="92"/>
    </row>
    <row r="412" spans="1:11" ht="78.75" x14ac:dyDescent="0.2">
      <c r="A412" s="14" t="s">
        <v>1517</v>
      </c>
      <c r="B412" s="14" t="s">
        <v>2366</v>
      </c>
      <c r="C412" s="14"/>
      <c r="D412" s="16">
        <v>45752</v>
      </c>
      <c r="E412" s="16">
        <v>45793</v>
      </c>
      <c r="F412" s="14" t="s">
        <v>1950</v>
      </c>
      <c r="G412" s="14" t="s">
        <v>1945</v>
      </c>
      <c r="H412" s="14" t="s">
        <v>1946</v>
      </c>
      <c r="I412" s="15">
        <v>50</v>
      </c>
      <c r="J412" s="77">
        <v>5</v>
      </c>
      <c r="K412" s="92"/>
    </row>
    <row r="413" spans="1:11" ht="78.75" x14ac:dyDescent="0.2">
      <c r="A413" s="14" t="s">
        <v>1517</v>
      </c>
      <c r="B413" s="14" t="s">
        <v>2366</v>
      </c>
      <c r="C413" s="14"/>
      <c r="D413" s="16">
        <v>45752</v>
      </c>
      <c r="E413" s="16">
        <v>45793</v>
      </c>
      <c r="F413" s="14" t="s">
        <v>1950</v>
      </c>
      <c r="G413" s="14" t="s">
        <v>1945</v>
      </c>
      <c r="H413" s="14" t="s">
        <v>1946</v>
      </c>
      <c r="I413" s="15">
        <v>50</v>
      </c>
      <c r="J413" s="77">
        <v>5</v>
      </c>
      <c r="K413" s="92"/>
    </row>
    <row r="414" spans="1:11" ht="78.75" x14ac:dyDescent="0.2">
      <c r="A414" s="14" t="s">
        <v>1517</v>
      </c>
      <c r="B414" s="14" t="s">
        <v>2366</v>
      </c>
      <c r="C414" s="14"/>
      <c r="D414" s="16">
        <v>45752</v>
      </c>
      <c r="E414" s="16">
        <v>45793</v>
      </c>
      <c r="F414" s="14" t="s">
        <v>1950</v>
      </c>
      <c r="G414" s="14" t="s">
        <v>1945</v>
      </c>
      <c r="H414" s="14" t="s">
        <v>1946</v>
      </c>
      <c r="I414" s="15">
        <v>50</v>
      </c>
      <c r="J414" s="77">
        <v>5</v>
      </c>
      <c r="K414" s="92"/>
    </row>
    <row r="415" spans="1:11" ht="78.75" x14ac:dyDescent="0.2">
      <c r="A415" s="14" t="s">
        <v>1517</v>
      </c>
      <c r="B415" s="14" t="s">
        <v>2366</v>
      </c>
      <c r="C415" s="14"/>
      <c r="D415" s="16">
        <v>45752</v>
      </c>
      <c r="E415" s="16">
        <v>45793</v>
      </c>
      <c r="F415" s="14" t="s">
        <v>1951</v>
      </c>
      <c r="G415" s="14" t="s">
        <v>1945</v>
      </c>
      <c r="H415" s="14" t="s">
        <v>1946</v>
      </c>
      <c r="I415" s="15">
        <v>45</v>
      </c>
      <c r="J415" s="77">
        <v>5</v>
      </c>
      <c r="K415" s="92"/>
    </row>
    <row r="416" spans="1:11" ht="78.75" x14ac:dyDescent="0.2">
      <c r="A416" s="14" t="s">
        <v>1517</v>
      </c>
      <c r="B416" s="14" t="s">
        <v>2366</v>
      </c>
      <c r="C416" s="14"/>
      <c r="D416" s="16">
        <v>45752</v>
      </c>
      <c r="E416" s="16">
        <v>45793</v>
      </c>
      <c r="F416" s="14" t="s">
        <v>1952</v>
      </c>
      <c r="G416" s="14" t="s">
        <v>1945</v>
      </c>
      <c r="H416" s="14" t="s">
        <v>1946</v>
      </c>
      <c r="I416" s="15">
        <v>45</v>
      </c>
      <c r="J416" s="77">
        <v>5</v>
      </c>
      <c r="K416" s="92"/>
    </row>
    <row r="417" spans="1:11" ht="78.75" x14ac:dyDescent="0.2">
      <c r="A417" s="14" t="s">
        <v>1517</v>
      </c>
      <c r="B417" s="14" t="s">
        <v>2366</v>
      </c>
      <c r="C417" s="14"/>
      <c r="D417" s="16">
        <v>45752</v>
      </c>
      <c r="E417" s="16">
        <v>45793</v>
      </c>
      <c r="F417" s="14" t="s">
        <v>1953</v>
      </c>
      <c r="G417" s="14" t="s">
        <v>1945</v>
      </c>
      <c r="H417" s="14" t="s">
        <v>1946</v>
      </c>
      <c r="I417" s="15">
        <v>45</v>
      </c>
      <c r="J417" s="77">
        <v>5</v>
      </c>
      <c r="K417" s="92"/>
    </row>
    <row r="418" spans="1:11" ht="78.75" x14ac:dyDescent="0.2">
      <c r="A418" s="14" t="s">
        <v>1517</v>
      </c>
      <c r="B418" s="14" t="s">
        <v>2366</v>
      </c>
      <c r="C418" s="14"/>
      <c r="D418" s="16">
        <v>45752</v>
      </c>
      <c r="E418" s="16">
        <v>45793</v>
      </c>
      <c r="F418" s="14" t="s">
        <v>1954</v>
      </c>
      <c r="G418" s="14" t="s">
        <v>1945</v>
      </c>
      <c r="H418" s="14" t="s">
        <v>1946</v>
      </c>
      <c r="I418" s="15">
        <v>45</v>
      </c>
      <c r="J418" s="77">
        <v>5</v>
      </c>
      <c r="K418" s="92"/>
    </row>
    <row r="419" spans="1:11" ht="78.75" x14ac:dyDescent="0.2">
      <c r="A419" s="14" t="s">
        <v>1517</v>
      </c>
      <c r="B419" s="14" t="s">
        <v>2366</v>
      </c>
      <c r="C419" s="14"/>
      <c r="D419" s="16">
        <v>45752</v>
      </c>
      <c r="E419" s="16">
        <v>45793</v>
      </c>
      <c r="F419" s="14" t="s">
        <v>1955</v>
      </c>
      <c r="G419" s="14" t="s">
        <v>1945</v>
      </c>
      <c r="H419" s="14" t="s">
        <v>1946</v>
      </c>
      <c r="I419" s="15">
        <v>45</v>
      </c>
      <c r="J419" s="77">
        <v>5</v>
      </c>
      <c r="K419" s="92"/>
    </row>
    <row r="420" spans="1:11" ht="78.75" x14ac:dyDescent="0.2">
      <c r="A420" s="14" t="s">
        <v>1517</v>
      </c>
      <c r="B420" s="14" t="s">
        <v>2366</v>
      </c>
      <c r="C420" s="14"/>
      <c r="D420" s="16">
        <v>45752</v>
      </c>
      <c r="E420" s="16">
        <v>45793</v>
      </c>
      <c r="F420" s="14" t="s">
        <v>1956</v>
      </c>
      <c r="G420" s="14" t="s">
        <v>1945</v>
      </c>
      <c r="H420" s="14" t="s">
        <v>1946</v>
      </c>
      <c r="I420" s="15">
        <v>45</v>
      </c>
      <c r="J420" s="77">
        <v>5</v>
      </c>
      <c r="K420" s="92"/>
    </row>
    <row r="421" spans="1:11" ht="78.75" x14ac:dyDescent="0.2">
      <c r="A421" s="14" t="s">
        <v>1517</v>
      </c>
      <c r="B421" s="14" t="s">
        <v>2366</v>
      </c>
      <c r="C421" s="14"/>
      <c r="D421" s="16">
        <v>45752</v>
      </c>
      <c r="E421" s="16">
        <v>45793</v>
      </c>
      <c r="F421" s="14" t="s">
        <v>1956</v>
      </c>
      <c r="G421" s="14" t="s">
        <v>1945</v>
      </c>
      <c r="H421" s="14" t="s">
        <v>1946</v>
      </c>
      <c r="I421" s="15">
        <v>45</v>
      </c>
      <c r="J421" s="77">
        <v>5</v>
      </c>
      <c r="K421" s="92"/>
    </row>
    <row r="422" spans="1:11" ht="78.75" x14ac:dyDescent="0.2">
      <c r="A422" s="14" t="s">
        <v>1517</v>
      </c>
      <c r="B422" s="14" t="s">
        <v>2366</v>
      </c>
      <c r="C422" s="14"/>
      <c r="D422" s="16">
        <v>45752</v>
      </c>
      <c r="E422" s="16">
        <v>45793</v>
      </c>
      <c r="F422" s="14" t="s">
        <v>1955</v>
      </c>
      <c r="G422" s="14" t="s">
        <v>1945</v>
      </c>
      <c r="H422" s="14" t="s">
        <v>1946</v>
      </c>
      <c r="I422" s="15">
        <v>45</v>
      </c>
      <c r="J422" s="77">
        <v>5</v>
      </c>
      <c r="K422" s="92"/>
    </row>
    <row r="423" spans="1:11" ht="78.75" x14ac:dyDescent="0.2">
      <c r="A423" s="14" t="s">
        <v>1517</v>
      </c>
      <c r="B423" s="14" t="s">
        <v>2366</v>
      </c>
      <c r="C423" s="14"/>
      <c r="D423" s="16">
        <v>45752</v>
      </c>
      <c r="E423" s="16">
        <v>45793</v>
      </c>
      <c r="F423" s="14" t="s">
        <v>1956</v>
      </c>
      <c r="G423" s="14" t="s">
        <v>1945</v>
      </c>
      <c r="H423" s="14" t="s">
        <v>1946</v>
      </c>
      <c r="I423" s="15">
        <v>45</v>
      </c>
      <c r="J423" s="77">
        <v>5</v>
      </c>
      <c r="K423" s="92"/>
    </row>
    <row r="424" spans="1:11" ht="78.75" x14ac:dyDescent="0.2">
      <c r="A424" s="14" t="s">
        <v>1517</v>
      </c>
      <c r="B424" s="14" t="s">
        <v>2366</v>
      </c>
      <c r="C424" s="14"/>
      <c r="D424" s="16">
        <v>45752</v>
      </c>
      <c r="E424" s="16">
        <v>45793</v>
      </c>
      <c r="F424" s="14" t="s">
        <v>1956</v>
      </c>
      <c r="G424" s="14" t="s">
        <v>1945</v>
      </c>
      <c r="H424" s="14" t="s">
        <v>1946</v>
      </c>
      <c r="I424" s="15">
        <v>45</v>
      </c>
      <c r="J424" s="77">
        <v>5</v>
      </c>
      <c r="K424" s="92"/>
    </row>
    <row r="425" spans="1:11" ht="78.75" x14ac:dyDescent="0.2">
      <c r="A425" s="14" t="s">
        <v>1517</v>
      </c>
      <c r="B425" s="14" t="s">
        <v>2366</v>
      </c>
      <c r="C425" s="14"/>
      <c r="D425" s="16">
        <v>45752</v>
      </c>
      <c r="E425" s="16">
        <v>45793</v>
      </c>
      <c r="F425" s="14" t="s">
        <v>1956</v>
      </c>
      <c r="G425" s="14" t="s">
        <v>1945</v>
      </c>
      <c r="H425" s="14" t="s">
        <v>1946</v>
      </c>
      <c r="I425" s="15">
        <v>45</v>
      </c>
      <c r="J425" s="77">
        <v>5</v>
      </c>
      <c r="K425" s="92"/>
    </row>
    <row r="426" spans="1:11" ht="78.75" x14ac:dyDescent="0.2">
      <c r="A426" s="14" t="s">
        <v>1517</v>
      </c>
      <c r="B426" s="14" t="s">
        <v>2366</v>
      </c>
      <c r="C426" s="14"/>
      <c r="D426" s="16">
        <v>45752</v>
      </c>
      <c r="E426" s="16">
        <v>45793</v>
      </c>
      <c r="F426" s="14" t="s">
        <v>1955</v>
      </c>
      <c r="G426" s="14" t="s">
        <v>1945</v>
      </c>
      <c r="H426" s="14" t="s">
        <v>1946</v>
      </c>
      <c r="I426" s="15">
        <v>45</v>
      </c>
      <c r="J426" s="77">
        <v>5</v>
      </c>
      <c r="K426" s="92"/>
    </row>
    <row r="427" spans="1:11" ht="78.75" x14ac:dyDescent="0.2">
      <c r="A427" s="14" t="s">
        <v>1517</v>
      </c>
      <c r="B427" s="14" t="s">
        <v>2366</v>
      </c>
      <c r="C427" s="14"/>
      <c r="D427" s="16">
        <v>45752</v>
      </c>
      <c r="E427" s="16">
        <v>45793</v>
      </c>
      <c r="F427" s="14" t="s">
        <v>1955</v>
      </c>
      <c r="G427" s="14" t="s">
        <v>1945</v>
      </c>
      <c r="H427" s="14" t="s">
        <v>1946</v>
      </c>
      <c r="I427" s="15">
        <v>45</v>
      </c>
      <c r="J427" s="77">
        <v>5</v>
      </c>
      <c r="K427" s="92"/>
    </row>
    <row r="428" spans="1:11" ht="78.75" x14ac:dyDescent="0.2">
      <c r="A428" s="14" t="s">
        <v>1517</v>
      </c>
      <c r="B428" s="14" t="s">
        <v>2366</v>
      </c>
      <c r="C428" s="14"/>
      <c r="D428" s="16">
        <v>45752</v>
      </c>
      <c r="E428" s="16">
        <v>45793</v>
      </c>
      <c r="F428" s="14" t="s">
        <v>1955</v>
      </c>
      <c r="G428" s="14" t="s">
        <v>1945</v>
      </c>
      <c r="H428" s="14" t="s">
        <v>1946</v>
      </c>
      <c r="I428" s="15">
        <v>45</v>
      </c>
      <c r="J428" s="77">
        <v>5</v>
      </c>
      <c r="K428" s="92"/>
    </row>
    <row r="429" spans="1:11" ht="78.75" x14ac:dyDescent="0.2">
      <c r="A429" s="14" t="s">
        <v>1517</v>
      </c>
      <c r="B429" s="14" t="s">
        <v>2366</v>
      </c>
      <c r="C429" s="14"/>
      <c r="D429" s="16">
        <v>45752</v>
      </c>
      <c r="E429" s="16">
        <v>45793</v>
      </c>
      <c r="F429" s="14" t="s">
        <v>1957</v>
      </c>
      <c r="G429" s="14" t="s">
        <v>1945</v>
      </c>
      <c r="H429" s="14" t="s">
        <v>1946</v>
      </c>
      <c r="I429" s="15">
        <v>19.8</v>
      </c>
      <c r="J429" s="77">
        <v>5</v>
      </c>
      <c r="K429" s="92"/>
    </row>
    <row r="430" spans="1:11" ht="78.75" x14ac:dyDescent="0.2">
      <c r="A430" s="14" t="s">
        <v>1517</v>
      </c>
      <c r="B430" s="14" t="s">
        <v>2366</v>
      </c>
      <c r="C430" s="14"/>
      <c r="D430" s="16">
        <v>45752</v>
      </c>
      <c r="E430" s="16">
        <v>45793</v>
      </c>
      <c r="F430" s="14" t="s">
        <v>1957</v>
      </c>
      <c r="G430" s="14" t="s">
        <v>1945</v>
      </c>
      <c r="H430" s="14" t="s">
        <v>1946</v>
      </c>
      <c r="I430" s="15">
        <v>33.299999999999997</v>
      </c>
      <c r="J430" s="77">
        <v>5</v>
      </c>
      <c r="K430" s="92"/>
    </row>
    <row r="431" spans="1:11" ht="78.75" x14ac:dyDescent="0.2">
      <c r="A431" s="14" t="s">
        <v>1517</v>
      </c>
      <c r="B431" s="14" t="s">
        <v>2366</v>
      </c>
      <c r="C431" s="14"/>
      <c r="D431" s="16">
        <v>45752</v>
      </c>
      <c r="E431" s="16">
        <v>45793</v>
      </c>
      <c r="F431" s="14" t="s">
        <v>1957</v>
      </c>
      <c r="G431" s="14" t="s">
        <v>1945</v>
      </c>
      <c r="H431" s="14" t="s">
        <v>1946</v>
      </c>
      <c r="I431" s="15">
        <v>51.6</v>
      </c>
      <c r="J431" s="77">
        <v>5</v>
      </c>
      <c r="K431" s="92"/>
    </row>
    <row r="432" spans="1:11" ht="78.75" x14ac:dyDescent="0.2">
      <c r="A432" s="14" t="s">
        <v>1517</v>
      </c>
      <c r="B432" s="14" t="s">
        <v>2366</v>
      </c>
      <c r="C432" s="14"/>
      <c r="D432" s="16">
        <v>45752</v>
      </c>
      <c r="E432" s="16">
        <v>45793</v>
      </c>
      <c r="F432" s="14" t="s">
        <v>1957</v>
      </c>
      <c r="G432" s="14" t="s">
        <v>1945</v>
      </c>
      <c r="H432" s="14" t="s">
        <v>1946</v>
      </c>
      <c r="I432" s="15">
        <v>27</v>
      </c>
      <c r="J432" s="77">
        <v>5</v>
      </c>
      <c r="K432" s="92"/>
    </row>
    <row r="433" spans="1:11" ht="78.75" x14ac:dyDescent="0.2">
      <c r="A433" s="14" t="s">
        <v>1517</v>
      </c>
      <c r="B433" s="14" t="s">
        <v>2366</v>
      </c>
      <c r="C433" s="14"/>
      <c r="D433" s="16">
        <v>45752</v>
      </c>
      <c r="E433" s="16">
        <v>45793</v>
      </c>
      <c r="F433" s="14" t="s">
        <v>1957</v>
      </c>
      <c r="G433" s="14" t="s">
        <v>1945</v>
      </c>
      <c r="H433" s="14" t="s">
        <v>1946</v>
      </c>
      <c r="I433" s="15">
        <v>36.9</v>
      </c>
      <c r="J433" s="77">
        <v>5</v>
      </c>
      <c r="K433" s="92"/>
    </row>
    <row r="434" spans="1:11" ht="78.75" x14ac:dyDescent="0.2">
      <c r="A434" s="14" t="s">
        <v>1517</v>
      </c>
      <c r="B434" s="14" t="s">
        <v>2366</v>
      </c>
      <c r="C434" s="14"/>
      <c r="D434" s="16">
        <v>45752</v>
      </c>
      <c r="E434" s="16">
        <v>45793</v>
      </c>
      <c r="F434" s="14" t="s">
        <v>1957</v>
      </c>
      <c r="G434" s="14" t="s">
        <v>1945</v>
      </c>
      <c r="H434" s="14" t="s">
        <v>1946</v>
      </c>
      <c r="I434" s="15">
        <v>29.4</v>
      </c>
      <c r="J434" s="77">
        <v>5</v>
      </c>
      <c r="K434" s="92"/>
    </row>
    <row r="435" spans="1:11" ht="12.75" x14ac:dyDescent="0.2">
      <c r="A435" s="14" t="s">
        <v>1505</v>
      </c>
      <c r="B435" s="14" t="s">
        <v>2367</v>
      </c>
      <c r="C435" s="14" t="s">
        <v>1958</v>
      </c>
      <c r="D435" s="16">
        <v>45793</v>
      </c>
      <c r="E435" s="16"/>
      <c r="F435" s="14" t="s">
        <v>1959</v>
      </c>
      <c r="G435" s="14" t="s">
        <v>480</v>
      </c>
      <c r="H435" s="14" t="s">
        <v>1696</v>
      </c>
      <c r="I435" s="15">
        <v>140.19999999999999</v>
      </c>
      <c r="J435" s="77">
        <v>4</v>
      </c>
      <c r="K435" s="92"/>
    </row>
    <row r="436" spans="1:11" ht="12.75" x14ac:dyDescent="0.2">
      <c r="A436" s="14" t="s">
        <v>1505</v>
      </c>
      <c r="B436" s="14" t="s">
        <v>2368</v>
      </c>
      <c r="C436" s="14" t="s">
        <v>1960</v>
      </c>
      <c r="D436" s="16">
        <v>45795</v>
      </c>
      <c r="E436" s="16"/>
      <c r="F436" s="14" t="s">
        <v>1961</v>
      </c>
      <c r="G436" s="14" t="s">
        <v>1962</v>
      </c>
      <c r="H436" s="14" t="s">
        <v>1963</v>
      </c>
      <c r="I436" s="15">
        <v>492</v>
      </c>
      <c r="J436" s="77">
        <v>5</v>
      </c>
      <c r="K436" s="92"/>
    </row>
    <row r="437" spans="1:11" ht="22.5" x14ac:dyDescent="0.2">
      <c r="A437" s="14" t="s">
        <v>1505</v>
      </c>
      <c r="B437" s="14" t="s">
        <v>2369</v>
      </c>
      <c r="C437" s="14" t="s">
        <v>1964</v>
      </c>
      <c r="D437" s="16">
        <v>45797</v>
      </c>
      <c r="E437" s="16"/>
      <c r="F437" s="14" t="s">
        <v>1965</v>
      </c>
      <c r="G437" s="14" t="s">
        <v>1573</v>
      </c>
      <c r="H437" s="14" t="s">
        <v>1864</v>
      </c>
      <c r="I437" s="15">
        <v>155.13</v>
      </c>
      <c r="J437" s="77">
        <v>5</v>
      </c>
      <c r="K437" s="92"/>
    </row>
    <row r="438" spans="1:11" ht="45" x14ac:dyDescent="0.2">
      <c r="A438" s="14" t="s">
        <v>1505</v>
      </c>
      <c r="B438" s="14"/>
      <c r="C438" s="14"/>
      <c r="D438" s="16"/>
      <c r="E438" s="16"/>
      <c r="F438" s="316" t="s">
        <v>1966</v>
      </c>
      <c r="G438" s="14"/>
      <c r="H438" s="14"/>
      <c r="I438" s="15"/>
      <c r="J438" s="77"/>
      <c r="K438" s="92"/>
    </row>
    <row r="439" spans="1:11" ht="56.25" x14ac:dyDescent="0.2">
      <c r="A439" s="14" t="s">
        <v>1505</v>
      </c>
      <c r="B439" s="14" t="s">
        <v>2370</v>
      </c>
      <c r="C439" s="14" t="s">
        <v>1967</v>
      </c>
      <c r="D439" s="16">
        <v>45797</v>
      </c>
      <c r="E439" s="16"/>
      <c r="F439" s="14" t="s">
        <v>1968</v>
      </c>
      <c r="G439" s="14" t="s">
        <v>1969</v>
      </c>
      <c r="H439" s="14" t="s">
        <v>1970</v>
      </c>
      <c r="I439" s="15">
        <v>286</v>
      </c>
      <c r="J439" s="77">
        <v>2</v>
      </c>
      <c r="K439" s="92"/>
    </row>
    <row r="440" spans="1:11" ht="12.75" x14ac:dyDescent="0.2">
      <c r="A440" s="14" t="s">
        <v>1505</v>
      </c>
      <c r="B440" s="14"/>
      <c r="C440" s="14"/>
      <c r="D440" s="16">
        <v>45797</v>
      </c>
      <c r="E440" s="16"/>
      <c r="F440" s="14" t="s">
        <v>1914</v>
      </c>
      <c r="G440" s="14" t="s">
        <v>1576</v>
      </c>
      <c r="H440" s="14" t="s">
        <v>1577</v>
      </c>
      <c r="I440" s="15">
        <v>0.25</v>
      </c>
      <c r="J440" s="77">
        <v>4</v>
      </c>
      <c r="K440" s="92"/>
    </row>
    <row r="441" spans="1:11" ht="56.25" x14ac:dyDescent="0.2">
      <c r="A441" s="14" t="s">
        <v>1505</v>
      </c>
      <c r="B441" s="14" t="s">
        <v>2371</v>
      </c>
      <c r="C441" s="14" t="s">
        <v>1760</v>
      </c>
      <c r="D441" s="16">
        <v>45853</v>
      </c>
      <c r="E441" s="16"/>
      <c r="F441" s="14" t="s">
        <v>1971</v>
      </c>
      <c r="G441" s="14" t="s">
        <v>1892</v>
      </c>
      <c r="H441" s="14" t="s">
        <v>1893</v>
      </c>
      <c r="I441" s="15">
        <v>369</v>
      </c>
      <c r="J441" s="77">
        <v>2</v>
      </c>
      <c r="K441" s="92"/>
    </row>
    <row r="442" spans="1:11" ht="56.25" x14ac:dyDescent="0.2">
      <c r="A442" s="14" t="s">
        <v>1505</v>
      </c>
      <c r="B442" s="14" t="s">
        <v>2372</v>
      </c>
      <c r="C442" s="14" t="s">
        <v>1890</v>
      </c>
      <c r="D442" s="16">
        <v>45854</v>
      </c>
      <c r="E442" s="16"/>
      <c r="F442" s="14" t="s">
        <v>1972</v>
      </c>
      <c r="G442" s="14" t="s">
        <v>1867</v>
      </c>
      <c r="H442" s="14" t="s">
        <v>1868</v>
      </c>
      <c r="I442" s="15">
        <v>750</v>
      </c>
      <c r="J442" s="77">
        <v>1</v>
      </c>
      <c r="K442" s="92"/>
    </row>
    <row r="443" spans="1:11" ht="67.5" x14ac:dyDescent="0.2">
      <c r="A443" s="14" t="s">
        <v>1505</v>
      </c>
      <c r="B443" s="14" t="s">
        <v>2373</v>
      </c>
      <c r="C443" s="14" t="s">
        <v>2197</v>
      </c>
      <c r="D443" s="16">
        <v>45812</v>
      </c>
      <c r="E443" s="16">
        <v>45859</v>
      </c>
      <c r="F443" s="14" t="s">
        <v>2198</v>
      </c>
      <c r="G443" s="14" t="s">
        <v>2199</v>
      </c>
      <c r="H443" s="14" t="s">
        <v>2200</v>
      </c>
      <c r="I443" s="15">
        <v>875</v>
      </c>
      <c r="J443" s="77">
        <v>1</v>
      </c>
      <c r="K443" s="92"/>
    </row>
    <row r="444" spans="1:11" ht="78.75" x14ac:dyDescent="0.2">
      <c r="A444" s="14" t="s">
        <v>1505</v>
      </c>
      <c r="B444" s="14" t="s">
        <v>2373</v>
      </c>
      <c r="C444" s="14" t="s">
        <v>2201</v>
      </c>
      <c r="D444" s="16">
        <v>45810</v>
      </c>
      <c r="E444" s="16">
        <v>45859</v>
      </c>
      <c r="F444" s="14" t="s">
        <v>2202</v>
      </c>
      <c r="G444" s="14" t="s">
        <v>2199</v>
      </c>
      <c r="H444" s="14" t="s">
        <v>2200</v>
      </c>
      <c r="I444" s="15">
        <v>1650</v>
      </c>
      <c r="J444" s="77">
        <v>1</v>
      </c>
      <c r="K444" s="92"/>
    </row>
    <row r="445" spans="1:11" ht="56.25" x14ac:dyDescent="0.2">
      <c r="A445" s="14" t="s">
        <v>1505</v>
      </c>
      <c r="B445" s="14" t="s">
        <v>2373</v>
      </c>
      <c r="C445" s="14" t="s">
        <v>2203</v>
      </c>
      <c r="D445" s="16">
        <v>45803</v>
      </c>
      <c r="E445" s="16">
        <v>45859</v>
      </c>
      <c r="F445" s="14" t="s">
        <v>2204</v>
      </c>
      <c r="G445" s="14" t="s">
        <v>2199</v>
      </c>
      <c r="H445" s="14" t="s">
        <v>2200</v>
      </c>
      <c r="I445" s="15">
        <v>150</v>
      </c>
      <c r="J445" s="77">
        <v>1</v>
      </c>
      <c r="K445" s="92"/>
    </row>
    <row r="446" spans="1:11" ht="56.25" x14ac:dyDescent="0.2">
      <c r="A446" s="14" t="s">
        <v>1505</v>
      </c>
      <c r="B446" s="14" t="s">
        <v>2373</v>
      </c>
      <c r="C446" s="14"/>
      <c r="D446" s="16">
        <v>45801</v>
      </c>
      <c r="E446" s="16">
        <v>45859</v>
      </c>
      <c r="F446" s="14" t="s">
        <v>2205</v>
      </c>
      <c r="G446" s="14" t="s">
        <v>2199</v>
      </c>
      <c r="H446" s="14" t="s">
        <v>2200</v>
      </c>
      <c r="I446" s="15">
        <v>110.7</v>
      </c>
      <c r="J446" s="77">
        <v>1</v>
      </c>
      <c r="K446" s="92"/>
    </row>
    <row r="447" spans="1:11" ht="56.25" x14ac:dyDescent="0.2">
      <c r="A447" s="14" t="s">
        <v>1505</v>
      </c>
      <c r="B447" s="14" t="s">
        <v>2373</v>
      </c>
      <c r="C447" s="14"/>
      <c r="D447" s="16">
        <v>45801</v>
      </c>
      <c r="E447" s="16">
        <v>45859</v>
      </c>
      <c r="F447" s="14" t="s">
        <v>2206</v>
      </c>
      <c r="G447" s="14" t="s">
        <v>2199</v>
      </c>
      <c r="H447" s="14" t="s">
        <v>2200</v>
      </c>
      <c r="I447" s="15">
        <v>51</v>
      </c>
      <c r="J447" s="77">
        <v>1</v>
      </c>
      <c r="K447" s="92"/>
    </row>
    <row r="448" spans="1:11" ht="56.25" x14ac:dyDescent="0.2">
      <c r="A448" s="14" t="s">
        <v>1505</v>
      </c>
      <c r="B448" s="14" t="s">
        <v>2373</v>
      </c>
      <c r="C448" s="14"/>
      <c r="D448" s="16">
        <v>45801</v>
      </c>
      <c r="E448" s="16">
        <v>45859</v>
      </c>
      <c r="F448" s="14" t="s">
        <v>2205</v>
      </c>
      <c r="G448" s="14" t="s">
        <v>2199</v>
      </c>
      <c r="H448" s="14" t="s">
        <v>2200</v>
      </c>
      <c r="I448" s="15">
        <v>21.3</v>
      </c>
      <c r="J448" s="77">
        <v>1</v>
      </c>
      <c r="K448" s="92"/>
    </row>
    <row r="449" spans="1:11" ht="56.25" x14ac:dyDescent="0.2">
      <c r="A449" s="14" t="s">
        <v>1505</v>
      </c>
      <c r="B449" s="14" t="s">
        <v>2373</v>
      </c>
      <c r="C449" s="14"/>
      <c r="D449" s="16">
        <v>45801</v>
      </c>
      <c r="E449" s="16">
        <v>45859</v>
      </c>
      <c r="F449" s="14" t="s">
        <v>2205</v>
      </c>
      <c r="G449" s="14" t="s">
        <v>2199</v>
      </c>
      <c r="H449" s="14" t="s">
        <v>2200</v>
      </c>
      <c r="I449" s="15">
        <v>84.6</v>
      </c>
      <c r="J449" s="77">
        <v>1</v>
      </c>
      <c r="K449" s="92"/>
    </row>
    <row r="450" spans="1:11" ht="56.25" x14ac:dyDescent="0.2">
      <c r="A450" s="14" t="s">
        <v>1505</v>
      </c>
      <c r="B450" s="14" t="s">
        <v>2373</v>
      </c>
      <c r="C450" s="14"/>
      <c r="D450" s="16">
        <v>45801</v>
      </c>
      <c r="E450" s="16">
        <v>45859</v>
      </c>
      <c r="F450" s="14" t="s">
        <v>2205</v>
      </c>
      <c r="G450" s="14" t="s">
        <v>2199</v>
      </c>
      <c r="H450" s="14" t="s">
        <v>2200</v>
      </c>
      <c r="I450" s="15">
        <v>17.25</v>
      </c>
      <c r="J450" s="77">
        <v>1</v>
      </c>
      <c r="K450" s="92"/>
    </row>
    <row r="451" spans="1:11" ht="56.25" x14ac:dyDescent="0.2">
      <c r="A451" s="14" t="s">
        <v>1505</v>
      </c>
      <c r="B451" s="14" t="s">
        <v>2373</v>
      </c>
      <c r="C451" s="14"/>
      <c r="D451" s="16">
        <v>45801</v>
      </c>
      <c r="E451" s="16">
        <v>45859</v>
      </c>
      <c r="F451" s="14" t="s">
        <v>2205</v>
      </c>
      <c r="G451" s="14" t="s">
        <v>2199</v>
      </c>
      <c r="H451" s="14" t="s">
        <v>2200</v>
      </c>
      <c r="I451" s="15">
        <v>110.7</v>
      </c>
      <c r="J451" s="77">
        <v>1</v>
      </c>
      <c r="K451" s="92"/>
    </row>
    <row r="452" spans="1:11" ht="56.25" x14ac:dyDescent="0.2">
      <c r="A452" s="14" t="s">
        <v>1505</v>
      </c>
      <c r="B452" s="14" t="s">
        <v>2373</v>
      </c>
      <c r="C452" s="14"/>
      <c r="D452" s="16">
        <v>45801</v>
      </c>
      <c r="E452" s="16">
        <v>45859</v>
      </c>
      <c r="F452" s="14" t="s">
        <v>2205</v>
      </c>
      <c r="G452" s="14" t="s">
        <v>2199</v>
      </c>
      <c r="H452" s="14" t="s">
        <v>2200</v>
      </c>
      <c r="I452" s="15">
        <v>46.5</v>
      </c>
      <c r="J452" s="77">
        <v>1</v>
      </c>
      <c r="K452" s="92"/>
    </row>
    <row r="453" spans="1:11" ht="56.25" x14ac:dyDescent="0.2">
      <c r="A453" s="14" t="s">
        <v>1505</v>
      </c>
      <c r="B453" s="14" t="s">
        <v>2373</v>
      </c>
      <c r="C453" s="14"/>
      <c r="D453" s="16">
        <v>45801</v>
      </c>
      <c r="E453" s="16">
        <v>45859</v>
      </c>
      <c r="F453" s="14" t="s">
        <v>2207</v>
      </c>
      <c r="G453" s="14" t="s">
        <v>2199</v>
      </c>
      <c r="H453" s="14" t="s">
        <v>2200</v>
      </c>
      <c r="I453" s="15">
        <v>7.5</v>
      </c>
      <c r="J453" s="77">
        <v>1</v>
      </c>
      <c r="K453" s="92"/>
    </row>
    <row r="454" spans="1:11" ht="56.25" x14ac:dyDescent="0.2">
      <c r="A454" s="14" t="s">
        <v>1505</v>
      </c>
      <c r="B454" s="14" t="s">
        <v>2373</v>
      </c>
      <c r="C454" s="14"/>
      <c r="D454" s="16">
        <v>45801</v>
      </c>
      <c r="E454" s="16">
        <v>45859</v>
      </c>
      <c r="F454" s="14" t="s">
        <v>2208</v>
      </c>
      <c r="G454" s="14" t="s">
        <v>2199</v>
      </c>
      <c r="H454" s="14" t="s">
        <v>2200</v>
      </c>
      <c r="I454" s="15">
        <v>8.5</v>
      </c>
      <c r="J454" s="77">
        <v>1</v>
      </c>
      <c r="K454" s="92"/>
    </row>
    <row r="455" spans="1:11" ht="56.25" x14ac:dyDescent="0.2">
      <c r="A455" s="14" t="s">
        <v>1505</v>
      </c>
      <c r="B455" s="14" t="s">
        <v>2373</v>
      </c>
      <c r="C455" s="14"/>
      <c r="D455" s="16">
        <v>45801</v>
      </c>
      <c r="E455" s="16">
        <v>45859</v>
      </c>
      <c r="F455" s="14" t="s">
        <v>2209</v>
      </c>
      <c r="G455" s="14" t="s">
        <v>2199</v>
      </c>
      <c r="H455" s="14" t="s">
        <v>2200</v>
      </c>
      <c r="I455" s="15">
        <v>35.1</v>
      </c>
      <c r="J455" s="77">
        <v>1</v>
      </c>
      <c r="K455" s="92"/>
    </row>
    <row r="456" spans="1:11" ht="56.25" x14ac:dyDescent="0.2">
      <c r="A456" s="14" t="s">
        <v>1505</v>
      </c>
      <c r="B456" s="14" t="s">
        <v>2373</v>
      </c>
      <c r="C456" s="14"/>
      <c r="D456" s="16">
        <v>45801</v>
      </c>
      <c r="E456" s="16">
        <v>45859</v>
      </c>
      <c r="F456" s="14" t="s">
        <v>2206</v>
      </c>
      <c r="G456" s="14" t="s">
        <v>2199</v>
      </c>
      <c r="H456" s="14" t="s">
        <v>2200</v>
      </c>
      <c r="I456" s="15">
        <v>21.3</v>
      </c>
      <c r="J456" s="77">
        <v>1</v>
      </c>
      <c r="K456" s="92"/>
    </row>
    <row r="457" spans="1:11" ht="56.25" x14ac:dyDescent="0.2">
      <c r="A457" s="14" t="s">
        <v>1505</v>
      </c>
      <c r="B457" s="14" t="s">
        <v>2373</v>
      </c>
      <c r="C457" s="14"/>
      <c r="D457" s="16">
        <v>45801</v>
      </c>
      <c r="E457" s="16">
        <v>45859</v>
      </c>
      <c r="F457" s="14" t="s">
        <v>2205</v>
      </c>
      <c r="G457" s="14" t="s">
        <v>2199</v>
      </c>
      <c r="H457" s="14" t="s">
        <v>2200</v>
      </c>
      <c r="I457" s="15">
        <v>25</v>
      </c>
      <c r="J457" s="77">
        <v>1</v>
      </c>
      <c r="K457" s="92"/>
    </row>
    <row r="458" spans="1:11" ht="56.25" x14ac:dyDescent="0.2">
      <c r="A458" s="14" t="s">
        <v>1505</v>
      </c>
      <c r="B458" s="14" t="s">
        <v>2373</v>
      </c>
      <c r="C458" s="14"/>
      <c r="D458" s="16">
        <v>45801</v>
      </c>
      <c r="E458" s="16">
        <v>45859</v>
      </c>
      <c r="F458" s="14" t="s">
        <v>2205</v>
      </c>
      <c r="G458" s="14" t="s">
        <v>2199</v>
      </c>
      <c r="H458" s="14" t="s">
        <v>2200</v>
      </c>
      <c r="I458" s="15">
        <v>77.7</v>
      </c>
      <c r="J458" s="77">
        <v>1</v>
      </c>
      <c r="K458" s="92"/>
    </row>
    <row r="459" spans="1:11" ht="56.25" x14ac:dyDescent="0.2">
      <c r="A459" s="14" t="s">
        <v>1505</v>
      </c>
      <c r="B459" s="14" t="s">
        <v>2373</v>
      </c>
      <c r="C459" s="14"/>
      <c r="D459" s="16">
        <v>45801</v>
      </c>
      <c r="E459" s="16">
        <v>45859</v>
      </c>
      <c r="F459" s="14" t="s">
        <v>2205</v>
      </c>
      <c r="G459" s="14" t="s">
        <v>2199</v>
      </c>
      <c r="H459" s="14" t="s">
        <v>2200</v>
      </c>
      <c r="I459" s="15">
        <v>84.6</v>
      </c>
      <c r="J459" s="77">
        <v>1</v>
      </c>
      <c r="K459" s="92"/>
    </row>
    <row r="460" spans="1:11" ht="56.25" x14ac:dyDescent="0.2">
      <c r="A460" s="14" t="s">
        <v>1505</v>
      </c>
      <c r="B460" s="14" t="s">
        <v>2373</v>
      </c>
      <c r="C460" s="14"/>
      <c r="D460" s="16">
        <v>45801</v>
      </c>
      <c r="E460" s="16">
        <v>45859</v>
      </c>
      <c r="F460" s="14" t="s">
        <v>2205</v>
      </c>
      <c r="G460" s="14" t="s">
        <v>2199</v>
      </c>
      <c r="H460" s="14" t="s">
        <v>2200</v>
      </c>
      <c r="I460" s="15">
        <v>52.5</v>
      </c>
      <c r="J460" s="77">
        <v>1</v>
      </c>
      <c r="K460" s="92"/>
    </row>
    <row r="461" spans="1:11" ht="56.25" x14ac:dyDescent="0.2">
      <c r="A461" s="14" t="s">
        <v>1505</v>
      </c>
      <c r="B461" s="14" t="s">
        <v>2373</v>
      </c>
      <c r="C461" s="14"/>
      <c r="D461" s="16">
        <v>45801</v>
      </c>
      <c r="E461" s="16">
        <v>45859</v>
      </c>
      <c r="F461" s="14" t="s">
        <v>2205</v>
      </c>
      <c r="G461" s="14" t="s">
        <v>2199</v>
      </c>
      <c r="H461" s="14" t="s">
        <v>2200</v>
      </c>
      <c r="I461" s="15">
        <v>25</v>
      </c>
      <c r="J461" s="77">
        <v>1</v>
      </c>
      <c r="K461" s="92"/>
    </row>
    <row r="462" spans="1:11" ht="56.25" x14ac:dyDescent="0.2">
      <c r="A462" s="14" t="s">
        <v>1505</v>
      </c>
      <c r="B462" s="14" t="s">
        <v>2373</v>
      </c>
      <c r="C462" s="14"/>
      <c r="D462" s="16">
        <v>45801</v>
      </c>
      <c r="E462" s="16">
        <v>45859</v>
      </c>
      <c r="F462" s="14" t="s">
        <v>2205</v>
      </c>
      <c r="G462" s="14" t="s">
        <v>2199</v>
      </c>
      <c r="H462" s="14" t="s">
        <v>2200</v>
      </c>
      <c r="I462" s="15">
        <v>25</v>
      </c>
      <c r="J462" s="77">
        <v>1</v>
      </c>
      <c r="K462" s="92"/>
    </row>
    <row r="463" spans="1:11" ht="67.5" x14ac:dyDescent="0.2">
      <c r="A463" s="14" t="s">
        <v>1505</v>
      </c>
      <c r="B463" s="14" t="s">
        <v>2373</v>
      </c>
      <c r="C463" s="14" t="s">
        <v>2210</v>
      </c>
      <c r="D463" s="16">
        <v>45812</v>
      </c>
      <c r="E463" s="16">
        <v>45859</v>
      </c>
      <c r="F463" s="14" t="s">
        <v>2211</v>
      </c>
      <c r="G463" s="14" t="s">
        <v>2199</v>
      </c>
      <c r="H463" s="14" t="s">
        <v>2200</v>
      </c>
      <c r="I463" s="15">
        <v>3619.79</v>
      </c>
      <c r="J463" s="77">
        <v>1</v>
      </c>
      <c r="K463" s="92"/>
    </row>
    <row r="464" spans="1:11" ht="22.5" x14ac:dyDescent="0.2">
      <c r="A464" s="14" t="s">
        <v>1505</v>
      </c>
      <c r="B464" s="14" t="s">
        <v>2374</v>
      </c>
      <c r="C464" s="14" t="s">
        <v>1973</v>
      </c>
      <c r="D464" s="16">
        <v>45798</v>
      </c>
      <c r="E464" s="16"/>
      <c r="F464" s="14" t="s">
        <v>1974</v>
      </c>
      <c r="G464" s="14" t="s">
        <v>1975</v>
      </c>
      <c r="H464" s="14" t="s">
        <v>1976</v>
      </c>
      <c r="I464" s="15">
        <v>536</v>
      </c>
      <c r="J464" s="77">
        <v>1</v>
      </c>
      <c r="K464" s="92"/>
    </row>
    <row r="465" spans="1:11" ht="22.5" x14ac:dyDescent="0.2">
      <c r="A465" s="14" t="s">
        <v>1517</v>
      </c>
      <c r="B465" s="14" t="s">
        <v>2375</v>
      </c>
      <c r="C465" s="14" t="s">
        <v>1977</v>
      </c>
      <c r="D465" s="16">
        <v>45798</v>
      </c>
      <c r="E465" s="16"/>
      <c r="F465" s="14" t="s">
        <v>1978</v>
      </c>
      <c r="G465" s="14" t="s">
        <v>1962</v>
      </c>
      <c r="H465" s="14" t="s">
        <v>1963</v>
      </c>
      <c r="I465" s="15">
        <v>86.1</v>
      </c>
      <c r="J465" s="77">
        <v>4</v>
      </c>
      <c r="K465" s="92"/>
    </row>
    <row r="466" spans="1:11" ht="12.75" x14ac:dyDescent="0.2">
      <c r="A466" s="14" t="s">
        <v>1505</v>
      </c>
      <c r="B466" s="14" t="s">
        <v>2376</v>
      </c>
      <c r="C466" s="14" t="s">
        <v>1979</v>
      </c>
      <c r="D466" s="16">
        <v>45799</v>
      </c>
      <c r="E466" s="16"/>
      <c r="F466" s="14" t="s">
        <v>1980</v>
      </c>
      <c r="G466" s="14" t="s">
        <v>1573</v>
      </c>
      <c r="H466" s="14" t="s">
        <v>1864</v>
      </c>
      <c r="I466" s="15">
        <v>611.1</v>
      </c>
      <c r="J466" s="77">
        <v>5</v>
      </c>
      <c r="K466" s="92"/>
    </row>
    <row r="467" spans="1:11" ht="12.75" x14ac:dyDescent="0.2">
      <c r="A467" s="14" t="s">
        <v>1505</v>
      </c>
      <c r="B467" s="14"/>
      <c r="C467" s="14"/>
      <c r="D467" s="16"/>
      <c r="E467" s="16"/>
      <c r="F467" s="14" t="s">
        <v>1914</v>
      </c>
      <c r="G467" s="14" t="s">
        <v>1576</v>
      </c>
      <c r="H467" s="14" t="s">
        <v>1577</v>
      </c>
      <c r="I467" s="15">
        <v>0.25</v>
      </c>
      <c r="J467" s="77">
        <v>4</v>
      </c>
      <c r="K467" s="92"/>
    </row>
    <row r="468" spans="1:11" ht="12.75" x14ac:dyDescent="0.2">
      <c r="A468" s="14" t="s">
        <v>1505</v>
      </c>
      <c r="B468" s="14"/>
      <c r="C468" s="14"/>
      <c r="D468" s="16">
        <v>45800</v>
      </c>
      <c r="E468" s="16"/>
      <c r="F468" s="14" t="s">
        <v>1754</v>
      </c>
      <c r="G468" s="14" t="s">
        <v>2312</v>
      </c>
      <c r="H468" s="14" t="s">
        <v>2313</v>
      </c>
      <c r="I468" s="15">
        <v>66.8</v>
      </c>
      <c r="J468" s="77">
        <v>3</v>
      </c>
      <c r="K468" s="92"/>
    </row>
    <row r="469" spans="1:11" ht="12.75" x14ac:dyDescent="0.2">
      <c r="A469" s="14" t="s">
        <v>1505</v>
      </c>
      <c r="B469" s="14" t="s">
        <v>2377</v>
      </c>
      <c r="C469" s="14" t="s">
        <v>1981</v>
      </c>
      <c r="D469" s="16">
        <v>45804</v>
      </c>
      <c r="E469" s="16"/>
      <c r="F469" s="14" t="s">
        <v>1982</v>
      </c>
      <c r="G469" s="14" t="s">
        <v>1573</v>
      </c>
      <c r="H469" s="14" t="s">
        <v>1864</v>
      </c>
      <c r="I469" s="15">
        <v>28.6</v>
      </c>
      <c r="J469" s="77">
        <v>5</v>
      </c>
      <c r="K469" s="92"/>
    </row>
    <row r="470" spans="1:11" ht="12.75" x14ac:dyDescent="0.2">
      <c r="A470" s="14" t="s">
        <v>1505</v>
      </c>
      <c r="B470" s="14"/>
      <c r="C470" s="14"/>
      <c r="D470" s="16">
        <v>45804</v>
      </c>
      <c r="E470" s="16"/>
      <c r="F470" s="14" t="s">
        <v>1914</v>
      </c>
      <c r="G470" s="14" t="s">
        <v>1576</v>
      </c>
      <c r="H470" s="14" t="s">
        <v>1577</v>
      </c>
      <c r="I470" s="15">
        <v>0.25</v>
      </c>
      <c r="J470" s="77">
        <v>4</v>
      </c>
      <c r="K470" s="92"/>
    </row>
    <row r="471" spans="1:11" ht="33.75" x14ac:dyDescent="0.2">
      <c r="A471" s="14" t="s">
        <v>1505</v>
      </c>
      <c r="B471" s="14"/>
      <c r="C471" s="14"/>
      <c r="D471" s="16"/>
      <c r="E471" s="16"/>
      <c r="F471" s="14" t="s">
        <v>1983</v>
      </c>
      <c r="G471" s="14"/>
      <c r="H471" s="14"/>
      <c r="I471" s="15"/>
      <c r="J471" s="77"/>
      <c r="K471" s="92"/>
    </row>
    <row r="472" spans="1:11" ht="45" x14ac:dyDescent="0.2">
      <c r="A472" s="14" t="s">
        <v>1505</v>
      </c>
      <c r="B472" s="14" t="s">
        <v>2378</v>
      </c>
      <c r="C472" s="14" t="s">
        <v>1984</v>
      </c>
      <c r="D472" s="16">
        <v>45691</v>
      </c>
      <c r="E472" s="16"/>
      <c r="F472" s="14" t="s">
        <v>1985</v>
      </c>
      <c r="G472" s="14" t="s">
        <v>1986</v>
      </c>
      <c r="H472" s="14" t="s">
        <v>1987</v>
      </c>
      <c r="I472" s="15">
        <v>347.16</v>
      </c>
      <c r="J472" s="77">
        <v>2</v>
      </c>
      <c r="K472" s="92"/>
    </row>
    <row r="473" spans="1:11" ht="45" x14ac:dyDescent="0.2">
      <c r="A473" s="14" t="s">
        <v>1505</v>
      </c>
      <c r="B473" s="14" t="s">
        <v>2379</v>
      </c>
      <c r="C473" s="14" t="s">
        <v>1988</v>
      </c>
      <c r="D473" s="16">
        <v>45691</v>
      </c>
      <c r="E473" s="16"/>
      <c r="F473" s="14" t="s">
        <v>1985</v>
      </c>
      <c r="G473" s="14" t="s">
        <v>1986</v>
      </c>
      <c r="H473" s="14" t="s">
        <v>1987</v>
      </c>
      <c r="I473" s="15">
        <v>347.16</v>
      </c>
      <c r="J473" s="77">
        <v>2</v>
      </c>
      <c r="K473" s="92"/>
    </row>
    <row r="474" spans="1:11" ht="45" x14ac:dyDescent="0.2">
      <c r="A474" s="14" t="s">
        <v>1505</v>
      </c>
      <c r="B474" s="14" t="s">
        <v>2380</v>
      </c>
      <c r="C474" s="14"/>
      <c r="D474" s="16">
        <v>45808</v>
      </c>
      <c r="E474" s="16"/>
      <c r="F474" s="14" t="s">
        <v>1989</v>
      </c>
      <c r="G474" s="14"/>
      <c r="H474" s="14" t="s">
        <v>1990</v>
      </c>
      <c r="I474" s="15">
        <v>19500</v>
      </c>
      <c r="J474" s="77">
        <v>2</v>
      </c>
      <c r="K474" s="92"/>
    </row>
    <row r="475" spans="1:11" ht="45" x14ac:dyDescent="0.2">
      <c r="A475" s="14" t="s">
        <v>1505</v>
      </c>
      <c r="B475" s="14" t="s">
        <v>2380</v>
      </c>
      <c r="C475" s="14"/>
      <c r="D475" s="16">
        <v>45820</v>
      </c>
      <c r="E475" s="16"/>
      <c r="F475" s="14" t="s">
        <v>1991</v>
      </c>
      <c r="G475" s="14"/>
      <c r="H475" s="14" t="s">
        <v>1990</v>
      </c>
      <c r="I475" s="15">
        <v>900</v>
      </c>
      <c r="J475" s="77">
        <v>2</v>
      </c>
      <c r="K475" s="92"/>
    </row>
    <row r="476" spans="1:11" ht="45" x14ac:dyDescent="0.2">
      <c r="A476" s="14" t="s">
        <v>1505</v>
      </c>
      <c r="B476" s="14" t="s">
        <v>2381</v>
      </c>
      <c r="C476" s="14" t="s">
        <v>1992</v>
      </c>
      <c r="D476" s="16">
        <v>45819</v>
      </c>
      <c r="E476" s="16"/>
      <c r="F476" s="14" t="s">
        <v>1993</v>
      </c>
      <c r="G476" s="14" t="s">
        <v>1994</v>
      </c>
      <c r="H476" s="14" t="s">
        <v>1995</v>
      </c>
      <c r="I476" s="15">
        <v>18</v>
      </c>
      <c r="J476" s="77">
        <v>2</v>
      </c>
      <c r="K476" s="92"/>
    </row>
    <row r="477" spans="1:11" ht="45" x14ac:dyDescent="0.2">
      <c r="A477" s="14" t="s">
        <v>1505</v>
      </c>
      <c r="B477" s="14" t="s">
        <v>2382</v>
      </c>
      <c r="C477" s="14" t="s">
        <v>1996</v>
      </c>
      <c r="D477" s="16">
        <v>45819</v>
      </c>
      <c r="E477" s="16"/>
      <c r="F477" s="14" t="s">
        <v>1993</v>
      </c>
      <c r="G477" s="14" t="s">
        <v>1994</v>
      </c>
      <c r="H477" s="14" t="s">
        <v>1995</v>
      </c>
      <c r="I477" s="15">
        <v>13.41</v>
      </c>
      <c r="J477" s="77">
        <v>2</v>
      </c>
      <c r="K477" s="92"/>
    </row>
    <row r="478" spans="1:11" ht="45" x14ac:dyDescent="0.2">
      <c r="A478" s="14" t="s">
        <v>1505</v>
      </c>
      <c r="B478" s="14" t="s">
        <v>2383</v>
      </c>
      <c r="C478" s="14" t="s">
        <v>1997</v>
      </c>
      <c r="D478" s="16">
        <v>45819</v>
      </c>
      <c r="E478" s="16"/>
      <c r="F478" s="14" t="s">
        <v>1993</v>
      </c>
      <c r="G478" s="14" t="s">
        <v>1994</v>
      </c>
      <c r="H478" s="14" t="s">
        <v>1995</v>
      </c>
      <c r="I478" s="15">
        <v>18</v>
      </c>
      <c r="J478" s="77">
        <v>2</v>
      </c>
      <c r="K478" s="92"/>
    </row>
    <row r="479" spans="1:11" ht="45" x14ac:dyDescent="0.2">
      <c r="A479" s="14" t="s">
        <v>1505</v>
      </c>
      <c r="B479" s="14" t="s">
        <v>2384</v>
      </c>
      <c r="C479" s="14" t="s">
        <v>1998</v>
      </c>
      <c r="D479" s="16">
        <v>45819</v>
      </c>
      <c r="E479" s="16"/>
      <c r="F479" s="14" t="s">
        <v>1993</v>
      </c>
      <c r="G479" s="14" t="s">
        <v>1994</v>
      </c>
      <c r="H479" s="14" t="s">
        <v>1995</v>
      </c>
      <c r="I479" s="15">
        <v>27</v>
      </c>
      <c r="J479" s="77">
        <v>2</v>
      </c>
      <c r="K479" s="92"/>
    </row>
    <row r="480" spans="1:11" ht="45" x14ac:dyDescent="0.2">
      <c r="A480" s="14" t="s">
        <v>1505</v>
      </c>
      <c r="B480" s="14" t="s">
        <v>2385</v>
      </c>
      <c r="C480" s="14" t="s">
        <v>1999</v>
      </c>
      <c r="D480" s="16">
        <v>45819</v>
      </c>
      <c r="E480" s="16"/>
      <c r="F480" s="14" t="s">
        <v>1993</v>
      </c>
      <c r="G480" s="14" t="s">
        <v>1994</v>
      </c>
      <c r="H480" s="14" t="s">
        <v>1995</v>
      </c>
      <c r="I480" s="15">
        <v>67.77</v>
      </c>
      <c r="J480" s="77">
        <v>2</v>
      </c>
      <c r="K480" s="92"/>
    </row>
    <row r="481" spans="1:11" ht="45" x14ac:dyDescent="0.2">
      <c r="A481" s="14" t="s">
        <v>1505</v>
      </c>
      <c r="B481" s="14" t="s">
        <v>2386</v>
      </c>
      <c r="C481" s="14" t="s">
        <v>2000</v>
      </c>
      <c r="D481" s="16">
        <v>45819</v>
      </c>
      <c r="E481" s="16"/>
      <c r="F481" s="14" t="s">
        <v>1993</v>
      </c>
      <c r="G481" s="14" t="s">
        <v>1994</v>
      </c>
      <c r="H481" s="14" t="s">
        <v>1995</v>
      </c>
      <c r="I481" s="15">
        <v>496.08</v>
      </c>
      <c r="J481" s="77">
        <v>2</v>
      </c>
      <c r="K481" s="92"/>
    </row>
    <row r="482" spans="1:11" ht="45" x14ac:dyDescent="0.2">
      <c r="A482" s="14" t="s">
        <v>1505</v>
      </c>
      <c r="B482" s="14" t="s">
        <v>2596</v>
      </c>
      <c r="C482" s="14" t="s">
        <v>2001</v>
      </c>
      <c r="D482" s="16">
        <v>45820</v>
      </c>
      <c r="E482" s="16"/>
      <c r="F482" s="14" t="s">
        <v>2002</v>
      </c>
      <c r="G482" s="14"/>
      <c r="H482" s="14" t="s">
        <v>2003</v>
      </c>
      <c r="I482" s="15">
        <v>225</v>
      </c>
      <c r="J482" s="77">
        <v>2</v>
      </c>
      <c r="K482" s="92"/>
    </row>
    <row r="483" spans="1:11" ht="45" x14ac:dyDescent="0.2">
      <c r="A483" s="14" t="s">
        <v>1505</v>
      </c>
      <c r="B483" s="14" t="s">
        <v>2597</v>
      </c>
      <c r="C483" s="14"/>
      <c r="D483" s="16">
        <v>45820</v>
      </c>
      <c r="E483" s="16"/>
      <c r="F483" s="14" t="s">
        <v>2004</v>
      </c>
      <c r="G483" s="14" t="s">
        <v>2005</v>
      </c>
      <c r="H483" s="14" t="s">
        <v>2006</v>
      </c>
      <c r="I483" s="15">
        <v>75</v>
      </c>
      <c r="J483" s="77">
        <v>2</v>
      </c>
      <c r="K483" s="92"/>
    </row>
    <row r="484" spans="1:11" ht="45" x14ac:dyDescent="0.2">
      <c r="A484" s="14" t="s">
        <v>1505</v>
      </c>
      <c r="B484" s="14" t="s">
        <v>2387</v>
      </c>
      <c r="C484" s="14"/>
      <c r="D484" s="16">
        <v>45827</v>
      </c>
      <c r="E484" s="16"/>
      <c r="F484" s="14" t="s">
        <v>2007</v>
      </c>
      <c r="G484" s="14"/>
      <c r="H484" s="14" t="s">
        <v>2008</v>
      </c>
      <c r="I484" s="15">
        <v>325.52</v>
      </c>
      <c r="J484" s="77">
        <v>2</v>
      </c>
      <c r="K484" s="92"/>
    </row>
    <row r="485" spans="1:11" ht="45" x14ac:dyDescent="0.2">
      <c r="A485" s="14" t="s">
        <v>1505</v>
      </c>
      <c r="B485" s="14" t="s">
        <v>2388</v>
      </c>
      <c r="C485" s="14"/>
      <c r="D485" s="16">
        <v>45773</v>
      </c>
      <c r="E485" s="16"/>
      <c r="F485" s="14" t="s">
        <v>2009</v>
      </c>
      <c r="G485" s="14"/>
      <c r="H485" s="14" t="s">
        <v>2008</v>
      </c>
      <c r="I485" s="15">
        <v>193.72</v>
      </c>
      <c r="J485" s="77">
        <v>2</v>
      </c>
      <c r="K485" s="92"/>
    </row>
    <row r="486" spans="1:11" ht="45" x14ac:dyDescent="0.2">
      <c r="A486" s="14" t="s">
        <v>1505</v>
      </c>
      <c r="B486" s="14" t="s">
        <v>2389</v>
      </c>
      <c r="C486" s="14" t="s">
        <v>2010</v>
      </c>
      <c r="D486" s="16">
        <v>45859</v>
      </c>
      <c r="E486" s="16"/>
      <c r="F486" s="14" t="s">
        <v>2011</v>
      </c>
      <c r="G486" s="14" t="s">
        <v>1867</v>
      </c>
      <c r="H486" s="14" t="s">
        <v>1868</v>
      </c>
      <c r="I486" s="15">
        <v>1000</v>
      </c>
      <c r="J486" s="77">
        <v>5</v>
      </c>
      <c r="K486" s="92"/>
    </row>
    <row r="487" spans="1:11" ht="12.75" x14ac:dyDescent="0.2">
      <c r="A487" s="14" t="s">
        <v>1505</v>
      </c>
      <c r="B487" s="14"/>
      <c r="C487" s="14"/>
      <c r="D487" s="16">
        <v>45827</v>
      </c>
      <c r="E487" s="16"/>
      <c r="F487" s="14" t="s">
        <v>1920</v>
      </c>
      <c r="G487" s="14" t="s">
        <v>1576</v>
      </c>
      <c r="H487" s="14" t="s">
        <v>1577</v>
      </c>
      <c r="I487" s="15">
        <v>0.25</v>
      </c>
      <c r="J487" s="77">
        <v>4</v>
      </c>
      <c r="K487" s="92"/>
    </row>
    <row r="488" spans="1:11" ht="12.75" x14ac:dyDescent="0.2">
      <c r="A488" s="14" t="s">
        <v>1505</v>
      </c>
      <c r="B488" s="14"/>
      <c r="C488" s="14"/>
      <c r="D488" s="16">
        <v>45827</v>
      </c>
      <c r="E488" s="16"/>
      <c r="F488" s="14" t="s">
        <v>1920</v>
      </c>
      <c r="G488" s="14" t="s">
        <v>1576</v>
      </c>
      <c r="H488" s="14" t="s">
        <v>1577</v>
      </c>
      <c r="I488" s="15">
        <v>5</v>
      </c>
      <c r="J488" s="77">
        <v>4</v>
      </c>
      <c r="K488" s="92"/>
    </row>
    <row r="489" spans="1:11" ht="45" x14ac:dyDescent="0.2">
      <c r="A489" s="14" t="s">
        <v>1505</v>
      </c>
      <c r="B489" s="14" t="s">
        <v>2390</v>
      </c>
      <c r="C489" s="14" t="s">
        <v>2012</v>
      </c>
      <c r="D489" s="16">
        <v>45854</v>
      </c>
      <c r="E489" s="16"/>
      <c r="F489" s="14" t="s">
        <v>2013</v>
      </c>
      <c r="G489" s="14" t="s">
        <v>2014</v>
      </c>
      <c r="H489" s="14" t="s">
        <v>2015</v>
      </c>
      <c r="I489" s="15">
        <v>3500</v>
      </c>
      <c r="J489" s="77">
        <v>2</v>
      </c>
      <c r="K489" s="92"/>
    </row>
    <row r="490" spans="1:11" ht="112.5" x14ac:dyDescent="0.2">
      <c r="A490" s="14" t="s">
        <v>1505</v>
      </c>
      <c r="B490" s="14" t="s">
        <v>2391</v>
      </c>
      <c r="C490" s="14"/>
      <c r="D490" s="16">
        <v>45854</v>
      </c>
      <c r="E490" s="16"/>
      <c r="F490" s="14" t="s">
        <v>2016</v>
      </c>
      <c r="G490" s="14"/>
      <c r="H490" s="14" t="s">
        <v>2017</v>
      </c>
      <c r="I490" s="15">
        <v>888.46</v>
      </c>
      <c r="J490" s="77">
        <v>2</v>
      </c>
      <c r="K490" s="92"/>
    </row>
    <row r="491" spans="1:11" ht="22.5" x14ac:dyDescent="0.2">
      <c r="A491" s="14" t="s">
        <v>1505</v>
      </c>
      <c r="B491" s="14" t="s">
        <v>2598</v>
      </c>
      <c r="C491" s="14"/>
      <c r="D491" s="16">
        <v>45807</v>
      </c>
      <c r="E491" s="16"/>
      <c r="F491" s="14" t="s">
        <v>2018</v>
      </c>
      <c r="G491" s="14" t="s">
        <v>1939</v>
      </c>
      <c r="H491" s="14" t="s">
        <v>1940</v>
      </c>
      <c r="I491" s="15">
        <v>36.4</v>
      </c>
      <c r="J491" s="77">
        <v>4</v>
      </c>
      <c r="K491" s="92"/>
    </row>
    <row r="492" spans="1:11" ht="22.5" x14ac:dyDescent="0.2">
      <c r="A492" s="14" t="s">
        <v>1505</v>
      </c>
      <c r="B492" s="14" t="s">
        <v>2599</v>
      </c>
      <c r="C492" s="14"/>
      <c r="D492" s="16">
        <v>45804</v>
      </c>
      <c r="E492" s="16"/>
      <c r="F492" s="14" t="s">
        <v>2019</v>
      </c>
      <c r="G492" s="14" t="s">
        <v>1936</v>
      </c>
      <c r="H492" s="14" t="s">
        <v>1937</v>
      </c>
      <c r="I492" s="15">
        <v>9</v>
      </c>
      <c r="J492" s="77">
        <v>4</v>
      </c>
      <c r="K492" s="92"/>
    </row>
    <row r="493" spans="1:11" ht="45" x14ac:dyDescent="0.2">
      <c r="A493" s="14" t="s">
        <v>1505</v>
      </c>
      <c r="B493" s="14" t="s">
        <v>2392</v>
      </c>
      <c r="C493" s="14" t="s">
        <v>2393</v>
      </c>
      <c r="D493" s="16">
        <v>46051</v>
      </c>
      <c r="E493" s="16"/>
      <c r="F493" s="14" t="s">
        <v>2394</v>
      </c>
      <c r="G493" s="14" t="s">
        <v>2395</v>
      </c>
      <c r="H493" s="14" t="s">
        <v>2396</v>
      </c>
      <c r="I493" s="15">
        <v>120</v>
      </c>
      <c r="J493" s="77">
        <v>3</v>
      </c>
      <c r="K493" s="92"/>
    </row>
    <row r="494" spans="1:11" ht="12.75" x14ac:dyDescent="0.2">
      <c r="A494" s="14" t="s">
        <v>1505</v>
      </c>
      <c r="B494" s="14" t="s">
        <v>2311</v>
      </c>
      <c r="C494" s="14"/>
      <c r="D494" s="16">
        <v>45804</v>
      </c>
      <c r="E494" s="16"/>
      <c r="F494" s="14" t="s">
        <v>1754</v>
      </c>
      <c r="G494" s="14" t="s">
        <v>2312</v>
      </c>
      <c r="H494" s="14" t="s">
        <v>2313</v>
      </c>
      <c r="I494" s="15">
        <v>25.9</v>
      </c>
      <c r="J494" s="77">
        <v>1</v>
      </c>
      <c r="K494" s="92"/>
    </row>
    <row r="495" spans="1:11" ht="12.75" x14ac:dyDescent="0.2">
      <c r="A495" s="14" t="s">
        <v>1505</v>
      </c>
      <c r="B495" s="14" t="s">
        <v>2303</v>
      </c>
      <c r="C495" s="14"/>
      <c r="D495" s="16">
        <v>45805</v>
      </c>
      <c r="E495" s="16"/>
      <c r="F495" s="14" t="s">
        <v>2397</v>
      </c>
      <c r="G495" s="14" t="s">
        <v>2363</v>
      </c>
      <c r="H495" s="14" t="s">
        <v>2304</v>
      </c>
      <c r="I495" s="15">
        <v>34.9</v>
      </c>
      <c r="J495" s="77">
        <v>1</v>
      </c>
      <c r="K495" s="92"/>
    </row>
    <row r="496" spans="1:11" ht="12.75" x14ac:dyDescent="0.2">
      <c r="A496" s="14" t="s">
        <v>1505</v>
      </c>
      <c r="B496" s="14" t="s">
        <v>2311</v>
      </c>
      <c r="C496" s="14"/>
      <c r="D496" s="16">
        <v>45805</v>
      </c>
      <c r="E496" s="16"/>
      <c r="F496" s="14" t="s">
        <v>1754</v>
      </c>
      <c r="G496" s="14" t="s">
        <v>2312</v>
      </c>
      <c r="H496" s="14" t="s">
        <v>2313</v>
      </c>
      <c r="I496" s="15">
        <v>12</v>
      </c>
      <c r="J496" s="77">
        <v>1</v>
      </c>
      <c r="K496" s="92"/>
    </row>
    <row r="497" spans="1:11" ht="12.75" x14ac:dyDescent="0.2">
      <c r="A497" s="14" t="s">
        <v>1505</v>
      </c>
      <c r="B497" s="14" t="s">
        <v>2311</v>
      </c>
      <c r="C497" s="14"/>
      <c r="D497" s="16">
        <v>45805</v>
      </c>
      <c r="E497" s="16"/>
      <c r="F497" s="14" t="s">
        <v>1754</v>
      </c>
      <c r="G497" s="14" t="s">
        <v>2312</v>
      </c>
      <c r="H497" s="14" t="s">
        <v>2313</v>
      </c>
      <c r="I497" s="15">
        <v>11.15</v>
      </c>
      <c r="J497" s="77">
        <v>2</v>
      </c>
      <c r="K497" s="92"/>
    </row>
    <row r="498" spans="1:11" ht="12.75" x14ac:dyDescent="0.2">
      <c r="A498" s="14" t="s">
        <v>1505</v>
      </c>
      <c r="B498" s="14" t="s">
        <v>2600</v>
      </c>
      <c r="C498" s="14"/>
      <c r="D498" s="16">
        <v>45834</v>
      </c>
      <c r="E498" s="16"/>
      <c r="F498" s="14" t="s">
        <v>2020</v>
      </c>
      <c r="G498" s="14" t="s">
        <v>2021</v>
      </c>
      <c r="H498" s="14" t="s">
        <v>2022</v>
      </c>
      <c r="I498" s="15">
        <v>28.2</v>
      </c>
      <c r="J498" s="77">
        <v>4</v>
      </c>
      <c r="K498" s="92"/>
    </row>
    <row r="499" spans="1:11" ht="12.75" x14ac:dyDescent="0.2">
      <c r="A499" s="14" t="s">
        <v>1505</v>
      </c>
      <c r="B499" s="14"/>
      <c r="C499" s="14"/>
      <c r="D499" s="16">
        <v>45808</v>
      </c>
      <c r="E499" s="16"/>
      <c r="F499" s="14" t="s">
        <v>1919</v>
      </c>
      <c r="G499" s="14" t="s">
        <v>1576</v>
      </c>
      <c r="H499" s="14" t="s">
        <v>1577</v>
      </c>
      <c r="I499" s="15">
        <v>5</v>
      </c>
      <c r="J499" s="77">
        <v>4</v>
      </c>
      <c r="K499" s="92"/>
    </row>
    <row r="500" spans="1:11" ht="12.75" x14ac:dyDescent="0.2">
      <c r="A500" s="14" t="s">
        <v>1505</v>
      </c>
      <c r="B500" s="14"/>
      <c r="C500" s="14"/>
      <c r="D500" s="16">
        <v>45808</v>
      </c>
      <c r="E500" s="16"/>
      <c r="F500" s="14" t="s">
        <v>2023</v>
      </c>
      <c r="G500" s="14" t="s">
        <v>1576</v>
      </c>
      <c r="H500" s="14" t="s">
        <v>1577</v>
      </c>
      <c r="I500" s="15">
        <v>10</v>
      </c>
      <c r="J500" s="77">
        <v>4</v>
      </c>
      <c r="K500" s="92"/>
    </row>
    <row r="501" spans="1:11" ht="12.75" x14ac:dyDescent="0.2">
      <c r="A501" s="14" t="s">
        <v>1505</v>
      </c>
      <c r="B501" s="14"/>
      <c r="C501" s="14"/>
      <c r="D501" s="16">
        <v>45808</v>
      </c>
      <c r="E501" s="16"/>
      <c r="F501" s="14" t="s">
        <v>1919</v>
      </c>
      <c r="G501" s="14" t="s">
        <v>1576</v>
      </c>
      <c r="H501" s="14" t="s">
        <v>1577</v>
      </c>
      <c r="I501" s="15">
        <v>5</v>
      </c>
      <c r="J501" s="77">
        <v>4</v>
      </c>
      <c r="K501" s="92"/>
    </row>
    <row r="502" spans="1:11" ht="12.75" x14ac:dyDescent="0.2">
      <c r="A502" s="14" t="s">
        <v>1505</v>
      </c>
      <c r="B502" s="14" t="s">
        <v>2398</v>
      </c>
      <c r="C502" s="14"/>
      <c r="D502" s="16">
        <v>45809</v>
      </c>
      <c r="E502" s="16"/>
      <c r="F502" s="14" t="s">
        <v>2020</v>
      </c>
      <c r="G502" s="14"/>
      <c r="H502" s="14" t="s">
        <v>2024</v>
      </c>
      <c r="I502" s="15">
        <v>44.28</v>
      </c>
      <c r="J502" s="77">
        <v>4</v>
      </c>
      <c r="K502" s="92"/>
    </row>
    <row r="503" spans="1:11" ht="12.75" x14ac:dyDescent="0.2">
      <c r="A503" s="14" t="s">
        <v>1505</v>
      </c>
      <c r="B503" s="14"/>
      <c r="C503" s="14"/>
      <c r="D503" s="16">
        <v>45809</v>
      </c>
      <c r="E503" s="16"/>
      <c r="F503" s="14" t="s">
        <v>1920</v>
      </c>
      <c r="G503" s="14" t="s">
        <v>1576</v>
      </c>
      <c r="H503" s="14" t="s">
        <v>1577</v>
      </c>
      <c r="I503" s="15">
        <v>0.25</v>
      </c>
      <c r="J503" s="77">
        <v>4</v>
      </c>
      <c r="K503" s="92"/>
    </row>
    <row r="504" spans="1:11" ht="12.75" x14ac:dyDescent="0.2">
      <c r="A504" s="14" t="s">
        <v>1505</v>
      </c>
      <c r="B504" s="14" t="s">
        <v>2311</v>
      </c>
      <c r="C504" s="14"/>
      <c r="D504" s="16">
        <v>45811</v>
      </c>
      <c r="E504" s="16"/>
      <c r="F504" s="14" t="s">
        <v>1754</v>
      </c>
      <c r="G504" s="14" t="s">
        <v>2312</v>
      </c>
      <c r="H504" s="14" t="s">
        <v>2313</v>
      </c>
      <c r="I504" s="15">
        <v>11.1</v>
      </c>
      <c r="J504" s="77">
        <v>1</v>
      </c>
      <c r="K504" s="92"/>
    </row>
    <row r="505" spans="1:11" ht="12.75" x14ac:dyDescent="0.2">
      <c r="A505" s="14" t="s">
        <v>1505</v>
      </c>
      <c r="B505" s="14"/>
      <c r="C505" s="14"/>
      <c r="D505" s="16">
        <v>45812</v>
      </c>
      <c r="E505" s="16"/>
      <c r="F505" s="14" t="s">
        <v>2025</v>
      </c>
      <c r="G505" s="14" t="s">
        <v>1570</v>
      </c>
      <c r="H505" s="14" t="s">
        <v>152</v>
      </c>
      <c r="I505" s="15">
        <v>3.5</v>
      </c>
      <c r="J505" s="77">
        <v>4</v>
      </c>
      <c r="K505" s="92"/>
    </row>
    <row r="506" spans="1:11" ht="12.75" x14ac:dyDescent="0.2">
      <c r="A506" s="14" t="s">
        <v>1505</v>
      </c>
      <c r="B506" s="14" t="s">
        <v>2311</v>
      </c>
      <c r="C506" s="14"/>
      <c r="D506" s="16">
        <v>45813</v>
      </c>
      <c r="E506" s="16"/>
      <c r="F506" s="14" t="s">
        <v>1754</v>
      </c>
      <c r="G506" s="14" t="s">
        <v>2312</v>
      </c>
      <c r="H506" s="14" t="s">
        <v>2313</v>
      </c>
      <c r="I506" s="15">
        <v>12.5</v>
      </c>
      <c r="J506" s="77">
        <v>1</v>
      </c>
      <c r="K506" s="92"/>
    </row>
    <row r="507" spans="1:11" ht="12.75" x14ac:dyDescent="0.2">
      <c r="A507" s="14" t="s">
        <v>1505</v>
      </c>
      <c r="B507" s="14" t="s">
        <v>2311</v>
      </c>
      <c r="C507" s="14"/>
      <c r="D507" s="16">
        <v>45813</v>
      </c>
      <c r="E507" s="16"/>
      <c r="F507" s="14" t="s">
        <v>1754</v>
      </c>
      <c r="G507" s="14" t="s">
        <v>2312</v>
      </c>
      <c r="H507" s="14" t="s">
        <v>2313</v>
      </c>
      <c r="I507" s="15">
        <v>18.100000000000001</v>
      </c>
      <c r="J507" s="77">
        <v>1</v>
      </c>
      <c r="K507" s="92"/>
    </row>
    <row r="508" spans="1:11" ht="12.75" x14ac:dyDescent="0.2">
      <c r="A508" s="14" t="s">
        <v>1505</v>
      </c>
      <c r="B508" s="14" t="s">
        <v>2311</v>
      </c>
      <c r="C508" s="14"/>
      <c r="D508" s="16">
        <v>45813</v>
      </c>
      <c r="E508" s="16"/>
      <c r="F508" s="14" t="s">
        <v>1754</v>
      </c>
      <c r="G508" s="14" t="s">
        <v>2312</v>
      </c>
      <c r="H508" s="14" t="s">
        <v>2313</v>
      </c>
      <c r="I508" s="15">
        <v>18.8</v>
      </c>
      <c r="J508" s="77">
        <v>3</v>
      </c>
      <c r="K508" s="92"/>
    </row>
    <row r="509" spans="1:11" ht="12.75" x14ac:dyDescent="0.2">
      <c r="A509" s="14" t="s">
        <v>1505</v>
      </c>
      <c r="B509" s="14" t="s">
        <v>2311</v>
      </c>
      <c r="C509" s="14"/>
      <c r="D509" s="16">
        <v>45817</v>
      </c>
      <c r="E509" s="16"/>
      <c r="F509" s="14" t="s">
        <v>1754</v>
      </c>
      <c r="G509" s="14" t="s">
        <v>2312</v>
      </c>
      <c r="H509" s="14" t="s">
        <v>2313</v>
      </c>
      <c r="I509" s="15">
        <v>23.8</v>
      </c>
      <c r="J509" s="77">
        <v>1</v>
      </c>
      <c r="K509" s="92"/>
    </row>
    <row r="510" spans="1:11" ht="12.75" x14ac:dyDescent="0.2">
      <c r="A510" s="14" t="s">
        <v>1505</v>
      </c>
      <c r="B510" s="14" t="s">
        <v>2311</v>
      </c>
      <c r="C510" s="14"/>
      <c r="D510" s="16">
        <v>45817</v>
      </c>
      <c r="E510" s="16"/>
      <c r="F510" s="14" t="s">
        <v>1754</v>
      </c>
      <c r="G510" s="14" t="s">
        <v>2312</v>
      </c>
      <c r="H510" s="14" t="s">
        <v>2313</v>
      </c>
      <c r="I510" s="15">
        <v>24.25</v>
      </c>
      <c r="J510" s="77">
        <v>2</v>
      </c>
      <c r="K510" s="92"/>
    </row>
    <row r="511" spans="1:11" ht="112.5" x14ac:dyDescent="0.2">
      <c r="A511" s="14" t="s">
        <v>1505</v>
      </c>
      <c r="B511" s="14" t="s">
        <v>2399</v>
      </c>
      <c r="C511" s="14"/>
      <c r="D511" s="16">
        <v>45819</v>
      </c>
      <c r="E511" s="16"/>
      <c r="F511" s="14" t="s">
        <v>2026</v>
      </c>
      <c r="G511" s="14"/>
      <c r="H511" s="14" t="s">
        <v>2027</v>
      </c>
      <c r="I511" s="15">
        <v>661</v>
      </c>
      <c r="J511" s="77">
        <v>4</v>
      </c>
      <c r="K511" s="92"/>
    </row>
    <row r="512" spans="1:11" ht="22.5" x14ac:dyDescent="0.2">
      <c r="A512" s="14" t="s">
        <v>1505</v>
      </c>
      <c r="B512" s="14" t="s">
        <v>2400</v>
      </c>
      <c r="C512" s="14" t="s">
        <v>2028</v>
      </c>
      <c r="D512" s="16">
        <v>45819</v>
      </c>
      <c r="E512" s="16"/>
      <c r="F512" s="14" t="s">
        <v>2029</v>
      </c>
      <c r="G512" s="14" t="s">
        <v>1567</v>
      </c>
      <c r="H512" s="14" t="s">
        <v>1568</v>
      </c>
      <c r="I512" s="15">
        <v>3000</v>
      </c>
      <c r="J512" s="77">
        <v>4</v>
      </c>
      <c r="K512" s="92"/>
    </row>
    <row r="513" spans="1:11" ht="12.75" x14ac:dyDescent="0.2">
      <c r="A513" s="14" t="s">
        <v>1505</v>
      </c>
      <c r="B513" s="14" t="s">
        <v>2401</v>
      </c>
      <c r="C513" s="14" t="s">
        <v>2030</v>
      </c>
      <c r="D513" s="16">
        <v>45819</v>
      </c>
      <c r="E513" s="16"/>
      <c r="F513" s="14" t="s">
        <v>2031</v>
      </c>
      <c r="G513" s="14" t="s">
        <v>1564</v>
      </c>
      <c r="H513" s="14" t="s">
        <v>1401</v>
      </c>
      <c r="I513" s="15">
        <v>1900</v>
      </c>
      <c r="J513" s="77">
        <v>4</v>
      </c>
      <c r="K513" s="92"/>
    </row>
    <row r="514" spans="1:11" ht="56.25" x14ac:dyDescent="0.2">
      <c r="A514" s="14" t="s">
        <v>1505</v>
      </c>
      <c r="B514" s="14" t="s">
        <v>2601</v>
      </c>
      <c r="C514" s="14"/>
      <c r="D514" s="16">
        <v>45819</v>
      </c>
      <c r="E514" s="16"/>
      <c r="F514" s="14" t="s">
        <v>2032</v>
      </c>
      <c r="G514" s="14"/>
      <c r="H514" s="14" t="s">
        <v>1617</v>
      </c>
      <c r="I514" s="15">
        <v>4545.87</v>
      </c>
      <c r="J514" s="77">
        <v>4</v>
      </c>
      <c r="K514" s="92"/>
    </row>
    <row r="515" spans="1:11" ht="56.25" x14ac:dyDescent="0.2">
      <c r="A515" s="14" t="s">
        <v>1505</v>
      </c>
      <c r="B515" s="14" t="s">
        <v>2601</v>
      </c>
      <c r="C515" s="14"/>
      <c r="D515" s="16">
        <v>45819</v>
      </c>
      <c r="E515" s="16"/>
      <c r="F515" s="14" t="s">
        <v>2033</v>
      </c>
      <c r="G515" s="14"/>
      <c r="H515" s="14" t="s">
        <v>1619</v>
      </c>
      <c r="I515" s="15">
        <v>6616.94</v>
      </c>
      <c r="J515" s="77">
        <v>3</v>
      </c>
      <c r="K515" s="92"/>
    </row>
    <row r="516" spans="1:11" ht="56.25" x14ac:dyDescent="0.2">
      <c r="A516" s="14" t="s">
        <v>1505</v>
      </c>
      <c r="B516" s="14" t="s">
        <v>2601</v>
      </c>
      <c r="C516" s="14"/>
      <c r="D516" s="16">
        <v>45819</v>
      </c>
      <c r="E516" s="16"/>
      <c r="F516" s="14" t="s">
        <v>2034</v>
      </c>
      <c r="G516" s="14"/>
      <c r="H516" s="14" t="s">
        <v>1621</v>
      </c>
      <c r="I516" s="15">
        <v>970.75</v>
      </c>
      <c r="J516" s="77">
        <v>2</v>
      </c>
      <c r="K516" s="92"/>
    </row>
    <row r="517" spans="1:11" ht="56.25" x14ac:dyDescent="0.2">
      <c r="A517" s="14" t="s">
        <v>1505</v>
      </c>
      <c r="B517" s="14" t="s">
        <v>2601</v>
      </c>
      <c r="C517" s="14"/>
      <c r="D517" s="16">
        <v>45819</v>
      </c>
      <c r="E517" s="16"/>
      <c r="F517" s="14" t="s">
        <v>2034</v>
      </c>
      <c r="G517" s="14"/>
      <c r="H517" s="14" t="s">
        <v>1623</v>
      </c>
      <c r="I517" s="15">
        <v>1941.53</v>
      </c>
      <c r="J517" s="77">
        <v>5</v>
      </c>
      <c r="K517" s="92"/>
    </row>
    <row r="518" spans="1:11" ht="22.5" x14ac:dyDescent="0.2">
      <c r="A518" s="14" t="s">
        <v>1505</v>
      </c>
      <c r="B518" s="14" t="s">
        <v>2402</v>
      </c>
      <c r="C518" s="14"/>
      <c r="D518" s="16">
        <v>45820</v>
      </c>
      <c r="E518" s="16"/>
      <c r="F518" s="14" t="s">
        <v>2035</v>
      </c>
      <c r="G518" s="14"/>
      <c r="H518" s="14" t="s">
        <v>1987</v>
      </c>
      <c r="I518" s="15">
        <v>20</v>
      </c>
      <c r="J518" s="77">
        <v>3</v>
      </c>
      <c r="K518" s="92"/>
    </row>
    <row r="519" spans="1:11" ht="12.75" x14ac:dyDescent="0.2">
      <c r="A519" s="14" t="s">
        <v>1505</v>
      </c>
      <c r="B519" s="14"/>
      <c r="C519" s="14"/>
      <c r="D519" s="16">
        <v>45820</v>
      </c>
      <c r="E519" s="16"/>
      <c r="F519" s="14" t="s">
        <v>1920</v>
      </c>
      <c r="G519" s="14" t="s">
        <v>1576</v>
      </c>
      <c r="H519" s="14" t="s">
        <v>1577</v>
      </c>
      <c r="I519" s="15">
        <v>0.25</v>
      </c>
      <c r="J519" s="77">
        <v>4</v>
      </c>
      <c r="K519" s="92"/>
    </row>
    <row r="520" spans="1:11" ht="12.75" x14ac:dyDescent="0.2">
      <c r="A520" s="14" t="s">
        <v>1505</v>
      </c>
      <c r="B520" s="14" t="s">
        <v>2311</v>
      </c>
      <c r="C520" s="14"/>
      <c r="D520" s="16">
        <v>45825</v>
      </c>
      <c r="E520" s="16"/>
      <c r="F520" s="14" t="s">
        <v>1754</v>
      </c>
      <c r="G520" s="14" t="s">
        <v>2312</v>
      </c>
      <c r="H520" s="14" t="s">
        <v>2313</v>
      </c>
      <c r="I520" s="15">
        <v>12.8</v>
      </c>
      <c r="J520" s="77">
        <v>2</v>
      </c>
      <c r="K520" s="92"/>
    </row>
    <row r="521" spans="1:11" ht="12.75" x14ac:dyDescent="0.2">
      <c r="A521" s="14" t="s">
        <v>1505</v>
      </c>
      <c r="B521" s="14" t="s">
        <v>2311</v>
      </c>
      <c r="C521" s="14"/>
      <c r="D521" s="16">
        <v>45825</v>
      </c>
      <c r="E521" s="16"/>
      <c r="F521" s="14" t="s">
        <v>1754</v>
      </c>
      <c r="G521" s="14" t="s">
        <v>2312</v>
      </c>
      <c r="H521" s="14" t="s">
        <v>2313</v>
      </c>
      <c r="I521" s="15">
        <v>13.65</v>
      </c>
      <c r="J521" s="77">
        <v>1</v>
      </c>
      <c r="K521" s="92"/>
    </row>
    <row r="522" spans="1:11" ht="12.75" x14ac:dyDescent="0.2">
      <c r="A522" s="14" t="s">
        <v>1505</v>
      </c>
      <c r="B522" s="14" t="s">
        <v>2602</v>
      </c>
      <c r="C522" s="14"/>
      <c r="D522" s="16">
        <v>45828</v>
      </c>
      <c r="E522" s="16"/>
      <c r="F522" s="14" t="s">
        <v>2025</v>
      </c>
      <c r="G522" s="14" t="s">
        <v>1570</v>
      </c>
      <c r="H522" s="14" t="s">
        <v>152</v>
      </c>
      <c r="I522" s="15">
        <v>2.7</v>
      </c>
      <c r="J522" s="77">
        <v>4</v>
      </c>
      <c r="K522" s="92"/>
    </row>
    <row r="523" spans="1:11" ht="12.75" x14ac:dyDescent="0.2">
      <c r="A523" s="14" t="s">
        <v>1505</v>
      </c>
      <c r="B523" s="14" t="s">
        <v>2403</v>
      </c>
      <c r="C523" s="14"/>
      <c r="D523" s="16">
        <v>45828</v>
      </c>
      <c r="E523" s="16"/>
      <c r="F523" s="14" t="s">
        <v>1754</v>
      </c>
      <c r="G523" s="14" t="s">
        <v>2312</v>
      </c>
      <c r="H523" s="14" t="s">
        <v>2313</v>
      </c>
      <c r="I523" s="15">
        <v>23.75</v>
      </c>
      <c r="J523" s="77">
        <v>1</v>
      </c>
      <c r="K523" s="92"/>
    </row>
    <row r="524" spans="1:11" ht="22.5" x14ac:dyDescent="0.2">
      <c r="A524" s="14" t="s">
        <v>1505</v>
      </c>
      <c r="B524" s="14" t="s">
        <v>2404</v>
      </c>
      <c r="C524" s="14"/>
      <c r="D524" s="16">
        <v>45830</v>
      </c>
      <c r="E524" s="16"/>
      <c r="F524" s="14" t="s">
        <v>2036</v>
      </c>
      <c r="G524" s="14" t="s">
        <v>1676</v>
      </c>
      <c r="H524" s="14" t="s">
        <v>1677</v>
      </c>
      <c r="I524" s="15">
        <v>730</v>
      </c>
      <c r="J524" s="77">
        <v>2</v>
      </c>
      <c r="K524" s="92"/>
    </row>
    <row r="525" spans="1:11" ht="22.5" x14ac:dyDescent="0.2">
      <c r="A525" s="14" t="s">
        <v>1505</v>
      </c>
      <c r="B525" s="14" t="s">
        <v>2405</v>
      </c>
      <c r="C525" s="14" t="s">
        <v>2037</v>
      </c>
      <c r="D525" s="16">
        <v>45831</v>
      </c>
      <c r="E525" s="16"/>
      <c r="F525" s="14" t="s">
        <v>2406</v>
      </c>
      <c r="G525" s="14" t="s">
        <v>1994</v>
      </c>
      <c r="H525" s="14" t="s">
        <v>1995</v>
      </c>
      <c r="I525" s="15">
        <v>395.97</v>
      </c>
      <c r="J525" s="77">
        <v>4</v>
      </c>
      <c r="K525" s="92"/>
    </row>
    <row r="526" spans="1:11" ht="12.75" x14ac:dyDescent="0.2">
      <c r="A526" s="14" t="s">
        <v>1505</v>
      </c>
      <c r="B526" s="14" t="s">
        <v>2603</v>
      </c>
      <c r="C526" s="14"/>
      <c r="D526" s="16">
        <v>45831</v>
      </c>
      <c r="E526" s="16"/>
      <c r="F526" s="14" t="s">
        <v>1596</v>
      </c>
      <c r="G526" s="14" t="s">
        <v>1570</v>
      </c>
      <c r="H526" s="14" t="s">
        <v>152</v>
      </c>
      <c r="I526" s="15">
        <v>3.5</v>
      </c>
      <c r="J526" s="77">
        <v>4</v>
      </c>
      <c r="K526" s="92"/>
    </row>
    <row r="527" spans="1:11" ht="12.75" x14ac:dyDescent="0.2">
      <c r="A527" s="14" t="s">
        <v>1505</v>
      </c>
      <c r="B527" s="14" t="s">
        <v>2403</v>
      </c>
      <c r="C527" s="14"/>
      <c r="D527" s="16">
        <v>45831</v>
      </c>
      <c r="E527" s="16"/>
      <c r="F527" s="14" t="s">
        <v>1754</v>
      </c>
      <c r="G527" s="14" t="s">
        <v>2312</v>
      </c>
      <c r="H527" s="14" t="s">
        <v>2313</v>
      </c>
      <c r="I527" s="15">
        <v>27.8</v>
      </c>
      <c r="J527" s="77">
        <v>2</v>
      </c>
      <c r="K527" s="92"/>
    </row>
    <row r="528" spans="1:11" ht="33.75" x14ac:dyDescent="0.2">
      <c r="A528" s="14" t="s">
        <v>1505</v>
      </c>
      <c r="B528" s="14"/>
      <c r="C528" s="14"/>
      <c r="D528" s="16"/>
      <c r="E528" s="16"/>
      <c r="F528" s="316" t="s">
        <v>2038</v>
      </c>
      <c r="G528" s="14"/>
      <c r="H528" s="14"/>
      <c r="I528" s="15"/>
      <c r="J528" s="77"/>
      <c r="K528" s="92"/>
    </row>
    <row r="529" spans="1:11" ht="12.75" x14ac:dyDescent="0.2">
      <c r="A529" s="14" t="s">
        <v>1505</v>
      </c>
      <c r="B529" s="14" t="s">
        <v>2604</v>
      </c>
      <c r="C529" s="14" t="s">
        <v>2039</v>
      </c>
      <c r="D529" s="16">
        <v>45818</v>
      </c>
      <c r="E529" s="16"/>
      <c r="F529" s="14" t="s">
        <v>2040</v>
      </c>
      <c r="G529" s="14" t="s">
        <v>2041</v>
      </c>
      <c r="H529" s="14" t="s">
        <v>2042</v>
      </c>
      <c r="I529" s="15">
        <v>61.75</v>
      </c>
      <c r="J529" s="77">
        <v>5</v>
      </c>
      <c r="K529" s="92"/>
    </row>
    <row r="530" spans="1:11" ht="45" x14ac:dyDescent="0.2">
      <c r="A530" s="14" t="s">
        <v>1505</v>
      </c>
      <c r="B530" s="14" t="s">
        <v>2605</v>
      </c>
      <c r="C530" s="14"/>
      <c r="D530" s="16">
        <v>45831</v>
      </c>
      <c r="E530" s="16"/>
      <c r="F530" s="14" t="s">
        <v>2043</v>
      </c>
      <c r="G530" s="14" t="s">
        <v>1719</v>
      </c>
      <c r="H530" s="14" t="s">
        <v>1720</v>
      </c>
      <c r="I530" s="15">
        <v>287.35000000000002</v>
      </c>
      <c r="J530" s="77">
        <v>1</v>
      </c>
      <c r="K530" s="92"/>
    </row>
    <row r="531" spans="1:11" ht="56.25" x14ac:dyDescent="0.2">
      <c r="A531" s="14" t="s">
        <v>1505</v>
      </c>
      <c r="B531" s="14" t="s">
        <v>2407</v>
      </c>
      <c r="C531" s="14"/>
      <c r="D531" s="16">
        <v>45859</v>
      </c>
      <c r="E531" s="16"/>
      <c r="F531" s="14" t="s">
        <v>2044</v>
      </c>
      <c r="G531" s="14"/>
      <c r="H531" s="14" t="s">
        <v>2045</v>
      </c>
      <c r="I531" s="15">
        <v>250</v>
      </c>
      <c r="J531" s="77">
        <v>1</v>
      </c>
      <c r="K531" s="92"/>
    </row>
    <row r="532" spans="1:11" ht="56.25" x14ac:dyDescent="0.2">
      <c r="A532" s="14" t="s">
        <v>1505</v>
      </c>
      <c r="B532" s="14" t="s">
        <v>2408</v>
      </c>
      <c r="C532" s="14"/>
      <c r="D532" s="16">
        <v>45859</v>
      </c>
      <c r="E532" s="16"/>
      <c r="F532" s="14" t="s">
        <v>2044</v>
      </c>
      <c r="G532" s="14"/>
      <c r="H532" s="14" t="s">
        <v>2046</v>
      </c>
      <c r="I532" s="15">
        <v>250</v>
      </c>
      <c r="J532" s="77">
        <v>1</v>
      </c>
      <c r="K532" s="92"/>
    </row>
    <row r="533" spans="1:11" ht="56.25" x14ac:dyDescent="0.2">
      <c r="A533" s="14" t="s">
        <v>1505</v>
      </c>
      <c r="B533" s="14" t="s">
        <v>2409</v>
      </c>
      <c r="C533" s="14"/>
      <c r="D533" s="16">
        <v>45859</v>
      </c>
      <c r="E533" s="16"/>
      <c r="F533" s="14" t="s">
        <v>2044</v>
      </c>
      <c r="G533" s="14"/>
      <c r="H533" s="14" t="s">
        <v>2047</v>
      </c>
      <c r="I533" s="15">
        <v>250</v>
      </c>
      <c r="J533" s="77">
        <v>1</v>
      </c>
      <c r="K533" s="92"/>
    </row>
    <row r="534" spans="1:11" ht="45" x14ac:dyDescent="0.2">
      <c r="A534" s="14" t="s">
        <v>1505</v>
      </c>
      <c r="B534" s="14" t="s">
        <v>2410</v>
      </c>
      <c r="C534" s="14"/>
      <c r="D534" s="16">
        <v>45859</v>
      </c>
      <c r="E534" s="16"/>
      <c r="F534" s="14" t="s">
        <v>2048</v>
      </c>
      <c r="G534" s="14"/>
      <c r="H534" s="14" t="s">
        <v>2049</v>
      </c>
      <c r="I534" s="15">
        <v>400</v>
      </c>
      <c r="J534" s="77">
        <v>1</v>
      </c>
      <c r="K534" s="92"/>
    </row>
    <row r="535" spans="1:11" ht="56.25" x14ac:dyDescent="0.2">
      <c r="A535" s="14" t="s">
        <v>1505</v>
      </c>
      <c r="B535" s="14" t="s">
        <v>2411</v>
      </c>
      <c r="C535" s="14"/>
      <c r="D535" s="16">
        <v>45862</v>
      </c>
      <c r="E535" s="16"/>
      <c r="F535" s="14" t="s">
        <v>2044</v>
      </c>
      <c r="G535" s="14"/>
      <c r="H535" s="14" t="s">
        <v>2050</v>
      </c>
      <c r="I535" s="15">
        <v>50</v>
      </c>
      <c r="J535" s="77">
        <v>1</v>
      </c>
      <c r="K535" s="92"/>
    </row>
    <row r="536" spans="1:11" ht="33.75" x14ac:dyDescent="0.2">
      <c r="A536" s="14" t="s">
        <v>1517</v>
      </c>
      <c r="B536" s="14"/>
      <c r="C536" s="14"/>
      <c r="D536" s="16"/>
      <c r="E536" s="16"/>
      <c r="F536" s="316" t="s">
        <v>2051</v>
      </c>
      <c r="G536" s="14"/>
      <c r="H536" s="14"/>
      <c r="I536" s="15"/>
      <c r="J536" s="77"/>
      <c r="K536" s="92"/>
    </row>
    <row r="537" spans="1:11" ht="67.5" x14ac:dyDescent="0.2">
      <c r="A537" s="14" t="s">
        <v>1517</v>
      </c>
      <c r="B537" s="14" t="s">
        <v>2412</v>
      </c>
      <c r="C537" s="14" t="s">
        <v>2052</v>
      </c>
      <c r="D537" s="16">
        <v>45745</v>
      </c>
      <c r="E537" s="16">
        <v>45833</v>
      </c>
      <c r="F537" s="14" t="s">
        <v>2053</v>
      </c>
      <c r="G537" s="14" t="s">
        <v>2054</v>
      </c>
      <c r="H537" s="14" t="s">
        <v>2055</v>
      </c>
      <c r="I537" s="15">
        <v>180</v>
      </c>
      <c r="J537" s="77">
        <v>3</v>
      </c>
      <c r="K537" s="92"/>
    </row>
    <row r="538" spans="1:11" ht="56.25" x14ac:dyDescent="0.2">
      <c r="A538" s="14" t="s">
        <v>1517</v>
      </c>
      <c r="B538" s="14" t="s">
        <v>2412</v>
      </c>
      <c r="C538" s="14"/>
      <c r="D538" s="16">
        <v>45745</v>
      </c>
      <c r="E538" s="16">
        <v>45833</v>
      </c>
      <c r="F538" s="14" t="s">
        <v>2056</v>
      </c>
      <c r="G538" s="14" t="s">
        <v>2054</v>
      </c>
      <c r="H538" s="14" t="s">
        <v>2055</v>
      </c>
      <c r="I538" s="15">
        <v>50</v>
      </c>
      <c r="J538" s="77">
        <v>3</v>
      </c>
      <c r="K538" s="92"/>
    </row>
    <row r="539" spans="1:11" ht="56.25" x14ac:dyDescent="0.2">
      <c r="A539" s="14" t="s">
        <v>1517</v>
      </c>
      <c r="B539" s="14" t="s">
        <v>2412</v>
      </c>
      <c r="C539" s="14"/>
      <c r="D539" s="16">
        <v>45745</v>
      </c>
      <c r="E539" s="16">
        <v>45833</v>
      </c>
      <c r="F539" s="14" t="s">
        <v>2057</v>
      </c>
      <c r="G539" s="14" t="s">
        <v>2054</v>
      </c>
      <c r="H539" s="14" t="s">
        <v>2055</v>
      </c>
      <c r="I539" s="15">
        <v>50</v>
      </c>
      <c r="J539" s="77">
        <v>3</v>
      </c>
      <c r="K539" s="92"/>
    </row>
    <row r="540" spans="1:11" ht="56.25" x14ac:dyDescent="0.2">
      <c r="A540" s="14" t="s">
        <v>1517</v>
      </c>
      <c r="B540" s="14" t="s">
        <v>2412</v>
      </c>
      <c r="C540" s="14"/>
      <c r="D540" s="16">
        <v>45745</v>
      </c>
      <c r="E540" s="16">
        <v>45833</v>
      </c>
      <c r="F540" s="14" t="s">
        <v>2058</v>
      </c>
      <c r="G540" s="14" t="s">
        <v>2054</v>
      </c>
      <c r="H540" s="14" t="s">
        <v>2055</v>
      </c>
      <c r="I540" s="15">
        <v>50</v>
      </c>
      <c r="J540" s="77">
        <v>3</v>
      </c>
      <c r="K540" s="92"/>
    </row>
    <row r="541" spans="1:11" ht="56.25" x14ac:dyDescent="0.2">
      <c r="A541" s="14" t="s">
        <v>1517</v>
      </c>
      <c r="B541" s="14" t="s">
        <v>2412</v>
      </c>
      <c r="C541" s="14"/>
      <c r="D541" s="16">
        <v>45745</v>
      </c>
      <c r="E541" s="16">
        <v>45833</v>
      </c>
      <c r="F541" s="14" t="s">
        <v>2058</v>
      </c>
      <c r="G541" s="14" t="s">
        <v>2054</v>
      </c>
      <c r="H541" s="14" t="s">
        <v>2055</v>
      </c>
      <c r="I541" s="15">
        <v>50</v>
      </c>
      <c r="J541" s="77">
        <v>3</v>
      </c>
      <c r="K541" s="92"/>
    </row>
    <row r="542" spans="1:11" ht="45" x14ac:dyDescent="0.2">
      <c r="A542" s="14" t="s">
        <v>1517</v>
      </c>
      <c r="B542" s="14" t="s">
        <v>2412</v>
      </c>
      <c r="C542" s="14"/>
      <c r="D542" s="16">
        <v>45745</v>
      </c>
      <c r="E542" s="16">
        <v>45833</v>
      </c>
      <c r="F542" s="14" t="s">
        <v>2059</v>
      </c>
      <c r="G542" s="14" t="s">
        <v>2054</v>
      </c>
      <c r="H542" s="14" t="s">
        <v>2055</v>
      </c>
      <c r="I542" s="15">
        <v>50</v>
      </c>
      <c r="J542" s="77">
        <v>3</v>
      </c>
      <c r="K542" s="92"/>
    </row>
    <row r="543" spans="1:11" ht="56.25" x14ac:dyDescent="0.2">
      <c r="A543" s="14" t="s">
        <v>1517</v>
      </c>
      <c r="B543" s="14" t="s">
        <v>2412</v>
      </c>
      <c r="C543" s="14"/>
      <c r="D543" s="16">
        <v>45745</v>
      </c>
      <c r="E543" s="16">
        <v>45833</v>
      </c>
      <c r="F543" s="14" t="s">
        <v>2060</v>
      </c>
      <c r="G543" s="14" t="s">
        <v>2054</v>
      </c>
      <c r="H543" s="14" t="s">
        <v>2055</v>
      </c>
      <c r="I543" s="15">
        <v>50</v>
      </c>
      <c r="J543" s="77">
        <v>3</v>
      </c>
      <c r="K543" s="92"/>
    </row>
    <row r="544" spans="1:11" ht="56.25" x14ac:dyDescent="0.2">
      <c r="A544" s="14" t="s">
        <v>1517</v>
      </c>
      <c r="B544" s="14" t="s">
        <v>2412</v>
      </c>
      <c r="C544" s="14"/>
      <c r="D544" s="16">
        <v>45745</v>
      </c>
      <c r="E544" s="16">
        <v>45833</v>
      </c>
      <c r="F544" s="14" t="s">
        <v>2061</v>
      </c>
      <c r="G544" s="14" t="s">
        <v>2054</v>
      </c>
      <c r="H544" s="14" t="s">
        <v>2055</v>
      </c>
      <c r="I544" s="15">
        <v>10</v>
      </c>
      <c r="J544" s="77">
        <v>3</v>
      </c>
      <c r="K544" s="92"/>
    </row>
    <row r="545" spans="1:11" ht="56.25" x14ac:dyDescent="0.2">
      <c r="A545" s="14" t="s">
        <v>1517</v>
      </c>
      <c r="B545" s="14" t="s">
        <v>2412</v>
      </c>
      <c r="C545" s="14"/>
      <c r="D545" s="16">
        <v>45745</v>
      </c>
      <c r="E545" s="16">
        <v>45833</v>
      </c>
      <c r="F545" s="14" t="s">
        <v>2062</v>
      </c>
      <c r="G545" s="14" t="s">
        <v>2054</v>
      </c>
      <c r="H545" s="14" t="s">
        <v>2055</v>
      </c>
      <c r="I545" s="15">
        <v>45</v>
      </c>
      <c r="J545" s="77">
        <v>3</v>
      </c>
      <c r="K545" s="92"/>
    </row>
    <row r="546" spans="1:11" ht="56.25" x14ac:dyDescent="0.2">
      <c r="A546" s="14" t="s">
        <v>1517</v>
      </c>
      <c r="B546" s="14" t="s">
        <v>2412</v>
      </c>
      <c r="C546" s="14"/>
      <c r="D546" s="16">
        <v>45745</v>
      </c>
      <c r="E546" s="16">
        <v>45833</v>
      </c>
      <c r="F546" s="14" t="s">
        <v>2063</v>
      </c>
      <c r="G546" s="14" t="s">
        <v>2054</v>
      </c>
      <c r="H546" s="14" t="s">
        <v>2055</v>
      </c>
      <c r="I546" s="15">
        <v>45</v>
      </c>
      <c r="J546" s="77">
        <v>3</v>
      </c>
      <c r="K546" s="92"/>
    </row>
    <row r="547" spans="1:11" ht="56.25" x14ac:dyDescent="0.2">
      <c r="A547" s="14" t="s">
        <v>1517</v>
      </c>
      <c r="B547" s="14" t="s">
        <v>2412</v>
      </c>
      <c r="C547" s="14"/>
      <c r="D547" s="16">
        <v>45745</v>
      </c>
      <c r="E547" s="16">
        <v>45833</v>
      </c>
      <c r="F547" s="14" t="s">
        <v>2064</v>
      </c>
      <c r="G547" s="14" t="s">
        <v>2054</v>
      </c>
      <c r="H547" s="14" t="s">
        <v>2055</v>
      </c>
      <c r="I547" s="15">
        <v>45</v>
      </c>
      <c r="J547" s="77">
        <v>3</v>
      </c>
      <c r="K547" s="92"/>
    </row>
    <row r="548" spans="1:11" ht="56.25" x14ac:dyDescent="0.2">
      <c r="A548" s="14" t="s">
        <v>1517</v>
      </c>
      <c r="B548" s="14" t="s">
        <v>2412</v>
      </c>
      <c r="C548" s="14"/>
      <c r="D548" s="16">
        <v>45745</v>
      </c>
      <c r="E548" s="16">
        <v>45833</v>
      </c>
      <c r="F548" s="14" t="s">
        <v>2065</v>
      </c>
      <c r="G548" s="14" t="s">
        <v>2054</v>
      </c>
      <c r="H548" s="14" t="s">
        <v>2055</v>
      </c>
      <c r="I548" s="15">
        <v>45</v>
      </c>
      <c r="J548" s="77">
        <v>3</v>
      </c>
      <c r="K548" s="92"/>
    </row>
    <row r="549" spans="1:11" ht="56.25" x14ac:dyDescent="0.2">
      <c r="A549" s="14" t="s">
        <v>1517</v>
      </c>
      <c r="B549" s="14" t="s">
        <v>2412</v>
      </c>
      <c r="C549" s="14"/>
      <c r="D549" s="16">
        <v>45745</v>
      </c>
      <c r="E549" s="16">
        <v>45833</v>
      </c>
      <c r="F549" s="14" t="s">
        <v>2066</v>
      </c>
      <c r="G549" s="14" t="s">
        <v>2054</v>
      </c>
      <c r="H549" s="14" t="s">
        <v>2055</v>
      </c>
      <c r="I549" s="15">
        <v>100</v>
      </c>
      <c r="J549" s="77">
        <v>3</v>
      </c>
      <c r="K549" s="92"/>
    </row>
    <row r="550" spans="1:11" ht="56.25" x14ac:dyDescent="0.2">
      <c r="A550" s="14" t="s">
        <v>1517</v>
      </c>
      <c r="B550" s="14" t="s">
        <v>2412</v>
      </c>
      <c r="C550" s="14"/>
      <c r="D550" s="16">
        <v>45745</v>
      </c>
      <c r="E550" s="16">
        <v>45833</v>
      </c>
      <c r="F550" s="14" t="s">
        <v>2066</v>
      </c>
      <c r="G550" s="14" t="s">
        <v>2054</v>
      </c>
      <c r="H550" s="14" t="s">
        <v>2055</v>
      </c>
      <c r="I550" s="15">
        <v>100</v>
      </c>
      <c r="J550" s="77">
        <v>3</v>
      </c>
      <c r="K550" s="92"/>
    </row>
    <row r="551" spans="1:11" ht="56.25" x14ac:dyDescent="0.2">
      <c r="A551" s="14" t="s">
        <v>1517</v>
      </c>
      <c r="B551" s="14" t="s">
        <v>2412</v>
      </c>
      <c r="C551" s="14"/>
      <c r="D551" s="16">
        <v>45745</v>
      </c>
      <c r="E551" s="16">
        <v>45833</v>
      </c>
      <c r="F551" s="14" t="s">
        <v>2066</v>
      </c>
      <c r="G551" s="14" t="s">
        <v>2054</v>
      </c>
      <c r="H551" s="14" t="s">
        <v>2055</v>
      </c>
      <c r="I551" s="15">
        <v>100</v>
      </c>
      <c r="J551" s="77">
        <v>3</v>
      </c>
      <c r="K551" s="92"/>
    </row>
    <row r="552" spans="1:11" ht="56.25" x14ac:dyDescent="0.2">
      <c r="A552" s="14" t="s">
        <v>1517</v>
      </c>
      <c r="B552" s="14" t="s">
        <v>2412</v>
      </c>
      <c r="C552" s="14"/>
      <c r="D552" s="16">
        <v>45745</v>
      </c>
      <c r="E552" s="16">
        <v>45833</v>
      </c>
      <c r="F552" s="14" t="s">
        <v>2066</v>
      </c>
      <c r="G552" s="14" t="s">
        <v>2054</v>
      </c>
      <c r="H552" s="14" t="s">
        <v>2055</v>
      </c>
      <c r="I552" s="15">
        <v>100</v>
      </c>
      <c r="J552" s="77">
        <v>3</v>
      </c>
      <c r="K552" s="92"/>
    </row>
    <row r="553" spans="1:11" ht="56.25" x14ac:dyDescent="0.2">
      <c r="A553" s="14" t="s">
        <v>1517</v>
      </c>
      <c r="B553" s="14" t="s">
        <v>2412</v>
      </c>
      <c r="C553" s="14"/>
      <c r="D553" s="16">
        <v>45745</v>
      </c>
      <c r="E553" s="16">
        <v>45833</v>
      </c>
      <c r="F553" s="14" t="s">
        <v>2066</v>
      </c>
      <c r="G553" s="14" t="s">
        <v>2054</v>
      </c>
      <c r="H553" s="14" t="s">
        <v>2055</v>
      </c>
      <c r="I553" s="15">
        <v>100</v>
      </c>
      <c r="J553" s="77">
        <v>3</v>
      </c>
      <c r="K553" s="92"/>
    </row>
    <row r="554" spans="1:11" ht="56.25" x14ac:dyDescent="0.2">
      <c r="A554" s="14" t="s">
        <v>1517</v>
      </c>
      <c r="B554" s="14" t="s">
        <v>2412</v>
      </c>
      <c r="C554" s="14"/>
      <c r="D554" s="16">
        <v>45745</v>
      </c>
      <c r="E554" s="16">
        <v>45833</v>
      </c>
      <c r="F554" s="14" t="s">
        <v>2066</v>
      </c>
      <c r="G554" s="14" t="s">
        <v>2054</v>
      </c>
      <c r="H554" s="14" t="s">
        <v>2055</v>
      </c>
      <c r="I554" s="15">
        <v>100</v>
      </c>
      <c r="J554" s="77">
        <v>3</v>
      </c>
      <c r="K554" s="92"/>
    </row>
    <row r="555" spans="1:11" ht="67.5" x14ac:dyDescent="0.2">
      <c r="A555" s="14" t="s">
        <v>1517</v>
      </c>
      <c r="B555" s="14" t="s">
        <v>2412</v>
      </c>
      <c r="C555" s="14" t="s">
        <v>2067</v>
      </c>
      <c r="D555" s="16">
        <v>45745</v>
      </c>
      <c r="E555" s="16">
        <v>45833</v>
      </c>
      <c r="F555" s="14" t="s">
        <v>2068</v>
      </c>
      <c r="G555" s="14" t="s">
        <v>2054</v>
      </c>
      <c r="H555" s="14" t="s">
        <v>2055</v>
      </c>
      <c r="I555" s="15">
        <v>350</v>
      </c>
      <c r="J555" s="77">
        <v>3</v>
      </c>
      <c r="K555" s="92"/>
    </row>
    <row r="556" spans="1:11" ht="33.75" x14ac:dyDescent="0.2">
      <c r="A556" s="14" t="s">
        <v>1517</v>
      </c>
      <c r="B556" s="14"/>
      <c r="C556" s="14"/>
      <c r="D556" s="16"/>
      <c r="E556" s="16"/>
      <c r="F556" s="14" t="s">
        <v>2069</v>
      </c>
      <c r="G556" s="14"/>
      <c r="H556" s="14"/>
      <c r="I556" s="15"/>
      <c r="J556" s="77"/>
      <c r="K556" s="92"/>
    </row>
    <row r="557" spans="1:11" ht="67.5" x14ac:dyDescent="0.2">
      <c r="A557" s="14" t="s">
        <v>1517</v>
      </c>
      <c r="B557" s="14" t="s">
        <v>2413</v>
      </c>
      <c r="C557" s="14" t="s">
        <v>2052</v>
      </c>
      <c r="D557" s="16">
        <v>45746</v>
      </c>
      <c r="E557" s="16">
        <v>45833</v>
      </c>
      <c r="F557" s="14" t="s">
        <v>2070</v>
      </c>
      <c r="G557" s="14" t="s">
        <v>2054</v>
      </c>
      <c r="H557" s="14" t="s">
        <v>2055</v>
      </c>
      <c r="I557" s="15">
        <v>180</v>
      </c>
      <c r="J557" s="77">
        <v>3</v>
      </c>
      <c r="K557" s="92"/>
    </row>
    <row r="558" spans="1:11" ht="56.25" x14ac:dyDescent="0.2">
      <c r="A558" s="14" t="s">
        <v>1517</v>
      </c>
      <c r="B558" s="14" t="s">
        <v>2413</v>
      </c>
      <c r="C558" s="14"/>
      <c r="D558" s="16">
        <v>45746</v>
      </c>
      <c r="E558" s="16">
        <v>45833</v>
      </c>
      <c r="F558" s="14" t="s">
        <v>2071</v>
      </c>
      <c r="G558" s="14" t="s">
        <v>2054</v>
      </c>
      <c r="H558" s="14" t="s">
        <v>2055</v>
      </c>
      <c r="I558" s="15">
        <v>50</v>
      </c>
      <c r="J558" s="77">
        <v>5</v>
      </c>
      <c r="K558" s="92"/>
    </row>
    <row r="559" spans="1:11" ht="56.25" x14ac:dyDescent="0.2">
      <c r="A559" s="14" t="s">
        <v>1517</v>
      </c>
      <c r="B559" s="14" t="s">
        <v>2413</v>
      </c>
      <c r="C559" s="14"/>
      <c r="D559" s="16">
        <v>45746</v>
      </c>
      <c r="E559" s="16">
        <v>45833</v>
      </c>
      <c r="F559" s="14" t="s">
        <v>2072</v>
      </c>
      <c r="G559" s="14" t="s">
        <v>2054</v>
      </c>
      <c r="H559" s="14" t="s">
        <v>2055</v>
      </c>
      <c r="I559" s="15">
        <v>50</v>
      </c>
      <c r="J559" s="77">
        <v>5</v>
      </c>
      <c r="K559" s="92"/>
    </row>
    <row r="560" spans="1:11" ht="56.25" x14ac:dyDescent="0.2">
      <c r="A560" s="14" t="s">
        <v>1517</v>
      </c>
      <c r="B560" s="14" t="s">
        <v>2413</v>
      </c>
      <c r="C560" s="14"/>
      <c r="D560" s="16">
        <v>45746</v>
      </c>
      <c r="E560" s="16">
        <v>45833</v>
      </c>
      <c r="F560" s="14" t="s">
        <v>2073</v>
      </c>
      <c r="G560" s="14" t="s">
        <v>2054</v>
      </c>
      <c r="H560" s="14" t="s">
        <v>2055</v>
      </c>
      <c r="I560" s="15">
        <v>50</v>
      </c>
      <c r="J560" s="77">
        <v>5</v>
      </c>
      <c r="K560" s="92"/>
    </row>
    <row r="561" spans="1:11" ht="56.25" x14ac:dyDescent="0.2">
      <c r="A561" s="14" t="s">
        <v>1517</v>
      </c>
      <c r="B561" s="14" t="s">
        <v>2413</v>
      </c>
      <c r="C561" s="14"/>
      <c r="D561" s="16">
        <v>45746</v>
      </c>
      <c r="E561" s="16">
        <v>45833</v>
      </c>
      <c r="F561" s="14" t="s">
        <v>2072</v>
      </c>
      <c r="G561" s="14" t="s">
        <v>2054</v>
      </c>
      <c r="H561" s="14" t="s">
        <v>2055</v>
      </c>
      <c r="I561" s="15">
        <v>50</v>
      </c>
      <c r="J561" s="77">
        <v>5</v>
      </c>
      <c r="K561" s="92"/>
    </row>
    <row r="562" spans="1:11" ht="56.25" x14ac:dyDescent="0.2">
      <c r="A562" s="14" t="s">
        <v>1517</v>
      </c>
      <c r="B562" s="14" t="s">
        <v>2413</v>
      </c>
      <c r="C562" s="14"/>
      <c r="D562" s="16">
        <v>45746</v>
      </c>
      <c r="E562" s="16">
        <v>45833</v>
      </c>
      <c r="F562" s="14" t="s">
        <v>2074</v>
      </c>
      <c r="G562" s="14" t="s">
        <v>2054</v>
      </c>
      <c r="H562" s="14" t="s">
        <v>2055</v>
      </c>
      <c r="I562" s="15">
        <v>50</v>
      </c>
      <c r="J562" s="77">
        <v>5</v>
      </c>
      <c r="K562" s="92"/>
    </row>
    <row r="563" spans="1:11" ht="56.25" x14ac:dyDescent="0.2">
      <c r="A563" s="14" t="s">
        <v>1517</v>
      </c>
      <c r="B563" s="14" t="s">
        <v>2413</v>
      </c>
      <c r="C563" s="14"/>
      <c r="D563" s="16">
        <v>45746</v>
      </c>
      <c r="E563" s="16">
        <v>45833</v>
      </c>
      <c r="F563" s="14" t="s">
        <v>2075</v>
      </c>
      <c r="G563" s="14" t="s">
        <v>2054</v>
      </c>
      <c r="H563" s="14" t="s">
        <v>2055</v>
      </c>
      <c r="I563" s="15">
        <v>50</v>
      </c>
      <c r="J563" s="77">
        <v>5</v>
      </c>
      <c r="K563" s="92"/>
    </row>
    <row r="564" spans="1:11" ht="56.25" x14ac:dyDescent="0.2">
      <c r="A564" s="14" t="s">
        <v>1517</v>
      </c>
      <c r="B564" s="14" t="s">
        <v>2413</v>
      </c>
      <c r="C564" s="14"/>
      <c r="D564" s="16">
        <v>45746</v>
      </c>
      <c r="E564" s="16">
        <v>45833</v>
      </c>
      <c r="F564" s="14" t="s">
        <v>2076</v>
      </c>
      <c r="G564" s="14" t="s">
        <v>2054</v>
      </c>
      <c r="H564" s="14" t="s">
        <v>2055</v>
      </c>
      <c r="I564" s="15">
        <v>100</v>
      </c>
      <c r="J564" s="77">
        <v>5</v>
      </c>
      <c r="K564" s="92"/>
    </row>
    <row r="565" spans="1:11" ht="56.25" x14ac:dyDescent="0.2">
      <c r="A565" s="14" t="s">
        <v>1517</v>
      </c>
      <c r="B565" s="14" t="s">
        <v>2413</v>
      </c>
      <c r="C565" s="14"/>
      <c r="D565" s="16">
        <v>45746</v>
      </c>
      <c r="E565" s="16">
        <v>45833</v>
      </c>
      <c r="F565" s="14" t="s">
        <v>2077</v>
      </c>
      <c r="G565" s="14" t="s">
        <v>2054</v>
      </c>
      <c r="H565" s="14" t="s">
        <v>2055</v>
      </c>
      <c r="I565" s="15">
        <v>45</v>
      </c>
      <c r="J565" s="77">
        <v>5</v>
      </c>
      <c r="K565" s="92"/>
    </row>
    <row r="566" spans="1:11" ht="56.25" x14ac:dyDescent="0.2">
      <c r="A566" s="14" t="s">
        <v>1517</v>
      </c>
      <c r="B566" s="14" t="s">
        <v>2413</v>
      </c>
      <c r="C566" s="14"/>
      <c r="D566" s="16">
        <v>45746</v>
      </c>
      <c r="E566" s="16">
        <v>45833</v>
      </c>
      <c r="F566" s="14" t="s">
        <v>2078</v>
      </c>
      <c r="G566" s="14" t="s">
        <v>2054</v>
      </c>
      <c r="H566" s="14" t="s">
        <v>2055</v>
      </c>
      <c r="I566" s="15">
        <v>45</v>
      </c>
      <c r="J566" s="77">
        <v>5</v>
      </c>
      <c r="K566" s="92"/>
    </row>
    <row r="567" spans="1:11" ht="56.25" x14ac:dyDescent="0.2">
      <c r="A567" s="14" t="s">
        <v>1517</v>
      </c>
      <c r="B567" s="14" t="s">
        <v>2413</v>
      </c>
      <c r="C567" s="14"/>
      <c r="D567" s="16">
        <v>45746</v>
      </c>
      <c r="E567" s="16">
        <v>45833</v>
      </c>
      <c r="F567" s="14" t="s">
        <v>2079</v>
      </c>
      <c r="G567" s="14" t="s">
        <v>2054</v>
      </c>
      <c r="H567" s="14" t="s">
        <v>2055</v>
      </c>
      <c r="I567" s="15">
        <v>45</v>
      </c>
      <c r="J567" s="77">
        <v>5</v>
      </c>
      <c r="K567" s="92"/>
    </row>
    <row r="568" spans="1:11" ht="56.25" x14ac:dyDescent="0.2">
      <c r="A568" s="14" t="s">
        <v>1517</v>
      </c>
      <c r="B568" s="14" t="s">
        <v>2413</v>
      </c>
      <c r="C568" s="14"/>
      <c r="D568" s="16">
        <v>45746</v>
      </c>
      <c r="E568" s="16">
        <v>45833</v>
      </c>
      <c r="F568" s="14" t="s">
        <v>2076</v>
      </c>
      <c r="G568" s="14" t="s">
        <v>2054</v>
      </c>
      <c r="H568" s="14" t="s">
        <v>2055</v>
      </c>
      <c r="I568" s="15">
        <v>45</v>
      </c>
      <c r="J568" s="77">
        <v>5</v>
      </c>
      <c r="K568" s="92"/>
    </row>
    <row r="569" spans="1:11" ht="56.25" x14ac:dyDescent="0.2">
      <c r="A569" s="14" t="s">
        <v>1517</v>
      </c>
      <c r="B569" s="14" t="s">
        <v>2413</v>
      </c>
      <c r="C569" s="14"/>
      <c r="D569" s="16">
        <v>45746</v>
      </c>
      <c r="E569" s="16">
        <v>45833</v>
      </c>
      <c r="F569" s="14" t="s">
        <v>2080</v>
      </c>
      <c r="G569" s="14" t="s">
        <v>2054</v>
      </c>
      <c r="H569" s="14" t="s">
        <v>2055</v>
      </c>
      <c r="I569" s="15">
        <v>100</v>
      </c>
      <c r="J569" s="77">
        <v>5</v>
      </c>
      <c r="K569" s="92"/>
    </row>
    <row r="570" spans="1:11" ht="56.25" x14ac:dyDescent="0.2">
      <c r="A570" s="14" t="s">
        <v>1517</v>
      </c>
      <c r="B570" s="14" t="s">
        <v>2413</v>
      </c>
      <c r="C570" s="14"/>
      <c r="D570" s="16">
        <v>45746</v>
      </c>
      <c r="E570" s="16">
        <v>45833</v>
      </c>
      <c r="F570" s="14" t="s">
        <v>2080</v>
      </c>
      <c r="G570" s="14" t="s">
        <v>2054</v>
      </c>
      <c r="H570" s="14" t="s">
        <v>2055</v>
      </c>
      <c r="I570" s="15">
        <v>100</v>
      </c>
      <c r="J570" s="77">
        <v>5</v>
      </c>
      <c r="K570" s="92"/>
    </row>
    <row r="571" spans="1:11" ht="56.25" x14ac:dyDescent="0.2">
      <c r="A571" s="14" t="s">
        <v>1517</v>
      </c>
      <c r="B571" s="14" t="s">
        <v>2413</v>
      </c>
      <c r="C571" s="14"/>
      <c r="D571" s="16">
        <v>45746</v>
      </c>
      <c r="E571" s="16">
        <v>45833</v>
      </c>
      <c r="F571" s="14" t="s">
        <v>2080</v>
      </c>
      <c r="G571" s="14" t="s">
        <v>2054</v>
      </c>
      <c r="H571" s="14" t="s">
        <v>2055</v>
      </c>
      <c r="I571" s="15">
        <v>100</v>
      </c>
      <c r="J571" s="77">
        <v>5</v>
      </c>
      <c r="K571" s="92"/>
    </row>
    <row r="572" spans="1:11" ht="56.25" x14ac:dyDescent="0.2">
      <c r="A572" s="14" t="s">
        <v>1517</v>
      </c>
      <c r="B572" s="14" t="s">
        <v>2413</v>
      </c>
      <c r="C572" s="14"/>
      <c r="D572" s="16">
        <v>45746</v>
      </c>
      <c r="E572" s="16">
        <v>45833</v>
      </c>
      <c r="F572" s="14" t="s">
        <v>2080</v>
      </c>
      <c r="G572" s="14" t="s">
        <v>2054</v>
      </c>
      <c r="H572" s="14" t="s">
        <v>2055</v>
      </c>
      <c r="I572" s="15">
        <v>100</v>
      </c>
      <c r="J572" s="77">
        <v>5</v>
      </c>
      <c r="K572" s="92"/>
    </row>
    <row r="573" spans="1:11" ht="56.25" x14ac:dyDescent="0.2">
      <c r="A573" s="14" t="s">
        <v>1517</v>
      </c>
      <c r="B573" s="14" t="s">
        <v>2413</v>
      </c>
      <c r="C573" s="14"/>
      <c r="D573" s="16">
        <v>45746</v>
      </c>
      <c r="E573" s="16">
        <v>45833</v>
      </c>
      <c r="F573" s="14" t="s">
        <v>2080</v>
      </c>
      <c r="G573" s="14" t="s">
        <v>2054</v>
      </c>
      <c r="H573" s="14" t="s">
        <v>2055</v>
      </c>
      <c r="I573" s="15">
        <v>100</v>
      </c>
      <c r="J573" s="77">
        <v>5</v>
      </c>
      <c r="K573" s="92"/>
    </row>
    <row r="574" spans="1:11" ht="56.25" x14ac:dyDescent="0.2">
      <c r="A574" s="14" t="s">
        <v>1517</v>
      </c>
      <c r="B574" s="14" t="s">
        <v>2413</v>
      </c>
      <c r="C574" s="14"/>
      <c r="D574" s="16">
        <v>45746</v>
      </c>
      <c r="E574" s="16">
        <v>45833</v>
      </c>
      <c r="F574" s="14" t="s">
        <v>2080</v>
      </c>
      <c r="G574" s="14" t="s">
        <v>2054</v>
      </c>
      <c r="H574" s="14" t="s">
        <v>2055</v>
      </c>
      <c r="I574" s="15">
        <v>100</v>
      </c>
      <c r="J574" s="77">
        <v>5</v>
      </c>
      <c r="K574" s="92"/>
    </row>
    <row r="575" spans="1:11" ht="78.75" x14ac:dyDescent="0.2">
      <c r="A575" s="14" t="s">
        <v>1517</v>
      </c>
      <c r="B575" s="14" t="s">
        <v>2413</v>
      </c>
      <c r="C575" s="14" t="s">
        <v>2081</v>
      </c>
      <c r="D575" s="16">
        <v>45746</v>
      </c>
      <c r="E575" s="16">
        <v>45833</v>
      </c>
      <c r="F575" s="14" t="s">
        <v>2082</v>
      </c>
      <c r="G575" s="14" t="s">
        <v>2054</v>
      </c>
      <c r="H575" s="14" t="s">
        <v>2055</v>
      </c>
      <c r="I575" s="15">
        <v>60</v>
      </c>
      <c r="J575" s="77">
        <v>3</v>
      </c>
      <c r="K575" s="92"/>
    </row>
    <row r="576" spans="1:11" ht="12.75" x14ac:dyDescent="0.2">
      <c r="A576" s="14" t="s">
        <v>1505</v>
      </c>
      <c r="B576" s="14" t="s">
        <v>2414</v>
      </c>
      <c r="C576" s="14" t="s">
        <v>2083</v>
      </c>
      <c r="D576" s="16">
        <v>45833</v>
      </c>
      <c r="E576" s="16"/>
      <c r="F576" s="14" t="s">
        <v>2084</v>
      </c>
      <c r="G576" s="14" t="s">
        <v>1511</v>
      </c>
      <c r="H576" s="14" t="s">
        <v>1699</v>
      </c>
      <c r="I576" s="15">
        <v>55.35</v>
      </c>
      <c r="J576" s="77">
        <v>4</v>
      </c>
      <c r="K576" s="92"/>
    </row>
    <row r="577" spans="1:11" ht="12.75" x14ac:dyDescent="0.2">
      <c r="A577" s="14" t="s">
        <v>1505</v>
      </c>
      <c r="B577" s="14"/>
      <c r="C577" s="14"/>
      <c r="D577" s="16">
        <v>45834</v>
      </c>
      <c r="E577" s="16"/>
      <c r="F577" s="14" t="s">
        <v>1596</v>
      </c>
      <c r="G577" s="14" t="s">
        <v>1570</v>
      </c>
      <c r="H577" s="14" t="s">
        <v>152</v>
      </c>
      <c r="I577" s="15">
        <v>3.5</v>
      </c>
      <c r="J577" s="77">
        <v>4</v>
      </c>
      <c r="K577" s="92"/>
    </row>
    <row r="578" spans="1:11" ht="12.75" x14ac:dyDescent="0.2">
      <c r="A578" s="14" t="s">
        <v>1505</v>
      </c>
      <c r="B578" s="14"/>
      <c r="C578" s="14"/>
      <c r="D578" s="16">
        <v>45838</v>
      </c>
      <c r="E578" s="16"/>
      <c r="F578" s="14" t="s">
        <v>1919</v>
      </c>
      <c r="G578" s="14" t="s">
        <v>1576</v>
      </c>
      <c r="H578" s="14" t="s">
        <v>1577</v>
      </c>
      <c r="I578" s="15">
        <v>5</v>
      </c>
      <c r="J578" s="77">
        <v>4</v>
      </c>
      <c r="K578" s="92"/>
    </row>
    <row r="579" spans="1:11" ht="12.75" x14ac:dyDescent="0.2">
      <c r="A579" s="14" t="s">
        <v>1505</v>
      </c>
      <c r="B579" s="14"/>
      <c r="C579" s="14"/>
      <c r="D579" s="16">
        <v>45838</v>
      </c>
      <c r="E579" s="16"/>
      <c r="F579" s="14" t="s">
        <v>2023</v>
      </c>
      <c r="G579" s="14" t="s">
        <v>1576</v>
      </c>
      <c r="H579" s="14" t="s">
        <v>1577</v>
      </c>
      <c r="I579" s="15">
        <v>10</v>
      </c>
      <c r="J579" s="77">
        <v>4</v>
      </c>
      <c r="K579" s="92"/>
    </row>
    <row r="580" spans="1:11" ht="12.75" x14ac:dyDescent="0.2">
      <c r="A580" s="14" t="s">
        <v>1505</v>
      </c>
      <c r="B580" s="14"/>
      <c r="C580" s="14"/>
      <c r="D580" s="16">
        <v>45838</v>
      </c>
      <c r="E580" s="16"/>
      <c r="F580" s="14" t="s">
        <v>1919</v>
      </c>
      <c r="G580" s="14" t="s">
        <v>1576</v>
      </c>
      <c r="H580" s="14" t="s">
        <v>1577</v>
      </c>
      <c r="I580" s="15">
        <v>5</v>
      </c>
      <c r="J580" s="77">
        <v>4</v>
      </c>
      <c r="K580" s="92"/>
    </row>
    <row r="581" spans="1:11" ht="12.75" x14ac:dyDescent="0.2">
      <c r="A581" s="14" t="s">
        <v>1505</v>
      </c>
      <c r="B581" s="14" t="s">
        <v>2606</v>
      </c>
      <c r="C581" s="14"/>
      <c r="D581" s="16">
        <v>45838</v>
      </c>
      <c r="E581" s="16"/>
      <c r="F581" s="14" t="s">
        <v>1596</v>
      </c>
      <c r="G581" s="14" t="s">
        <v>1570</v>
      </c>
      <c r="H581" s="14" t="s">
        <v>152</v>
      </c>
      <c r="I581" s="15">
        <v>2.7</v>
      </c>
      <c r="J581" s="77">
        <v>4</v>
      </c>
      <c r="K581" s="92"/>
    </row>
    <row r="582" spans="1:11" ht="12.75" x14ac:dyDescent="0.2">
      <c r="A582" s="14" t="s">
        <v>1505</v>
      </c>
      <c r="B582" s="14" t="s">
        <v>2403</v>
      </c>
      <c r="C582" s="14"/>
      <c r="D582" s="16">
        <v>45841</v>
      </c>
      <c r="E582" s="16"/>
      <c r="F582" s="14" t="s">
        <v>1754</v>
      </c>
      <c r="G582" s="14" t="s">
        <v>2312</v>
      </c>
      <c r="H582" s="14" t="s">
        <v>2313</v>
      </c>
      <c r="I582" s="15">
        <v>4.2</v>
      </c>
      <c r="J582" s="77">
        <v>2</v>
      </c>
      <c r="K582" s="92"/>
    </row>
    <row r="583" spans="1:11" ht="12.75" x14ac:dyDescent="0.2">
      <c r="A583" s="14" t="s">
        <v>1505</v>
      </c>
      <c r="B583" s="14" t="s">
        <v>2403</v>
      </c>
      <c r="C583" s="14"/>
      <c r="D583" s="16">
        <v>45846</v>
      </c>
      <c r="E583" s="16"/>
      <c r="F583" s="14" t="s">
        <v>1754</v>
      </c>
      <c r="G583" s="14" t="s">
        <v>2312</v>
      </c>
      <c r="H583" s="14" t="s">
        <v>2313</v>
      </c>
      <c r="I583" s="15">
        <v>18.8</v>
      </c>
      <c r="J583" s="77">
        <v>1</v>
      </c>
      <c r="K583" s="92"/>
    </row>
    <row r="584" spans="1:11" ht="12.75" x14ac:dyDescent="0.2">
      <c r="A584" s="14" t="s">
        <v>1505</v>
      </c>
      <c r="B584" s="14" t="s">
        <v>2403</v>
      </c>
      <c r="C584" s="14"/>
      <c r="D584" s="16">
        <v>45847</v>
      </c>
      <c r="E584" s="16"/>
      <c r="F584" s="14" t="s">
        <v>1754</v>
      </c>
      <c r="G584" s="14" t="s">
        <v>2312</v>
      </c>
      <c r="H584" s="14" t="s">
        <v>2313</v>
      </c>
      <c r="I584" s="15">
        <v>21.85</v>
      </c>
      <c r="J584" s="77">
        <v>1</v>
      </c>
      <c r="K584" s="92"/>
    </row>
    <row r="585" spans="1:11" ht="12.75" x14ac:dyDescent="0.2">
      <c r="A585" s="14" t="s">
        <v>1505</v>
      </c>
      <c r="B585" s="14" t="s">
        <v>2403</v>
      </c>
      <c r="C585" s="14"/>
      <c r="D585" s="16">
        <v>45848</v>
      </c>
      <c r="E585" s="16"/>
      <c r="F585" s="14" t="s">
        <v>1754</v>
      </c>
      <c r="G585" s="14" t="s">
        <v>2312</v>
      </c>
      <c r="H585" s="14" t="s">
        <v>2313</v>
      </c>
      <c r="I585" s="15">
        <v>17.350000000000001</v>
      </c>
      <c r="J585" s="77">
        <v>1</v>
      </c>
      <c r="K585" s="92"/>
    </row>
    <row r="586" spans="1:11" ht="12.75" x14ac:dyDescent="0.2">
      <c r="A586" s="14" t="s">
        <v>1505</v>
      </c>
      <c r="B586" s="14" t="s">
        <v>2415</v>
      </c>
      <c r="C586" s="14"/>
      <c r="D586" s="16">
        <v>45849</v>
      </c>
      <c r="E586" s="16"/>
      <c r="F586" s="14" t="s">
        <v>1596</v>
      </c>
      <c r="G586" s="14" t="s">
        <v>1570</v>
      </c>
      <c r="H586" s="14" t="s">
        <v>152</v>
      </c>
      <c r="I586" s="15">
        <v>2.7</v>
      </c>
      <c r="J586" s="77">
        <v>4</v>
      </c>
      <c r="K586" s="92"/>
    </row>
    <row r="587" spans="1:11" ht="12.75" x14ac:dyDescent="0.2">
      <c r="A587" s="14" t="s">
        <v>1505</v>
      </c>
      <c r="B587" s="14" t="s">
        <v>2303</v>
      </c>
      <c r="C587" s="14"/>
      <c r="D587" s="16">
        <v>45849</v>
      </c>
      <c r="E587" s="16"/>
      <c r="F587" s="14" t="s">
        <v>2397</v>
      </c>
      <c r="G587" s="14" t="s">
        <v>2363</v>
      </c>
      <c r="H587" s="14" t="s">
        <v>2304</v>
      </c>
      <c r="I587" s="15">
        <v>16.5</v>
      </c>
      <c r="J587" s="77">
        <v>3</v>
      </c>
      <c r="K587" s="92"/>
    </row>
    <row r="588" spans="1:11" ht="12.75" x14ac:dyDescent="0.2">
      <c r="A588" s="14" t="s">
        <v>1505</v>
      </c>
      <c r="B588" s="14" t="s">
        <v>2303</v>
      </c>
      <c r="C588" s="14"/>
      <c r="D588" s="16">
        <v>45849</v>
      </c>
      <c r="E588" s="16"/>
      <c r="F588" s="14" t="s">
        <v>2397</v>
      </c>
      <c r="G588" s="14" t="s">
        <v>2363</v>
      </c>
      <c r="H588" s="14" t="s">
        <v>2304</v>
      </c>
      <c r="I588" s="15">
        <v>41.3</v>
      </c>
      <c r="J588" s="77">
        <v>2</v>
      </c>
      <c r="K588" s="92"/>
    </row>
    <row r="589" spans="1:11" ht="12.75" x14ac:dyDescent="0.2">
      <c r="A589" s="14" t="s">
        <v>1505</v>
      </c>
      <c r="B589" s="14" t="s">
        <v>2403</v>
      </c>
      <c r="C589" s="14"/>
      <c r="D589" s="16">
        <v>45849</v>
      </c>
      <c r="E589" s="16"/>
      <c r="F589" s="14" t="s">
        <v>1754</v>
      </c>
      <c r="G589" s="14" t="s">
        <v>2312</v>
      </c>
      <c r="H589" s="14" t="s">
        <v>2313</v>
      </c>
      <c r="I589" s="15">
        <v>12.5</v>
      </c>
      <c r="J589" s="77">
        <v>2</v>
      </c>
      <c r="K589" s="92"/>
    </row>
    <row r="590" spans="1:11" ht="12.75" x14ac:dyDescent="0.2">
      <c r="A590" s="14" t="s">
        <v>1505</v>
      </c>
      <c r="B590" s="14" t="s">
        <v>2403</v>
      </c>
      <c r="C590" s="14"/>
      <c r="D590" s="16">
        <v>45849</v>
      </c>
      <c r="E590" s="16"/>
      <c r="F590" s="14" t="s">
        <v>1754</v>
      </c>
      <c r="G590" s="14" t="s">
        <v>2312</v>
      </c>
      <c r="H590" s="14" t="s">
        <v>2313</v>
      </c>
      <c r="I590" s="15">
        <v>59.55</v>
      </c>
      <c r="J590" s="77">
        <v>1</v>
      </c>
      <c r="K590" s="92"/>
    </row>
    <row r="591" spans="1:11" ht="22.5" x14ac:dyDescent="0.2">
      <c r="A591" s="14" t="s">
        <v>1505</v>
      </c>
      <c r="B591" s="14" t="s">
        <v>2416</v>
      </c>
      <c r="C591" s="14" t="s">
        <v>2085</v>
      </c>
      <c r="D591" s="16">
        <v>45853</v>
      </c>
      <c r="E591" s="16"/>
      <c r="F591" s="14" t="s">
        <v>1566</v>
      </c>
      <c r="G591" s="14" t="s">
        <v>1567</v>
      </c>
      <c r="H591" s="14" t="s">
        <v>1568</v>
      </c>
      <c r="I591" s="15">
        <v>4000</v>
      </c>
      <c r="J591" s="77">
        <v>4</v>
      </c>
      <c r="K591" s="92"/>
    </row>
    <row r="592" spans="1:11" ht="12.75" x14ac:dyDescent="0.2">
      <c r="A592" s="14" t="s">
        <v>1505</v>
      </c>
      <c r="B592" s="14" t="s">
        <v>2417</v>
      </c>
      <c r="C592" s="14" t="s">
        <v>2086</v>
      </c>
      <c r="D592" s="16">
        <v>45853</v>
      </c>
      <c r="E592" s="16"/>
      <c r="F592" s="14" t="s">
        <v>2087</v>
      </c>
      <c r="G592" s="14" t="s">
        <v>1511</v>
      </c>
      <c r="H592" s="14" t="s">
        <v>1699</v>
      </c>
      <c r="I592" s="15">
        <v>55.35</v>
      </c>
      <c r="J592" s="77">
        <v>4</v>
      </c>
      <c r="K592" s="92"/>
    </row>
    <row r="593" spans="1:11" ht="45" x14ac:dyDescent="0.2">
      <c r="A593" s="14" t="s">
        <v>1505</v>
      </c>
      <c r="B593" s="14" t="s">
        <v>2418</v>
      </c>
      <c r="C593" s="14" t="s">
        <v>2088</v>
      </c>
      <c r="D593" s="16">
        <v>45853</v>
      </c>
      <c r="E593" s="16"/>
      <c r="F593" s="14" t="s">
        <v>2089</v>
      </c>
      <c r="G593" s="14" t="s">
        <v>1530</v>
      </c>
      <c r="H593" s="14" t="s">
        <v>1693</v>
      </c>
      <c r="I593" s="15">
        <v>30.75</v>
      </c>
      <c r="J593" s="77">
        <v>4</v>
      </c>
      <c r="K593" s="92"/>
    </row>
    <row r="594" spans="1:11" ht="33.75" x14ac:dyDescent="0.2">
      <c r="A594" s="14" t="s">
        <v>1505</v>
      </c>
      <c r="B594" s="14" t="s">
        <v>2419</v>
      </c>
      <c r="C594" s="14" t="s">
        <v>2090</v>
      </c>
      <c r="D594" s="16">
        <v>45853</v>
      </c>
      <c r="E594" s="16"/>
      <c r="F594" s="14" t="s">
        <v>2091</v>
      </c>
      <c r="G594" s="14" t="s">
        <v>1530</v>
      </c>
      <c r="H594" s="14" t="s">
        <v>1693</v>
      </c>
      <c r="I594" s="15">
        <v>430.95</v>
      </c>
      <c r="J594" s="77">
        <v>5</v>
      </c>
      <c r="K594" s="92"/>
    </row>
    <row r="595" spans="1:11" ht="33.75" x14ac:dyDescent="0.2">
      <c r="A595" s="14" t="s">
        <v>1505</v>
      </c>
      <c r="B595" s="14" t="s">
        <v>2420</v>
      </c>
      <c r="C595" s="14" t="s">
        <v>2092</v>
      </c>
      <c r="D595" s="16">
        <v>45853</v>
      </c>
      <c r="E595" s="16"/>
      <c r="F595" s="14" t="s">
        <v>2093</v>
      </c>
      <c r="G595" s="14" t="s">
        <v>1530</v>
      </c>
      <c r="H595" s="14" t="s">
        <v>1693</v>
      </c>
      <c r="I595" s="15">
        <v>207.76</v>
      </c>
      <c r="J595" s="77">
        <v>5</v>
      </c>
      <c r="K595" s="92"/>
    </row>
    <row r="596" spans="1:11" ht="33.75" x14ac:dyDescent="0.2">
      <c r="A596" s="14" t="s">
        <v>1517</v>
      </c>
      <c r="B596" s="14" t="s">
        <v>2421</v>
      </c>
      <c r="C596" s="14" t="s">
        <v>2094</v>
      </c>
      <c r="D596" s="16">
        <v>45853</v>
      </c>
      <c r="E596" s="16"/>
      <c r="F596" s="14" t="s">
        <v>2095</v>
      </c>
      <c r="G596" s="14" t="s">
        <v>1530</v>
      </c>
      <c r="H596" s="14" t="s">
        <v>1693</v>
      </c>
      <c r="I596" s="15">
        <v>379.37</v>
      </c>
      <c r="J596" s="77">
        <v>4</v>
      </c>
      <c r="K596" s="92"/>
    </row>
    <row r="597" spans="1:11" ht="33.75" x14ac:dyDescent="0.2">
      <c r="A597" s="14" t="s">
        <v>1517</v>
      </c>
      <c r="B597" s="14" t="s">
        <v>2422</v>
      </c>
      <c r="C597" s="14" t="s">
        <v>2096</v>
      </c>
      <c r="D597" s="16">
        <v>45853</v>
      </c>
      <c r="E597" s="16"/>
      <c r="F597" s="14" t="s">
        <v>2097</v>
      </c>
      <c r="G597" s="14" t="s">
        <v>1530</v>
      </c>
      <c r="H597" s="14" t="s">
        <v>1693</v>
      </c>
      <c r="I597" s="15">
        <v>199.67</v>
      </c>
      <c r="J597" s="77">
        <v>4</v>
      </c>
      <c r="K597" s="92"/>
    </row>
    <row r="598" spans="1:11" ht="45" x14ac:dyDescent="0.2">
      <c r="A598" s="14" t="s">
        <v>1505</v>
      </c>
      <c r="B598" s="14" t="s">
        <v>2423</v>
      </c>
      <c r="C598" s="14" t="s">
        <v>2098</v>
      </c>
      <c r="D598" s="16">
        <v>45853</v>
      </c>
      <c r="E598" s="16"/>
      <c r="F598" s="14" t="s">
        <v>2099</v>
      </c>
      <c r="G598" s="14" t="s">
        <v>1530</v>
      </c>
      <c r="H598" s="14" t="s">
        <v>1693</v>
      </c>
      <c r="I598" s="15">
        <v>208.82</v>
      </c>
      <c r="J598" s="77">
        <v>3</v>
      </c>
      <c r="K598" s="92"/>
    </row>
    <row r="599" spans="1:11" ht="22.5" x14ac:dyDescent="0.2">
      <c r="A599" s="14" t="s">
        <v>1505</v>
      </c>
      <c r="B599" s="14" t="s">
        <v>2424</v>
      </c>
      <c r="C599" s="14" t="s">
        <v>2100</v>
      </c>
      <c r="D599" s="16">
        <v>45853</v>
      </c>
      <c r="E599" s="16"/>
      <c r="F599" s="14" t="s">
        <v>2101</v>
      </c>
      <c r="G599" s="14" t="s">
        <v>1634</v>
      </c>
      <c r="H599" s="14" t="s">
        <v>1696</v>
      </c>
      <c r="I599" s="15">
        <v>140.19999999999999</v>
      </c>
      <c r="J599" s="77">
        <v>4</v>
      </c>
      <c r="K599" s="92"/>
    </row>
    <row r="600" spans="1:11" ht="22.5" x14ac:dyDescent="0.2">
      <c r="A600" s="14" t="s">
        <v>1505</v>
      </c>
      <c r="B600" s="14" t="s">
        <v>2425</v>
      </c>
      <c r="C600" s="14" t="s">
        <v>2102</v>
      </c>
      <c r="D600" s="16">
        <v>45853</v>
      </c>
      <c r="E600" s="16"/>
      <c r="F600" s="14" t="s">
        <v>2103</v>
      </c>
      <c r="G600" s="14" t="s">
        <v>1634</v>
      </c>
      <c r="H600" s="14" t="s">
        <v>1696</v>
      </c>
      <c r="I600" s="15">
        <v>147.19999999999999</v>
      </c>
      <c r="J600" s="77">
        <v>4</v>
      </c>
      <c r="K600" s="92"/>
    </row>
    <row r="601" spans="1:11" ht="22.5" x14ac:dyDescent="0.2">
      <c r="A601" s="14" t="s">
        <v>1505</v>
      </c>
      <c r="B601" s="14" t="s">
        <v>2426</v>
      </c>
      <c r="C601" s="14" t="s">
        <v>2104</v>
      </c>
      <c r="D601" s="16">
        <v>45853</v>
      </c>
      <c r="E601" s="16"/>
      <c r="F601" s="14" t="s">
        <v>2105</v>
      </c>
      <c r="G601" s="14" t="s">
        <v>1791</v>
      </c>
      <c r="H601" s="14" t="s">
        <v>1792</v>
      </c>
      <c r="I601" s="15">
        <v>1654</v>
      </c>
      <c r="J601" s="77">
        <v>5</v>
      </c>
      <c r="K601" s="92"/>
    </row>
    <row r="602" spans="1:11" ht="12.75" x14ac:dyDescent="0.2">
      <c r="A602" s="14" t="s">
        <v>1505</v>
      </c>
      <c r="B602" s="14" t="s">
        <v>2427</v>
      </c>
      <c r="C602" s="14" t="s">
        <v>2106</v>
      </c>
      <c r="D602" s="16">
        <v>45853</v>
      </c>
      <c r="E602" s="16"/>
      <c r="F602" s="14" t="s">
        <v>2107</v>
      </c>
      <c r="G602" s="14" t="s">
        <v>1564</v>
      </c>
      <c r="H602" s="14" t="s">
        <v>1401</v>
      </c>
      <c r="I602" s="15">
        <v>1900</v>
      </c>
      <c r="J602" s="77">
        <v>4</v>
      </c>
      <c r="K602" s="92"/>
    </row>
    <row r="603" spans="1:11" ht="22.5" x14ac:dyDescent="0.2">
      <c r="A603" s="14" t="s">
        <v>1505</v>
      </c>
      <c r="B603" s="14" t="s">
        <v>2428</v>
      </c>
      <c r="C603" s="14" t="s">
        <v>2108</v>
      </c>
      <c r="D603" s="16">
        <v>45853</v>
      </c>
      <c r="E603" s="16"/>
      <c r="F603" s="14" t="s">
        <v>2109</v>
      </c>
      <c r="G603" s="14" t="s">
        <v>1676</v>
      </c>
      <c r="H603" s="14" t="s">
        <v>1677</v>
      </c>
      <c r="I603" s="15">
        <v>1420</v>
      </c>
      <c r="J603" s="77">
        <v>5</v>
      </c>
      <c r="K603" s="92"/>
    </row>
    <row r="604" spans="1:11" ht="45" x14ac:dyDescent="0.2">
      <c r="A604" s="14" t="s">
        <v>1505</v>
      </c>
      <c r="B604" s="14" t="s">
        <v>2429</v>
      </c>
      <c r="C604" s="14" t="s">
        <v>2110</v>
      </c>
      <c r="D604" s="16">
        <v>45853</v>
      </c>
      <c r="E604" s="16"/>
      <c r="F604" s="14" t="s">
        <v>2111</v>
      </c>
      <c r="G604" s="14" t="s">
        <v>1530</v>
      </c>
      <c r="H604" s="14" t="s">
        <v>1693</v>
      </c>
      <c r="I604" s="15">
        <v>30.75</v>
      </c>
      <c r="J604" s="77">
        <v>4</v>
      </c>
      <c r="K604" s="92"/>
    </row>
    <row r="605" spans="1:11" ht="33.75" x14ac:dyDescent="0.2">
      <c r="A605" s="14" t="s">
        <v>1505</v>
      </c>
      <c r="B605" s="14" t="s">
        <v>2430</v>
      </c>
      <c r="C605" s="14" t="s">
        <v>2112</v>
      </c>
      <c r="D605" s="16">
        <v>45853</v>
      </c>
      <c r="E605" s="16"/>
      <c r="F605" s="14" t="s">
        <v>2113</v>
      </c>
      <c r="G605" s="14" t="s">
        <v>1530</v>
      </c>
      <c r="H605" s="14" t="s">
        <v>1693</v>
      </c>
      <c r="I605" s="15">
        <v>430.95</v>
      </c>
      <c r="J605" s="77">
        <v>5</v>
      </c>
      <c r="K605" s="92"/>
    </row>
    <row r="606" spans="1:11" ht="33.75" x14ac:dyDescent="0.2">
      <c r="A606" s="14" t="s">
        <v>1505</v>
      </c>
      <c r="B606" s="14" t="s">
        <v>2431</v>
      </c>
      <c r="C606" s="14" t="s">
        <v>2114</v>
      </c>
      <c r="D606" s="16">
        <v>45853</v>
      </c>
      <c r="E606" s="16"/>
      <c r="F606" s="14" t="s">
        <v>2115</v>
      </c>
      <c r="G606" s="14" t="s">
        <v>1530</v>
      </c>
      <c r="H606" s="14" t="s">
        <v>1693</v>
      </c>
      <c r="I606" s="15">
        <v>207.76</v>
      </c>
      <c r="J606" s="77">
        <v>5</v>
      </c>
      <c r="K606" s="92"/>
    </row>
    <row r="607" spans="1:11" ht="33.75" x14ac:dyDescent="0.2">
      <c r="A607" s="14" t="s">
        <v>1505</v>
      </c>
      <c r="B607" s="14" t="s">
        <v>2414</v>
      </c>
      <c r="C607" s="14" t="s">
        <v>2116</v>
      </c>
      <c r="D607" s="16">
        <v>45853</v>
      </c>
      <c r="E607" s="16"/>
      <c r="F607" s="14" t="s">
        <v>2117</v>
      </c>
      <c r="G607" s="14" t="s">
        <v>1530</v>
      </c>
      <c r="H607" s="14" t="s">
        <v>1693</v>
      </c>
      <c r="I607" s="15">
        <v>379.37</v>
      </c>
      <c r="J607" s="77">
        <v>4</v>
      </c>
      <c r="K607" s="92"/>
    </row>
    <row r="608" spans="1:11" ht="33.75" x14ac:dyDescent="0.2">
      <c r="A608" s="14" t="s">
        <v>1505</v>
      </c>
      <c r="B608" s="14" t="s">
        <v>2432</v>
      </c>
      <c r="C608" s="14" t="s">
        <v>2118</v>
      </c>
      <c r="D608" s="16">
        <v>45853</v>
      </c>
      <c r="E608" s="16"/>
      <c r="F608" s="14" t="s">
        <v>2119</v>
      </c>
      <c r="G608" s="14" t="s">
        <v>1530</v>
      </c>
      <c r="H608" s="14" t="s">
        <v>1693</v>
      </c>
      <c r="I608" s="15">
        <v>199.67</v>
      </c>
      <c r="J608" s="77">
        <v>4</v>
      </c>
      <c r="K608" s="92"/>
    </row>
    <row r="609" spans="1:11" ht="45" x14ac:dyDescent="0.2">
      <c r="A609" s="14" t="s">
        <v>1505</v>
      </c>
      <c r="B609" s="14" t="s">
        <v>2433</v>
      </c>
      <c r="C609" s="14" t="s">
        <v>2120</v>
      </c>
      <c r="D609" s="16">
        <v>45853</v>
      </c>
      <c r="E609" s="16"/>
      <c r="F609" s="14" t="s">
        <v>2121</v>
      </c>
      <c r="G609" s="14" t="s">
        <v>1530</v>
      </c>
      <c r="H609" s="14" t="s">
        <v>1693</v>
      </c>
      <c r="I609" s="15">
        <v>208.82</v>
      </c>
      <c r="J609" s="77">
        <v>3</v>
      </c>
      <c r="K609" s="92"/>
    </row>
    <row r="610" spans="1:11" ht="33.75" x14ac:dyDescent="0.2">
      <c r="A610" s="14" t="s">
        <v>1505</v>
      </c>
      <c r="B610" s="14" t="s">
        <v>2434</v>
      </c>
      <c r="C610" s="14" t="s">
        <v>2122</v>
      </c>
      <c r="D610" s="16">
        <v>45853</v>
      </c>
      <c r="E610" s="16"/>
      <c r="F610" s="14" t="s">
        <v>2123</v>
      </c>
      <c r="G610" s="14" t="s">
        <v>1530</v>
      </c>
      <c r="H610" s="14" t="s">
        <v>1693</v>
      </c>
      <c r="I610" s="15">
        <v>607.26</v>
      </c>
      <c r="J610" s="77">
        <v>5</v>
      </c>
      <c r="K610" s="92"/>
    </row>
    <row r="611" spans="1:11" ht="33.75" x14ac:dyDescent="0.2">
      <c r="A611" s="14" t="s">
        <v>1505</v>
      </c>
      <c r="B611" s="14" t="s">
        <v>2435</v>
      </c>
      <c r="C611" s="14" t="s">
        <v>2124</v>
      </c>
      <c r="D611" s="16">
        <v>45853</v>
      </c>
      <c r="E611" s="16"/>
      <c r="F611" s="14" t="s">
        <v>2125</v>
      </c>
      <c r="G611" s="14" t="s">
        <v>1530</v>
      </c>
      <c r="H611" s="14" t="s">
        <v>1693</v>
      </c>
      <c r="I611" s="15">
        <v>793.82</v>
      </c>
      <c r="J611" s="77">
        <v>4</v>
      </c>
      <c r="K611" s="92"/>
    </row>
    <row r="612" spans="1:11" ht="33.75" x14ac:dyDescent="0.2">
      <c r="A612" s="14" t="s">
        <v>1505</v>
      </c>
      <c r="B612" s="14" t="s">
        <v>2436</v>
      </c>
      <c r="C612" s="14" t="s">
        <v>2126</v>
      </c>
      <c r="D612" s="16">
        <v>45853</v>
      </c>
      <c r="E612" s="16"/>
      <c r="F612" s="14" t="s">
        <v>2127</v>
      </c>
      <c r="G612" s="14" t="s">
        <v>1530</v>
      </c>
      <c r="H612" s="14" t="s">
        <v>1693</v>
      </c>
      <c r="I612" s="15">
        <v>430.95</v>
      </c>
      <c r="J612" s="77">
        <v>5</v>
      </c>
      <c r="K612" s="92"/>
    </row>
    <row r="613" spans="1:11" ht="33.75" x14ac:dyDescent="0.2">
      <c r="A613" s="14" t="s">
        <v>1505</v>
      </c>
      <c r="B613" s="14" t="s">
        <v>2437</v>
      </c>
      <c r="C613" s="14" t="s">
        <v>2128</v>
      </c>
      <c r="D613" s="16">
        <v>45853</v>
      </c>
      <c r="E613" s="16"/>
      <c r="F613" s="14" t="s">
        <v>2129</v>
      </c>
      <c r="G613" s="14" t="s">
        <v>1530</v>
      </c>
      <c r="H613" s="14" t="s">
        <v>1693</v>
      </c>
      <c r="I613" s="15">
        <v>207.76</v>
      </c>
      <c r="J613" s="77">
        <v>5</v>
      </c>
      <c r="K613" s="92"/>
    </row>
    <row r="614" spans="1:11" ht="33.75" x14ac:dyDescent="0.2">
      <c r="A614" s="14" t="s">
        <v>1505</v>
      </c>
      <c r="B614" s="14" t="s">
        <v>2438</v>
      </c>
      <c r="C614" s="14" t="s">
        <v>2130</v>
      </c>
      <c r="D614" s="16">
        <v>45853</v>
      </c>
      <c r="E614" s="16"/>
      <c r="F614" s="14" t="s">
        <v>2131</v>
      </c>
      <c r="G614" s="14" t="s">
        <v>1530</v>
      </c>
      <c r="H614" s="14" t="s">
        <v>1693</v>
      </c>
      <c r="I614" s="15">
        <v>379.37</v>
      </c>
      <c r="J614" s="77">
        <v>4</v>
      </c>
      <c r="K614" s="92"/>
    </row>
    <row r="615" spans="1:11" ht="33.75" x14ac:dyDescent="0.2">
      <c r="A615" s="14" t="s">
        <v>1505</v>
      </c>
      <c r="B615" s="14" t="s">
        <v>2439</v>
      </c>
      <c r="C615" s="14" t="s">
        <v>2132</v>
      </c>
      <c r="D615" s="16">
        <v>45853</v>
      </c>
      <c r="E615" s="16"/>
      <c r="F615" s="14" t="s">
        <v>2133</v>
      </c>
      <c r="G615" s="14" t="s">
        <v>1530</v>
      </c>
      <c r="H615" s="14" t="s">
        <v>1693</v>
      </c>
      <c r="I615" s="15">
        <v>199.67</v>
      </c>
      <c r="J615" s="77">
        <v>4</v>
      </c>
      <c r="K615" s="92"/>
    </row>
    <row r="616" spans="1:11" ht="45" x14ac:dyDescent="0.2">
      <c r="A616" s="14" t="s">
        <v>1505</v>
      </c>
      <c r="B616" s="14" t="s">
        <v>2440</v>
      </c>
      <c r="C616" s="14" t="s">
        <v>2134</v>
      </c>
      <c r="D616" s="16">
        <v>45853</v>
      </c>
      <c r="E616" s="16"/>
      <c r="F616" s="14" t="s">
        <v>2135</v>
      </c>
      <c r="G616" s="14" t="s">
        <v>1530</v>
      </c>
      <c r="H616" s="14" t="s">
        <v>1693</v>
      </c>
      <c r="I616" s="15">
        <v>208.82</v>
      </c>
      <c r="J616" s="77">
        <v>3</v>
      </c>
      <c r="K616" s="92"/>
    </row>
    <row r="617" spans="1:11" ht="56.25" x14ac:dyDescent="0.2">
      <c r="A617" s="14" t="s">
        <v>1505</v>
      </c>
      <c r="B617" s="14" t="s">
        <v>2607</v>
      </c>
      <c r="C617" s="14"/>
      <c r="D617" s="16">
        <v>45853</v>
      </c>
      <c r="E617" s="16"/>
      <c r="F617" s="14" t="s">
        <v>2136</v>
      </c>
      <c r="G617" s="14"/>
      <c r="H617" s="14" t="s">
        <v>1617</v>
      </c>
      <c r="I617" s="15">
        <v>4502.21</v>
      </c>
      <c r="J617" s="77">
        <v>4</v>
      </c>
      <c r="K617" s="92"/>
    </row>
    <row r="618" spans="1:11" ht="56.25" x14ac:dyDescent="0.2">
      <c r="A618" s="14" t="s">
        <v>1505</v>
      </c>
      <c r="B618" s="14" t="s">
        <v>2607</v>
      </c>
      <c r="C618" s="14"/>
      <c r="D618" s="16">
        <v>45853</v>
      </c>
      <c r="E618" s="16"/>
      <c r="F618" s="14" t="s">
        <v>2137</v>
      </c>
      <c r="G618" s="14"/>
      <c r="H618" s="14" t="s">
        <v>1619</v>
      </c>
      <c r="I618" s="15">
        <v>6613.94</v>
      </c>
      <c r="J618" s="77">
        <v>3</v>
      </c>
      <c r="K618" s="92"/>
    </row>
    <row r="619" spans="1:11" ht="56.25" x14ac:dyDescent="0.2">
      <c r="A619" s="14" t="s">
        <v>1505</v>
      </c>
      <c r="B619" s="14" t="s">
        <v>2607</v>
      </c>
      <c r="C619" s="14"/>
      <c r="D619" s="16">
        <v>45853</v>
      </c>
      <c r="E619" s="16"/>
      <c r="F619" s="14" t="s">
        <v>2138</v>
      </c>
      <c r="G619" s="14"/>
      <c r="H619" s="14" t="s">
        <v>1621</v>
      </c>
      <c r="I619" s="15">
        <v>970.76</v>
      </c>
      <c r="J619" s="77">
        <v>2</v>
      </c>
      <c r="K619" s="92"/>
    </row>
    <row r="620" spans="1:11" ht="56.25" x14ac:dyDescent="0.2">
      <c r="A620" s="14" t="s">
        <v>1505</v>
      </c>
      <c r="B620" s="14" t="s">
        <v>2607</v>
      </c>
      <c r="C620" s="14"/>
      <c r="D620" s="16">
        <v>45853</v>
      </c>
      <c r="E620" s="16"/>
      <c r="F620" s="14" t="s">
        <v>2138</v>
      </c>
      <c r="G620" s="14"/>
      <c r="H620" s="14" t="s">
        <v>1623</v>
      </c>
      <c r="I620" s="15">
        <v>1941.52</v>
      </c>
      <c r="J620" s="77">
        <v>5</v>
      </c>
      <c r="K620" s="92"/>
    </row>
    <row r="621" spans="1:11" ht="12.75" x14ac:dyDescent="0.2">
      <c r="A621" s="14" t="s">
        <v>1505</v>
      </c>
      <c r="B621" s="14" t="s">
        <v>2403</v>
      </c>
      <c r="C621" s="14"/>
      <c r="D621" s="16">
        <v>45854</v>
      </c>
      <c r="E621" s="16"/>
      <c r="F621" s="14" t="s">
        <v>1754</v>
      </c>
      <c r="G621" s="14" t="s">
        <v>2312</v>
      </c>
      <c r="H621" s="14" t="s">
        <v>2313</v>
      </c>
      <c r="I621" s="15">
        <v>19.45</v>
      </c>
      <c r="J621" s="77">
        <v>3</v>
      </c>
      <c r="K621" s="92"/>
    </row>
    <row r="622" spans="1:11" ht="22.5" x14ac:dyDescent="0.2">
      <c r="A622" s="14" t="s">
        <v>1505</v>
      </c>
      <c r="B622" s="14" t="s">
        <v>2441</v>
      </c>
      <c r="C622" s="14" t="s">
        <v>2139</v>
      </c>
      <c r="D622" s="16">
        <v>45854</v>
      </c>
      <c r="E622" s="16"/>
      <c r="F622" s="14" t="s">
        <v>2140</v>
      </c>
      <c r="G622" s="14" t="s">
        <v>1877</v>
      </c>
      <c r="H622" s="14" t="s">
        <v>1878</v>
      </c>
      <c r="I622" s="15">
        <v>660</v>
      </c>
      <c r="J622" s="77">
        <v>5</v>
      </c>
      <c r="K622" s="92"/>
    </row>
    <row r="623" spans="1:11" ht="12.75" x14ac:dyDescent="0.2">
      <c r="A623" s="14" t="s">
        <v>1505</v>
      </c>
      <c r="B623" s="14" t="s">
        <v>2442</v>
      </c>
      <c r="C623" s="14" t="s">
        <v>2141</v>
      </c>
      <c r="D623" s="16">
        <v>45854</v>
      </c>
      <c r="E623" s="16"/>
      <c r="F623" s="14" t="s">
        <v>2142</v>
      </c>
      <c r="G623" s="14" t="s">
        <v>1830</v>
      </c>
      <c r="H623" s="14" t="s">
        <v>1831</v>
      </c>
      <c r="I623" s="15">
        <v>418.2</v>
      </c>
      <c r="J623" s="77">
        <v>4</v>
      </c>
      <c r="K623" s="92"/>
    </row>
    <row r="624" spans="1:11" ht="12.75" x14ac:dyDescent="0.2">
      <c r="A624" s="14" t="s">
        <v>1505</v>
      </c>
      <c r="B624" s="14" t="s">
        <v>2443</v>
      </c>
      <c r="C624" s="14" t="s">
        <v>2143</v>
      </c>
      <c r="D624" s="16">
        <v>45854</v>
      </c>
      <c r="E624" s="16"/>
      <c r="F624" s="14" t="s">
        <v>2144</v>
      </c>
      <c r="G624" s="14" t="s">
        <v>1590</v>
      </c>
      <c r="H624" s="14" t="s">
        <v>1591</v>
      </c>
      <c r="I624" s="15">
        <v>2460</v>
      </c>
      <c r="J624" s="77">
        <v>3</v>
      </c>
      <c r="K624" s="92"/>
    </row>
    <row r="625" spans="1:11" ht="12.75" x14ac:dyDescent="0.2">
      <c r="A625" s="14" t="s">
        <v>1505</v>
      </c>
      <c r="B625" s="14" t="s">
        <v>2444</v>
      </c>
      <c r="C625" s="14" t="s">
        <v>2145</v>
      </c>
      <c r="D625" s="16">
        <v>45854</v>
      </c>
      <c r="E625" s="16"/>
      <c r="F625" s="14" t="s">
        <v>1641</v>
      </c>
      <c r="G625" s="14" t="s">
        <v>1642</v>
      </c>
      <c r="H625" s="14" t="s">
        <v>1643</v>
      </c>
      <c r="I625" s="15">
        <v>105.79</v>
      </c>
      <c r="J625" s="77">
        <v>1</v>
      </c>
      <c r="K625" s="92"/>
    </row>
    <row r="626" spans="1:11" ht="22.5" x14ac:dyDescent="0.2">
      <c r="A626" s="14" t="s">
        <v>1505</v>
      </c>
      <c r="B626" s="14" t="s">
        <v>2445</v>
      </c>
      <c r="C626" s="14" t="s">
        <v>1793</v>
      </c>
      <c r="D626" s="16">
        <v>45854</v>
      </c>
      <c r="E626" s="16"/>
      <c r="F626" s="14" t="s">
        <v>2146</v>
      </c>
      <c r="G626" s="14" t="s">
        <v>1896</v>
      </c>
      <c r="H626" s="14" t="s">
        <v>1897</v>
      </c>
      <c r="I626" s="15">
        <v>120</v>
      </c>
      <c r="J626" s="77">
        <v>5</v>
      </c>
      <c r="K626" s="92"/>
    </row>
    <row r="627" spans="1:11" ht="12.75" x14ac:dyDescent="0.2">
      <c r="A627" s="14" t="s">
        <v>1505</v>
      </c>
      <c r="B627" s="14" t="s">
        <v>2446</v>
      </c>
      <c r="C627" s="14" t="s">
        <v>2147</v>
      </c>
      <c r="D627" s="16">
        <v>45854</v>
      </c>
      <c r="E627" s="16"/>
      <c r="F627" s="14" t="s">
        <v>2148</v>
      </c>
      <c r="G627" s="14" t="s">
        <v>1638</v>
      </c>
      <c r="H627" s="14" t="s">
        <v>1639</v>
      </c>
      <c r="I627" s="15">
        <v>2600</v>
      </c>
      <c r="J627" s="77">
        <v>4</v>
      </c>
      <c r="K627" s="92"/>
    </row>
    <row r="628" spans="1:11" ht="12.75" x14ac:dyDescent="0.2">
      <c r="A628" s="14" t="s">
        <v>1505</v>
      </c>
      <c r="B628" s="14" t="s">
        <v>2447</v>
      </c>
      <c r="C628" s="14" t="s">
        <v>2149</v>
      </c>
      <c r="D628" s="16">
        <v>45854</v>
      </c>
      <c r="E628" s="16"/>
      <c r="F628" s="14" t="s">
        <v>1641</v>
      </c>
      <c r="G628" s="14" t="s">
        <v>1642</v>
      </c>
      <c r="H628" s="14" t="s">
        <v>1643</v>
      </c>
      <c r="I628" s="15">
        <v>50.52</v>
      </c>
      <c r="J628" s="77">
        <v>1</v>
      </c>
      <c r="K628" s="92"/>
    </row>
    <row r="629" spans="1:11" ht="12.75" x14ac:dyDescent="0.2">
      <c r="A629" s="14" t="s">
        <v>1505</v>
      </c>
      <c r="B629" s="14" t="s">
        <v>2448</v>
      </c>
      <c r="C629" s="14" t="s">
        <v>2150</v>
      </c>
      <c r="D629" s="16">
        <v>45854</v>
      </c>
      <c r="E629" s="16"/>
      <c r="F629" s="14" t="s">
        <v>2151</v>
      </c>
      <c r="G629" s="14" t="s">
        <v>1590</v>
      </c>
      <c r="H629" s="14" t="s">
        <v>1591</v>
      </c>
      <c r="I629" s="15">
        <v>2460</v>
      </c>
      <c r="J629" s="77">
        <v>3</v>
      </c>
      <c r="K629" s="92"/>
    </row>
    <row r="630" spans="1:11" ht="12.75" x14ac:dyDescent="0.2">
      <c r="A630" s="14" t="s">
        <v>1505</v>
      </c>
      <c r="B630" s="14" t="s">
        <v>2449</v>
      </c>
      <c r="C630" s="14" t="s">
        <v>2152</v>
      </c>
      <c r="D630" s="16">
        <v>45854</v>
      </c>
      <c r="E630" s="16"/>
      <c r="F630" s="14" t="s">
        <v>2153</v>
      </c>
      <c r="G630" s="14" t="s">
        <v>1590</v>
      </c>
      <c r="H630" s="14" t="s">
        <v>1591</v>
      </c>
      <c r="I630" s="15">
        <v>2460</v>
      </c>
      <c r="J630" s="77">
        <v>2</v>
      </c>
      <c r="K630" s="92"/>
    </row>
    <row r="631" spans="1:11" ht="22.5" x14ac:dyDescent="0.2">
      <c r="A631" s="14" t="s">
        <v>1505</v>
      </c>
      <c r="B631" s="14" t="s">
        <v>2450</v>
      </c>
      <c r="C631" s="14" t="s">
        <v>2451</v>
      </c>
      <c r="D631" s="16">
        <v>45854</v>
      </c>
      <c r="E631" s="16"/>
      <c r="F631" s="14" t="s">
        <v>2154</v>
      </c>
      <c r="G631" s="14" t="s">
        <v>1676</v>
      </c>
      <c r="H631" s="14" t="s">
        <v>1677</v>
      </c>
      <c r="I631" s="15">
        <v>2190</v>
      </c>
      <c r="J631" s="77">
        <v>3</v>
      </c>
      <c r="K631" s="92"/>
    </row>
    <row r="632" spans="1:11" ht="22.5" x14ac:dyDescent="0.2">
      <c r="A632" s="14" t="s">
        <v>1505</v>
      </c>
      <c r="B632" s="14" t="s">
        <v>2452</v>
      </c>
      <c r="C632" s="14" t="s">
        <v>2155</v>
      </c>
      <c r="D632" s="16">
        <v>45854</v>
      </c>
      <c r="E632" s="16"/>
      <c r="F632" s="14" t="s">
        <v>2156</v>
      </c>
      <c r="G632" s="14" t="s">
        <v>1676</v>
      </c>
      <c r="H632" s="14" t="s">
        <v>1677</v>
      </c>
      <c r="I632" s="15">
        <v>500</v>
      </c>
      <c r="J632" s="77">
        <v>4</v>
      </c>
      <c r="K632" s="92"/>
    </row>
    <row r="633" spans="1:11" ht="22.5" x14ac:dyDescent="0.2">
      <c r="A633" s="14" t="s">
        <v>1505</v>
      </c>
      <c r="B633" s="14" t="s">
        <v>2453</v>
      </c>
      <c r="C633" s="14" t="s">
        <v>2157</v>
      </c>
      <c r="D633" s="16">
        <v>45854</v>
      </c>
      <c r="E633" s="16"/>
      <c r="F633" s="14" t="s">
        <v>2158</v>
      </c>
      <c r="G633" s="14" t="s">
        <v>1676</v>
      </c>
      <c r="H633" s="14" t="s">
        <v>1677</v>
      </c>
      <c r="I633" s="15">
        <v>1350</v>
      </c>
      <c r="J633" s="77">
        <v>1</v>
      </c>
      <c r="K633" s="92"/>
    </row>
    <row r="634" spans="1:11" ht="12.75" x14ac:dyDescent="0.2">
      <c r="A634" s="14" t="s">
        <v>1505</v>
      </c>
      <c r="B634" s="14" t="s">
        <v>2454</v>
      </c>
      <c r="C634" s="14" t="s">
        <v>2159</v>
      </c>
      <c r="D634" s="16">
        <v>45854</v>
      </c>
      <c r="E634" s="16"/>
      <c r="F634" s="14" t="s">
        <v>1560</v>
      </c>
      <c r="G634" s="14" t="s">
        <v>1561</v>
      </c>
      <c r="H634" s="14" t="s">
        <v>1562</v>
      </c>
      <c r="I634" s="15">
        <v>12688.93</v>
      </c>
      <c r="J634" s="77">
        <v>1</v>
      </c>
      <c r="K634" s="92"/>
    </row>
    <row r="635" spans="1:11" ht="12.75" x14ac:dyDescent="0.2">
      <c r="A635" s="14" t="s">
        <v>1505</v>
      </c>
      <c r="B635" s="14" t="s">
        <v>2455</v>
      </c>
      <c r="C635" s="14"/>
      <c r="D635" s="16">
        <v>45855</v>
      </c>
      <c r="E635" s="16"/>
      <c r="F635" s="14" t="s">
        <v>2020</v>
      </c>
      <c r="G635" s="14" t="s">
        <v>1719</v>
      </c>
      <c r="H635" s="14" t="s">
        <v>1720</v>
      </c>
      <c r="I635" s="15">
        <v>2.4</v>
      </c>
      <c r="J635" s="77">
        <v>4</v>
      </c>
      <c r="K635" s="92"/>
    </row>
    <row r="636" spans="1:11" ht="12.75" x14ac:dyDescent="0.2">
      <c r="A636" s="14" t="s">
        <v>1505</v>
      </c>
      <c r="B636" s="14" t="s">
        <v>2403</v>
      </c>
      <c r="C636" s="14"/>
      <c r="D636" s="16">
        <v>45859</v>
      </c>
      <c r="E636" s="16"/>
      <c r="F636" s="14" t="s">
        <v>1754</v>
      </c>
      <c r="G636" s="14" t="s">
        <v>2312</v>
      </c>
      <c r="H636" s="14" t="s">
        <v>2313</v>
      </c>
      <c r="I636" s="15">
        <v>35.799999999999997</v>
      </c>
      <c r="J636" s="77">
        <v>1</v>
      </c>
      <c r="K636" s="92"/>
    </row>
    <row r="637" spans="1:11" ht="12.75" x14ac:dyDescent="0.2">
      <c r="A637" s="14" t="s">
        <v>1505</v>
      </c>
      <c r="B637" s="14" t="s">
        <v>2456</v>
      </c>
      <c r="C637" s="14" t="s">
        <v>2160</v>
      </c>
      <c r="D637" s="16">
        <v>45859</v>
      </c>
      <c r="E637" s="16"/>
      <c r="F637" s="14" t="s">
        <v>2161</v>
      </c>
      <c r="G637" s="14" t="s">
        <v>1611</v>
      </c>
      <c r="H637" s="14" t="s">
        <v>1612</v>
      </c>
      <c r="I637" s="15">
        <v>2500</v>
      </c>
      <c r="J637" s="77">
        <v>3</v>
      </c>
      <c r="K637" s="92"/>
    </row>
    <row r="638" spans="1:11" ht="12.75" x14ac:dyDescent="0.2">
      <c r="A638" s="14" t="s">
        <v>1505</v>
      </c>
      <c r="B638" s="14" t="s">
        <v>2457</v>
      </c>
      <c r="C638" s="14" t="s">
        <v>2162</v>
      </c>
      <c r="D638" s="16">
        <v>45859</v>
      </c>
      <c r="E638" s="16"/>
      <c r="F638" s="14" t="s">
        <v>2163</v>
      </c>
      <c r="G638" s="14" t="s">
        <v>2164</v>
      </c>
      <c r="H638" s="14" t="s">
        <v>2165</v>
      </c>
      <c r="I638" s="15">
        <v>1176</v>
      </c>
      <c r="J638" s="77">
        <v>1</v>
      </c>
      <c r="K638" s="92"/>
    </row>
    <row r="639" spans="1:11" ht="12.75" x14ac:dyDescent="0.2">
      <c r="A639" s="14" t="s">
        <v>1505</v>
      </c>
      <c r="B639" s="14" t="s">
        <v>2458</v>
      </c>
      <c r="C639" s="14" t="s">
        <v>2166</v>
      </c>
      <c r="D639" s="16">
        <v>45859</v>
      </c>
      <c r="E639" s="16"/>
      <c r="F639" s="14" t="s">
        <v>2163</v>
      </c>
      <c r="G639" s="14" t="s">
        <v>2164</v>
      </c>
      <c r="H639" s="14" t="s">
        <v>2165</v>
      </c>
      <c r="I639" s="15">
        <v>1176</v>
      </c>
      <c r="J639" s="77">
        <v>1</v>
      </c>
      <c r="K639" s="92"/>
    </row>
    <row r="640" spans="1:11" ht="12.75" x14ac:dyDescent="0.2">
      <c r="A640" s="14" t="s">
        <v>1505</v>
      </c>
      <c r="B640" s="14" t="s">
        <v>2459</v>
      </c>
      <c r="C640" s="14" t="s">
        <v>2167</v>
      </c>
      <c r="D640" s="16">
        <v>45859</v>
      </c>
      <c r="E640" s="16"/>
      <c r="F640" s="14" t="s">
        <v>2163</v>
      </c>
      <c r="G640" s="14" t="s">
        <v>2164</v>
      </c>
      <c r="H640" s="14" t="s">
        <v>2165</v>
      </c>
      <c r="I640" s="15">
        <v>1176</v>
      </c>
      <c r="J640" s="77">
        <v>1</v>
      </c>
      <c r="K640" s="92"/>
    </row>
    <row r="641" spans="1:11" ht="12.75" x14ac:dyDescent="0.2">
      <c r="A641" s="14" t="s">
        <v>1505</v>
      </c>
      <c r="B641" s="14" t="s">
        <v>2460</v>
      </c>
      <c r="C641" s="14" t="s">
        <v>2168</v>
      </c>
      <c r="D641" s="16">
        <v>45859</v>
      </c>
      <c r="E641" s="16"/>
      <c r="F641" s="14" t="s">
        <v>2163</v>
      </c>
      <c r="G641" s="14" t="s">
        <v>2164</v>
      </c>
      <c r="H641" s="14" t="s">
        <v>2165</v>
      </c>
      <c r="I641" s="15">
        <v>1176</v>
      </c>
      <c r="J641" s="77">
        <v>1</v>
      </c>
      <c r="K641" s="92"/>
    </row>
    <row r="642" spans="1:11" ht="12.75" x14ac:dyDescent="0.2">
      <c r="A642" s="14" t="s">
        <v>1505</v>
      </c>
      <c r="B642" s="14" t="s">
        <v>2461</v>
      </c>
      <c r="C642" s="14" t="s">
        <v>2169</v>
      </c>
      <c r="D642" s="16">
        <v>45859</v>
      </c>
      <c r="E642" s="16"/>
      <c r="F642" s="14" t="s">
        <v>2163</v>
      </c>
      <c r="G642" s="14" t="s">
        <v>2164</v>
      </c>
      <c r="H642" s="14" t="s">
        <v>2165</v>
      </c>
      <c r="I642" s="15">
        <v>1116</v>
      </c>
      <c r="J642" s="77">
        <v>1</v>
      </c>
      <c r="K642" s="92"/>
    </row>
    <row r="643" spans="1:11" ht="12.75" x14ac:dyDescent="0.2">
      <c r="A643" s="14" t="s">
        <v>1505</v>
      </c>
      <c r="B643" s="14" t="s">
        <v>2462</v>
      </c>
      <c r="C643" s="14" t="s">
        <v>2170</v>
      </c>
      <c r="D643" s="16">
        <v>45859</v>
      </c>
      <c r="E643" s="16"/>
      <c r="F643" s="14" t="s">
        <v>2163</v>
      </c>
      <c r="G643" s="14" t="s">
        <v>2164</v>
      </c>
      <c r="H643" s="14" t="s">
        <v>2165</v>
      </c>
      <c r="I643" s="15">
        <v>1116</v>
      </c>
      <c r="J643" s="77">
        <v>1</v>
      </c>
      <c r="K643" s="92"/>
    </row>
    <row r="644" spans="1:11" ht="12.75" x14ac:dyDescent="0.2">
      <c r="A644" s="14" t="s">
        <v>1505</v>
      </c>
      <c r="B644" s="14" t="s">
        <v>2463</v>
      </c>
      <c r="C644" s="14" t="s">
        <v>2171</v>
      </c>
      <c r="D644" s="16">
        <v>45859</v>
      </c>
      <c r="E644" s="16"/>
      <c r="F644" s="14" t="s">
        <v>2163</v>
      </c>
      <c r="G644" s="14" t="s">
        <v>2164</v>
      </c>
      <c r="H644" s="14" t="s">
        <v>2165</v>
      </c>
      <c r="I644" s="15">
        <v>1116</v>
      </c>
      <c r="J644" s="77">
        <v>1</v>
      </c>
      <c r="K644" s="92"/>
    </row>
    <row r="645" spans="1:11" ht="12.75" x14ac:dyDescent="0.2">
      <c r="A645" s="14" t="s">
        <v>1505</v>
      </c>
      <c r="B645" s="14" t="s">
        <v>2464</v>
      </c>
      <c r="C645" s="14" t="s">
        <v>2172</v>
      </c>
      <c r="D645" s="16">
        <v>45859</v>
      </c>
      <c r="E645" s="16"/>
      <c r="F645" s="14" t="s">
        <v>2163</v>
      </c>
      <c r="G645" s="14" t="s">
        <v>2164</v>
      </c>
      <c r="H645" s="14" t="s">
        <v>2165</v>
      </c>
      <c r="I645" s="15">
        <v>1176</v>
      </c>
      <c r="J645" s="77">
        <v>1</v>
      </c>
      <c r="K645" s="92"/>
    </row>
    <row r="646" spans="1:11" ht="12.75" x14ac:dyDescent="0.2">
      <c r="A646" s="14" t="s">
        <v>1505</v>
      </c>
      <c r="B646" s="14" t="s">
        <v>2465</v>
      </c>
      <c r="C646" s="14" t="s">
        <v>2173</v>
      </c>
      <c r="D646" s="16">
        <v>45859</v>
      </c>
      <c r="E646" s="16"/>
      <c r="F646" s="14" t="s">
        <v>2163</v>
      </c>
      <c r="G646" s="14" t="s">
        <v>2164</v>
      </c>
      <c r="H646" s="14" t="s">
        <v>2165</v>
      </c>
      <c r="I646" s="15">
        <v>1443</v>
      </c>
      <c r="J646" s="77">
        <v>1</v>
      </c>
      <c r="K646" s="92"/>
    </row>
    <row r="647" spans="1:11" ht="33.75" x14ac:dyDescent="0.2">
      <c r="A647" s="14" t="s">
        <v>1505</v>
      </c>
      <c r="B647" s="14"/>
      <c r="C647" s="14"/>
      <c r="D647" s="16"/>
      <c r="E647" s="16"/>
      <c r="F647" s="316" t="s">
        <v>2174</v>
      </c>
      <c r="G647" s="14"/>
      <c r="H647" s="14"/>
      <c r="I647" s="15"/>
      <c r="J647" s="77"/>
      <c r="K647" s="92"/>
    </row>
    <row r="648" spans="1:11" ht="67.5" x14ac:dyDescent="0.2">
      <c r="A648" s="14" t="s">
        <v>1505</v>
      </c>
      <c r="B648" s="14" t="s">
        <v>2466</v>
      </c>
      <c r="C648" s="14"/>
      <c r="D648" s="16"/>
      <c r="E648" s="16">
        <v>45859</v>
      </c>
      <c r="F648" s="14" t="s">
        <v>2175</v>
      </c>
      <c r="G648" s="14" t="s">
        <v>1738</v>
      </c>
      <c r="H648" s="14" t="s">
        <v>1739</v>
      </c>
      <c r="I648" s="15">
        <v>80</v>
      </c>
      <c r="J648" s="77">
        <v>1</v>
      </c>
      <c r="K648" s="92"/>
    </row>
    <row r="649" spans="1:11" ht="56.25" x14ac:dyDescent="0.2">
      <c r="A649" s="14" t="s">
        <v>1505</v>
      </c>
      <c r="B649" s="14" t="s">
        <v>2466</v>
      </c>
      <c r="C649" s="14"/>
      <c r="D649" s="16"/>
      <c r="E649" s="16">
        <v>45859</v>
      </c>
      <c r="F649" s="14" t="s">
        <v>2176</v>
      </c>
      <c r="G649" s="14" t="s">
        <v>1738</v>
      </c>
      <c r="H649" s="14" t="s">
        <v>1739</v>
      </c>
      <c r="I649" s="15">
        <v>55</v>
      </c>
      <c r="J649" s="77">
        <v>1</v>
      </c>
      <c r="K649" s="92"/>
    </row>
    <row r="650" spans="1:11" ht="56.25" x14ac:dyDescent="0.2">
      <c r="A650" s="14" t="s">
        <v>1505</v>
      </c>
      <c r="B650" s="14" t="s">
        <v>2466</v>
      </c>
      <c r="C650" s="14"/>
      <c r="D650" s="16"/>
      <c r="E650" s="16">
        <v>45859</v>
      </c>
      <c r="F650" s="14" t="s">
        <v>2176</v>
      </c>
      <c r="G650" s="14" t="s">
        <v>1738</v>
      </c>
      <c r="H650" s="14" t="s">
        <v>1739</v>
      </c>
      <c r="I650" s="15">
        <v>55</v>
      </c>
      <c r="J650" s="77">
        <v>1</v>
      </c>
      <c r="K650" s="92"/>
    </row>
    <row r="651" spans="1:11" ht="56.25" x14ac:dyDescent="0.2">
      <c r="A651" s="14" t="s">
        <v>1505</v>
      </c>
      <c r="B651" s="14" t="s">
        <v>2466</v>
      </c>
      <c r="C651" s="14"/>
      <c r="D651" s="16"/>
      <c r="E651" s="16">
        <v>45859</v>
      </c>
      <c r="F651" s="14" t="s">
        <v>2176</v>
      </c>
      <c r="G651" s="14" t="s">
        <v>1738</v>
      </c>
      <c r="H651" s="14" t="s">
        <v>1739</v>
      </c>
      <c r="I651" s="15">
        <v>55</v>
      </c>
      <c r="J651" s="77">
        <v>1</v>
      </c>
      <c r="K651" s="92"/>
    </row>
    <row r="652" spans="1:11" ht="56.25" x14ac:dyDescent="0.2">
      <c r="A652" s="14" t="s">
        <v>1505</v>
      </c>
      <c r="B652" s="14" t="s">
        <v>2466</v>
      </c>
      <c r="C652" s="14"/>
      <c r="D652" s="16"/>
      <c r="E652" s="16">
        <v>45859</v>
      </c>
      <c r="F652" s="14" t="s">
        <v>2176</v>
      </c>
      <c r="G652" s="14" t="s">
        <v>1738</v>
      </c>
      <c r="H652" s="14" t="s">
        <v>1739</v>
      </c>
      <c r="I652" s="15">
        <v>55</v>
      </c>
      <c r="J652" s="77">
        <v>1</v>
      </c>
      <c r="K652" s="92"/>
    </row>
    <row r="653" spans="1:11" ht="56.25" x14ac:dyDescent="0.2">
      <c r="A653" s="14" t="s">
        <v>1505</v>
      </c>
      <c r="B653" s="14" t="s">
        <v>2466</v>
      </c>
      <c r="C653" s="14"/>
      <c r="D653" s="16"/>
      <c r="E653" s="16">
        <v>45859</v>
      </c>
      <c r="F653" s="14" t="s">
        <v>2177</v>
      </c>
      <c r="G653" s="14" t="s">
        <v>1738</v>
      </c>
      <c r="H653" s="14" t="s">
        <v>1739</v>
      </c>
      <c r="I653" s="15">
        <v>55</v>
      </c>
      <c r="J653" s="77">
        <v>1</v>
      </c>
      <c r="K653" s="92"/>
    </row>
    <row r="654" spans="1:11" ht="56.25" x14ac:dyDescent="0.2">
      <c r="A654" s="14" t="s">
        <v>1505</v>
      </c>
      <c r="B654" s="14" t="s">
        <v>2466</v>
      </c>
      <c r="C654" s="14"/>
      <c r="D654" s="16"/>
      <c r="E654" s="16">
        <v>45859</v>
      </c>
      <c r="F654" s="14" t="s">
        <v>2178</v>
      </c>
      <c r="G654" s="14" t="s">
        <v>1738</v>
      </c>
      <c r="H654" s="14" t="s">
        <v>1739</v>
      </c>
      <c r="I654" s="15">
        <v>70</v>
      </c>
      <c r="J654" s="77">
        <v>1</v>
      </c>
      <c r="K654" s="92"/>
    </row>
    <row r="655" spans="1:11" ht="56.25" x14ac:dyDescent="0.2">
      <c r="A655" s="14" t="s">
        <v>1505</v>
      </c>
      <c r="B655" s="14" t="s">
        <v>2466</v>
      </c>
      <c r="C655" s="14"/>
      <c r="D655" s="16"/>
      <c r="E655" s="16">
        <v>45859</v>
      </c>
      <c r="F655" s="14" t="s">
        <v>2176</v>
      </c>
      <c r="G655" s="14" t="s">
        <v>1738</v>
      </c>
      <c r="H655" s="14" t="s">
        <v>1739</v>
      </c>
      <c r="I655" s="15">
        <v>55</v>
      </c>
      <c r="J655" s="77">
        <v>1</v>
      </c>
      <c r="K655" s="92"/>
    </row>
    <row r="656" spans="1:11" ht="56.25" x14ac:dyDescent="0.2">
      <c r="A656" s="14" t="s">
        <v>1505</v>
      </c>
      <c r="B656" s="14" t="s">
        <v>2466</v>
      </c>
      <c r="C656" s="14"/>
      <c r="D656" s="16"/>
      <c r="E656" s="16">
        <v>45859</v>
      </c>
      <c r="F656" s="14" t="s">
        <v>2176</v>
      </c>
      <c r="G656" s="14" t="s">
        <v>1738</v>
      </c>
      <c r="H656" s="14" t="s">
        <v>1739</v>
      </c>
      <c r="I656" s="15">
        <v>55</v>
      </c>
      <c r="J656" s="77">
        <v>1</v>
      </c>
      <c r="K656" s="92"/>
    </row>
    <row r="657" spans="1:11" ht="56.25" x14ac:dyDescent="0.2">
      <c r="A657" s="14" t="s">
        <v>1505</v>
      </c>
      <c r="B657" s="14" t="s">
        <v>2466</v>
      </c>
      <c r="C657" s="14"/>
      <c r="D657" s="16"/>
      <c r="E657" s="16">
        <v>45859</v>
      </c>
      <c r="F657" s="14" t="s">
        <v>2176</v>
      </c>
      <c r="G657" s="14" t="s">
        <v>1738</v>
      </c>
      <c r="H657" s="14" t="s">
        <v>1739</v>
      </c>
      <c r="I657" s="15">
        <v>55</v>
      </c>
      <c r="J657" s="77">
        <v>1</v>
      </c>
      <c r="K657" s="92"/>
    </row>
    <row r="658" spans="1:11" ht="56.25" x14ac:dyDescent="0.2">
      <c r="A658" s="14" t="s">
        <v>1505</v>
      </c>
      <c r="B658" s="14" t="s">
        <v>2466</v>
      </c>
      <c r="C658" s="14"/>
      <c r="D658" s="16"/>
      <c r="E658" s="16">
        <v>45859</v>
      </c>
      <c r="F658" s="14" t="s">
        <v>2179</v>
      </c>
      <c r="G658" s="14" t="s">
        <v>1738</v>
      </c>
      <c r="H658" s="14" t="s">
        <v>1739</v>
      </c>
      <c r="I658" s="15">
        <v>55</v>
      </c>
      <c r="J658" s="77">
        <v>1</v>
      </c>
      <c r="K658" s="92"/>
    </row>
    <row r="659" spans="1:11" ht="56.25" x14ac:dyDescent="0.2">
      <c r="A659" s="14" t="s">
        <v>1505</v>
      </c>
      <c r="B659" s="14" t="s">
        <v>2466</v>
      </c>
      <c r="C659" s="14"/>
      <c r="D659" s="16"/>
      <c r="E659" s="16">
        <v>45859</v>
      </c>
      <c r="F659" s="14" t="s">
        <v>2180</v>
      </c>
      <c r="G659" s="14" t="s">
        <v>1738</v>
      </c>
      <c r="H659" s="14" t="s">
        <v>1739</v>
      </c>
      <c r="I659" s="15">
        <v>55</v>
      </c>
      <c r="J659" s="77">
        <v>1</v>
      </c>
      <c r="K659" s="92"/>
    </row>
    <row r="660" spans="1:11" ht="56.25" x14ac:dyDescent="0.2">
      <c r="A660" s="14" t="s">
        <v>1505</v>
      </c>
      <c r="B660" s="14" t="s">
        <v>2466</v>
      </c>
      <c r="C660" s="14"/>
      <c r="D660" s="16"/>
      <c r="E660" s="16">
        <v>45859</v>
      </c>
      <c r="F660" s="14" t="s">
        <v>2180</v>
      </c>
      <c r="G660" s="14" t="s">
        <v>1738</v>
      </c>
      <c r="H660" s="14" t="s">
        <v>1739</v>
      </c>
      <c r="I660" s="15">
        <v>55</v>
      </c>
      <c r="J660" s="77">
        <v>1</v>
      </c>
      <c r="K660" s="92"/>
    </row>
    <row r="661" spans="1:11" ht="56.25" x14ac:dyDescent="0.2">
      <c r="A661" s="14" t="s">
        <v>1505</v>
      </c>
      <c r="B661" s="14" t="s">
        <v>2466</v>
      </c>
      <c r="C661" s="14"/>
      <c r="D661" s="16"/>
      <c r="E661" s="16">
        <v>45859</v>
      </c>
      <c r="F661" s="14" t="s">
        <v>2181</v>
      </c>
      <c r="G661" s="14" t="s">
        <v>1738</v>
      </c>
      <c r="H661" s="14" t="s">
        <v>1739</v>
      </c>
      <c r="I661" s="15">
        <v>80</v>
      </c>
      <c r="J661" s="77">
        <v>1</v>
      </c>
      <c r="K661" s="92"/>
    </row>
    <row r="662" spans="1:11" ht="56.25" x14ac:dyDescent="0.2">
      <c r="A662" s="14" t="s">
        <v>1505</v>
      </c>
      <c r="B662" s="14" t="s">
        <v>2466</v>
      </c>
      <c r="C662" s="14"/>
      <c r="D662" s="16"/>
      <c r="E662" s="16">
        <v>45859</v>
      </c>
      <c r="F662" s="14" t="s">
        <v>2176</v>
      </c>
      <c r="G662" s="14" t="s">
        <v>1738</v>
      </c>
      <c r="H662" s="14" t="s">
        <v>1739</v>
      </c>
      <c r="I662" s="15">
        <v>55</v>
      </c>
      <c r="J662" s="77">
        <v>1</v>
      </c>
      <c r="K662" s="92"/>
    </row>
    <row r="663" spans="1:11" ht="56.25" x14ac:dyDescent="0.2">
      <c r="A663" s="14" t="s">
        <v>1505</v>
      </c>
      <c r="B663" s="14" t="s">
        <v>2466</v>
      </c>
      <c r="C663" s="14"/>
      <c r="D663" s="16"/>
      <c r="E663" s="16">
        <v>45859</v>
      </c>
      <c r="F663" s="14" t="s">
        <v>2180</v>
      </c>
      <c r="G663" s="14" t="s">
        <v>1738</v>
      </c>
      <c r="H663" s="14" t="s">
        <v>1739</v>
      </c>
      <c r="I663" s="15">
        <v>55</v>
      </c>
      <c r="J663" s="77">
        <v>1</v>
      </c>
      <c r="K663" s="92"/>
    </row>
    <row r="664" spans="1:11" ht="56.25" x14ac:dyDescent="0.2">
      <c r="A664" s="14" t="s">
        <v>1505</v>
      </c>
      <c r="B664" s="14" t="s">
        <v>2466</v>
      </c>
      <c r="C664" s="14"/>
      <c r="D664" s="16"/>
      <c r="E664" s="16">
        <v>45859</v>
      </c>
      <c r="F664" s="14" t="s">
        <v>2180</v>
      </c>
      <c r="G664" s="14" t="s">
        <v>1738</v>
      </c>
      <c r="H664" s="14" t="s">
        <v>1739</v>
      </c>
      <c r="I664" s="15">
        <v>55</v>
      </c>
      <c r="J664" s="77">
        <v>1</v>
      </c>
      <c r="K664" s="92"/>
    </row>
    <row r="665" spans="1:11" ht="67.5" x14ac:dyDescent="0.2">
      <c r="A665" s="14" t="s">
        <v>1505</v>
      </c>
      <c r="B665" s="14" t="s">
        <v>2466</v>
      </c>
      <c r="C665" s="14" t="s">
        <v>2182</v>
      </c>
      <c r="D665" s="16">
        <v>45752</v>
      </c>
      <c r="E665" s="16">
        <v>45859</v>
      </c>
      <c r="F665" s="14" t="s">
        <v>2183</v>
      </c>
      <c r="G665" s="14" t="s">
        <v>1738</v>
      </c>
      <c r="H665" s="14" t="s">
        <v>1739</v>
      </c>
      <c r="I665" s="15">
        <v>50</v>
      </c>
      <c r="J665" s="77">
        <v>1</v>
      </c>
      <c r="K665" s="92"/>
    </row>
    <row r="666" spans="1:11" ht="67.5" x14ac:dyDescent="0.2">
      <c r="A666" s="14" t="s">
        <v>1505</v>
      </c>
      <c r="B666" s="14" t="s">
        <v>2466</v>
      </c>
      <c r="C666" s="14" t="s">
        <v>2184</v>
      </c>
      <c r="D666" s="16">
        <v>45751</v>
      </c>
      <c r="E666" s="16">
        <v>45859</v>
      </c>
      <c r="F666" s="14" t="s">
        <v>2185</v>
      </c>
      <c r="G666" s="14" t="s">
        <v>1738</v>
      </c>
      <c r="H666" s="14" t="s">
        <v>1739</v>
      </c>
      <c r="I666" s="15">
        <v>61</v>
      </c>
      <c r="J666" s="77">
        <v>1</v>
      </c>
      <c r="K666" s="92"/>
    </row>
    <row r="667" spans="1:11" ht="56.25" x14ac:dyDescent="0.2">
      <c r="A667" s="14" t="s">
        <v>1505</v>
      </c>
      <c r="B667" s="14" t="s">
        <v>2466</v>
      </c>
      <c r="C667" s="14"/>
      <c r="D667" s="16">
        <v>45752</v>
      </c>
      <c r="E667" s="16">
        <v>45859</v>
      </c>
      <c r="F667" s="14" t="s">
        <v>2186</v>
      </c>
      <c r="G667" s="14" t="s">
        <v>1738</v>
      </c>
      <c r="H667" s="14" t="s">
        <v>1739</v>
      </c>
      <c r="I667" s="15">
        <v>16.399999999999999</v>
      </c>
      <c r="J667" s="77">
        <v>1</v>
      </c>
      <c r="K667" s="92"/>
    </row>
    <row r="668" spans="1:11" ht="56.25" x14ac:dyDescent="0.2">
      <c r="A668" s="14" t="s">
        <v>1505</v>
      </c>
      <c r="B668" s="14" t="s">
        <v>2466</v>
      </c>
      <c r="C668" s="14"/>
      <c r="D668" s="16">
        <v>45752</v>
      </c>
      <c r="E668" s="16">
        <v>45859</v>
      </c>
      <c r="F668" s="14" t="s">
        <v>2186</v>
      </c>
      <c r="G668" s="14" t="s">
        <v>1738</v>
      </c>
      <c r="H668" s="14" t="s">
        <v>1739</v>
      </c>
      <c r="I668" s="15">
        <v>24.3</v>
      </c>
      <c r="J668" s="77">
        <v>1</v>
      </c>
      <c r="K668" s="92"/>
    </row>
    <row r="669" spans="1:11" ht="56.25" x14ac:dyDescent="0.2">
      <c r="A669" s="14" t="s">
        <v>1505</v>
      </c>
      <c r="B669" s="14" t="s">
        <v>2466</v>
      </c>
      <c r="C669" s="14"/>
      <c r="D669" s="16">
        <v>45752</v>
      </c>
      <c r="E669" s="16">
        <v>45859</v>
      </c>
      <c r="F669" s="14" t="s">
        <v>2187</v>
      </c>
      <c r="G669" s="14" t="s">
        <v>1738</v>
      </c>
      <c r="H669" s="14" t="s">
        <v>1739</v>
      </c>
      <c r="I669" s="15">
        <v>108</v>
      </c>
      <c r="J669" s="77">
        <v>1</v>
      </c>
      <c r="K669" s="92"/>
    </row>
    <row r="670" spans="1:11" ht="67.5" x14ac:dyDescent="0.2">
      <c r="A670" s="14" t="s">
        <v>1505</v>
      </c>
      <c r="B670" s="14" t="s">
        <v>2466</v>
      </c>
      <c r="C670" s="14"/>
      <c r="D670" s="16">
        <v>45752</v>
      </c>
      <c r="E670" s="16">
        <v>45859</v>
      </c>
      <c r="F670" s="14" t="s">
        <v>2188</v>
      </c>
      <c r="G670" s="14" t="s">
        <v>1738</v>
      </c>
      <c r="H670" s="14" t="s">
        <v>1739</v>
      </c>
      <c r="I670" s="15">
        <v>7.5</v>
      </c>
      <c r="J670" s="77">
        <v>1</v>
      </c>
      <c r="K670" s="92"/>
    </row>
    <row r="671" spans="1:11" ht="56.25" x14ac:dyDescent="0.2">
      <c r="A671" s="14" t="s">
        <v>1505</v>
      </c>
      <c r="B671" s="14" t="s">
        <v>2466</v>
      </c>
      <c r="C671" s="14"/>
      <c r="D671" s="16">
        <v>45752</v>
      </c>
      <c r="E671" s="16">
        <v>45859</v>
      </c>
      <c r="F671" s="14" t="s">
        <v>2186</v>
      </c>
      <c r="G671" s="14" t="s">
        <v>1738</v>
      </c>
      <c r="H671" s="14" t="s">
        <v>1739</v>
      </c>
      <c r="I671" s="15">
        <v>8.1999999999999993</v>
      </c>
      <c r="J671" s="77">
        <v>1</v>
      </c>
      <c r="K671" s="92"/>
    </row>
    <row r="672" spans="1:11" ht="56.25" x14ac:dyDescent="0.2">
      <c r="A672" s="14" t="s">
        <v>1505</v>
      </c>
      <c r="B672" s="14" t="s">
        <v>2466</v>
      </c>
      <c r="C672" s="14"/>
      <c r="D672" s="16">
        <v>45752</v>
      </c>
      <c r="E672" s="16">
        <v>45859</v>
      </c>
      <c r="F672" s="14" t="s">
        <v>2186</v>
      </c>
      <c r="G672" s="14" t="s">
        <v>1738</v>
      </c>
      <c r="H672" s="14" t="s">
        <v>1739</v>
      </c>
      <c r="I672" s="15">
        <v>16.399999999999999</v>
      </c>
      <c r="J672" s="77">
        <v>1</v>
      </c>
      <c r="K672" s="92"/>
    </row>
    <row r="673" spans="1:11" ht="56.25" x14ac:dyDescent="0.2">
      <c r="A673" s="14" t="s">
        <v>1505</v>
      </c>
      <c r="B673" s="14" t="s">
        <v>2466</v>
      </c>
      <c r="C673" s="14"/>
      <c r="D673" s="16">
        <v>45752</v>
      </c>
      <c r="E673" s="16">
        <v>45859</v>
      </c>
      <c r="F673" s="14" t="s">
        <v>2186</v>
      </c>
      <c r="G673" s="14" t="s">
        <v>1738</v>
      </c>
      <c r="H673" s="14" t="s">
        <v>1739</v>
      </c>
      <c r="I673" s="15">
        <v>20.399999999999999</v>
      </c>
      <c r="J673" s="77">
        <v>1</v>
      </c>
      <c r="K673" s="92"/>
    </row>
    <row r="674" spans="1:11" ht="56.25" x14ac:dyDescent="0.2">
      <c r="A674" s="14" t="s">
        <v>1505</v>
      </c>
      <c r="B674" s="14" t="s">
        <v>2466</v>
      </c>
      <c r="C674" s="14"/>
      <c r="D674" s="16">
        <v>45752</v>
      </c>
      <c r="E674" s="16">
        <v>45859</v>
      </c>
      <c r="F674" s="14" t="s">
        <v>2186</v>
      </c>
      <c r="G674" s="14" t="s">
        <v>1738</v>
      </c>
      <c r="H674" s="14" t="s">
        <v>1739</v>
      </c>
      <c r="I674" s="15">
        <v>21</v>
      </c>
      <c r="J674" s="77">
        <v>1</v>
      </c>
      <c r="K674" s="92"/>
    </row>
    <row r="675" spans="1:11" ht="56.25" x14ac:dyDescent="0.2">
      <c r="A675" s="14" t="s">
        <v>1505</v>
      </c>
      <c r="B675" s="14" t="s">
        <v>2466</v>
      </c>
      <c r="C675" s="14"/>
      <c r="D675" s="16">
        <v>45752</v>
      </c>
      <c r="E675" s="16">
        <v>45859</v>
      </c>
      <c r="F675" s="14" t="s">
        <v>2186</v>
      </c>
      <c r="G675" s="14" t="s">
        <v>1738</v>
      </c>
      <c r="H675" s="14" t="s">
        <v>1739</v>
      </c>
      <c r="I675" s="15">
        <v>72.900000000000006</v>
      </c>
      <c r="J675" s="77">
        <v>1</v>
      </c>
      <c r="K675" s="92"/>
    </row>
    <row r="676" spans="1:11" ht="56.25" x14ac:dyDescent="0.2">
      <c r="A676" s="14" t="s">
        <v>1505</v>
      </c>
      <c r="B676" s="14" t="s">
        <v>2466</v>
      </c>
      <c r="C676" s="14"/>
      <c r="D676" s="16">
        <v>45752</v>
      </c>
      <c r="E676" s="16">
        <v>45859</v>
      </c>
      <c r="F676" s="14" t="s">
        <v>2189</v>
      </c>
      <c r="G676" s="14" t="s">
        <v>1738</v>
      </c>
      <c r="H676" s="14" t="s">
        <v>1739</v>
      </c>
      <c r="I676" s="15">
        <v>7.5</v>
      </c>
      <c r="J676" s="77">
        <v>1</v>
      </c>
      <c r="K676" s="92"/>
    </row>
    <row r="677" spans="1:11" ht="56.25" x14ac:dyDescent="0.2">
      <c r="A677" s="14" t="s">
        <v>1505</v>
      </c>
      <c r="B677" s="14" t="s">
        <v>2466</v>
      </c>
      <c r="C677" s="14"/>
      <c r="D677" s="16">
        <v>45752</v>
      </c>
      <c r="E677" s="16">
        <v>45859</v>
      </c>
      <c r="F677" s="14" t="s">
        <v>2189</v>
      </c>
      <c r="G677" s="14" t="s">
        <v>1738</v>
      </c>
      <c r="H677" s="14" t="s">
        <v>1739</v>
      </c>
      <c r="I677" s="15">
        <v>12.4</v>
      </c>
      <c r="J677" s="77">
        <v>1</v>
      </c>
      <c r="K677" s="92"/>
    </row>
    <row r="678" spans="1:11" ht="56.25" x14ac:dyDescent="0.2">
      <c r="A678" s="14" t="s">
        <v>1505</v>
      </c>
      <c r="B678" s="14" t="s">
        <v>2466</v>
      </c>
      <c r="C678" s="14"/>
      <c r="D678" s="16">
        <v>45752</v>
      </c>
      <c r="E678" s="16">
        <v>45859</v>
      </c>
      <c r="F678" s="14" t="s">
        <v>2189</v>
      </c>
      <c r="G678" s="14" t="s">
        <v>1738</v>
      </c>
      <c r="H678" s="14" t="s">
        <v>1739</v>
      </c>
      <c r="I678" s="15">
        <v>137.4</v>
      </c>
      <c r="J678" s="77">
        <v>1</v>
      </c>
      <c r="K678" s="92"/>
    </row>
    <row r="679" spans="1:11" ht="56.25" x14ac:dyDescent="0.2">
      <c r="A679" s="14" t="s">
        <v>1505</v>
      </c>
      <c r="B679" s="14" t="s">
        <v>2466</v>
      </c>
      <c r="C679" s="14"/>
      <c r="D679" s="16">
        <v>45752</v>
      </c>
      <c r="E679" s="16">
        <v>45859</v>
      </c>
      <c r="F679" s="14" t="s">
        <v>2189</v>
      </c>
      <c r="G679" s="14" t="s">
        <v>1738</v>
      </c>
      <c r="H679" s="14" t="s">
        <v>1739</v>
      </c>
      <c r="I679" s="15">
        <v>70.2</v>
      </c>
      <c r="J679" s="77">
        <v>1</v>
      </c>
      <c r="K679" s="92"/>
    </row>
    <row r="680" spans="1:11" ht="67.5" x14ac:dyDescent="0.2">
      <c r="A680" s="14" t="s">
        <v>1505</v>
      </c>
      <c r="B680" s="14" t="s">
        <v>2466</v>
      </c>
      <c r="C680" s="14"/>
      <c r="D680" s="16">
        <v>45752</v>
      </c>
      <c r="E680" s="16">
        <v>45859</v>
      </c>
      <c r="F680" s="14" t="s">
        <v>2190</v>
      </c>
      <c r="G680" s="14" t="s">
        <v>1738</v>
      </c>
      <c r="H680" s="14" t="s">
        <v>1739</v>
      </c>
      <c r="I680" s="15">
        <v>288</v>
      </c>
      <c r="J680" s="77">
        <v>1</v>
      </c>
      <c r="K680" s="92"/>
    </row>
    <row r="681" spans="1:11" ht="67.5" x14ac:dyDescent="0.2">
      <c r="A681" s="14" t="s">
        <v>1505</v>
      </c>
      <c r="B681" s="14" t="s">
        <v>2466</v>
      </c>
      <c r="C681" s="14"/>
      <c r="D681" s="16">
        <v>45752</v>
      </c>
      <c r="E681" s="16">
        <v>45859</v>
      </c>
      <c r="F681" s="14" t="s">
        <v>2191</v>
      </c>
      <c r="G681" s="14" t="s">
        <v>1738</v>
      </c>
      <c r="H681" s="14" t="s">
        <v>1739</v>
      </c>
      <c r="I681" s="15">
        <v>24.45</v>
      </c>
      <c r="J681" s="77">
        <v>1</v>
      </c>
      <c r="K681" s="92"/>
    </row>
    <row r="682" spans="1:11" ht="67.5" x14ac:dyDescent="0.2">
      <c r="A682" s="14" t="s">
        <v>1505</v>
      </c>
      <c r="B682" s="14" t="s">
        <v>2466</v>
      </c>
      <c r="C682" s="14"/>
      <c r="D682" s="16">
        <v>45751</v>
      </c>
      <c r="E682" s="16">
        <v>45859</v>
      </c>
      <c r="F682" s="14" t="s">
        <v>2192</v>
      </c>
      <c r="G682" s="14" t="s">
        <v>1738</v>
      </c>
      <c r="H682" s="14" t="s">
        <v>1739</v>
      </c>
      <c r="I682" s="15">
        <v>11.85</v>
      </c>
      <c r="J682" s="77">
        <v>1</v>
      </c>
      <c r="K682" s="92"/>
    </row>
    <row r="683" spans="1:11" ht="67.5" x14ac:dyDescent="0.2">
      <c r="A683" s="14" t="s">
        <v>1505</v>
      </c>
      <c r="B683" s="14" t="s">
        <v>2466</v>
      </c>
      <c r="C683" s="14"/>
      <c r="D683" s="16">
        <v>45751</v>
      </c>
      <c r="E683" s="16">
        <v>45859</v>
      </c>
      <c r="F683" s="14" t="s">
        <v>2193</v>
      </c>
      <c r="G683" s="14" t="s">
        <v>1738</v>
      </c>
      <c r="H683" s="14" t="s">
        <v>1739</v>
      </c>
      <c r="I683" s="15">
        <v>165.15</v>
      </c>
      <c r="J683" s="77">
        <v>2</v>
      </c>
      <c r="K683" s="92"/>
    </row>
    <row r="684" spans="1:11" ht="67.5" x14ac:dyDescent="0.2">
      <c r="A684" s="14" t="s">
        <v>1505</v>
      </c>
      <c r="B684" s="14" t="s">
        <v>2466</v>
      </c>
      <c r="C684" s="14"/>
      <c r="D684" s="16">
        <v>45763</v>
      </c>
      <c r="E684" s="16">
        <v>45859</v>
      </c>
      <c r="F684" s="14" t="s">
        <v>2194</v>
      </c>
      <c r="G684" s="14" t="s">
        <v>1738</v>
      </c>
      <c r="H684" s="14" t="s">
        <v>1739</v>
      </c>
      <c r="I684" s="15">
        <v>1569</v>
      </c>
      <c r="J684" s="77">
        <v>2</v>
      </c>
      <c r="K684" s="92"/>
    </row>
    <row r="685" spans="1:11" ht="67.5" x14ac:dyDescent="0.2">
      <c r="A685" s="14" t="s">
        <v>1505</v>
      </c>
      <c r="B685" s="14" t="s">
        <v>2466</v>
      </c>
      <c r="C685" s="14"/>
      <c r="D685" s="16">
        <v>45749</v>
      </c>
      <c r="E685" s="16">
        <v>45859</v>
      </c>
      <c r="F685" s="14" t="s">
        <v>2195</v>
      </c>
      <c r="G685" s="14" t="s">
        <v>1738</v>
      </c>
      <c r="H685" s="14" t="s">
        <v>1739</v>
      </c>
      <c r="I685" s="15">
        <v>174.7</v>
      </c>
      <c r="J685" s="77">
        <v>2</v>
      </c>
      <c r="K685" s="92"/>
    </row>
    <row r="686" spans="1:11" ht="67.5" x14ac:dyDescent="0.2">
      <c r="A686" s="14" t="s">
        <v>1505</v>
      </c>
      <c r="B686" s="14" t="s">
        <v>2466</v>
      </c>
      <c r="C686" s="14"/>
      <c r="D686" s="16">
        <v>45751</v>
      </c>
      <c r="E686" s="16">
        <v>45859</v>
      </c>
      <c r="F686" s="14" t="s">
        <v>2196</v>
      </c>
      <c r="G686" s="14" t="s">
        <v>1738</v>
      </c>
      <c r="H686" s="14" t="s">
        <v>1739</v>
      </c>
      <c r="I686" s="15">
        <v>64.2</v>
      </c>
      <c r="J686" s="77">
        <v>2</v>
      </c>
      <c r="K686" s="92"/>
    </row>
    <row r="687" spans="1:11" ht="67.5" x14ac:dyDescent="0.2">
      <c r="A687" s="14" t="s">
        <v>1505</v>
      </c>
      <c r="B687" s="14" t="s">
        <v>2466</v>
      </c>
      <c r="C687" s="14"/>
      <c r="D687" s="16">
        <v>45751</v>
      </c>
      <c r="E687" s="16">
        <v>45859</v>
      </c>
      <c r="F687" s="14" t="s">
        <v>2196</v>
      </c>
      <c r="G687" s="14" t="s">
        <v>1738</v>
      </c>
      <c r="H687" s="14" t="s">
        <v>1739</v>
      </c>
      <c r="I687" s="15">
        <v>339.2</v>
      </c>
      <c r="J687" s="77">
        <v>2</v>
      </c>
      <c r="K687" s="92"/>
    </row>
    <row r="688" spans="1:11" ht="22.5" x14ac:dyDescent="0.2">
      <c r="A688" s="14" t="s">
        <v>1505</v>
      </c>
      <c r="B688" s="14" t="s">
        <v>2467</v>
      </c>
      <c r="C688" s="14" t="s">
        <v>1773</v>
      </c>
      <c r="D688" s="16">
        <v>45859</v>
      </c>
      <c r="E688" s="16"/>
      <c r="F688" s="14" t="s">
        <v>2212</v>
      </c>
      <c r="G688" s="14" t="s">
        <v>1867</v>
      </c>
      <c r="H688" s="14" t="s">
        <v>1868</v>
      </c>
      <c r="I688" s="15">
        <v>2000</v>
      </c>
      <c r="J688" s="77">
        <v>3</v>
      </c>
      <c r="K688" s="92"/>
    </row>
    <row r="689" spans="1:11" ht="12.75" x14ac:dyDescent="0.2">
      <c r="A689" s="14" t="s">
        <v>1505</v>
      </c>
      <c r="B689" s="14" t="s">
        <v>2468</v>
      </c>
      <c r="C689" s="14"/>
      <c r="D689" s="16">
        <v>45859</v>
      </c>
      <c r="E689" s="16"/>
      <c r="F689" s="14" t="s">
        <v>1913</v>
      </c>
      <c r="G689" s="14"/>
      <c r="H689" s="14" t="s">
        <v>1626</v>
      </c>
      <c r="I689" s="15">
        <v>1000</v>
      </c>
      <c r="J689" s="77">
        <v>3</v>
      </c>
      <c r="K689" s="92"/>
    </row>
    <row r="690" spans="1:11" ht="12.75" x14ac:dyDescent="0.2">
      <c r="A690" s="14" t="s">
        <v>1505</v>
      </c>
      <c r="B690" s="14" t="s">
        <v>2360</v>
      </c>
      <c r="C690" s="14"/>
      <c r="D690" s="16">
        <v>45859</v>
      </c>
      <c r="E690" s="16"/>
      <c r="F690" s="14" t="s">
        <v>1913</v>
      </c>
      <c r="G690" s="14"/>
      <c r="H690" s="14" t="s">
        <v>1626</v>
      </c>
      <c r="I690" s="15">
        <v>300</v>
      </c>
      <c r="J690" s="77">
        <v>3</v>
      </c>
      <c r="K690" s="92"/>
    </row>
    <row r="691" spans="1:11" ht="12.75" x14ac:dyDescent="0.2">
      <c r="A691" s="14" t="s">
        <v>1505</v>
      </c>
      <c r="B691" s="14" t="s">
        <v>2468</v>
      </c>
      <c r="C691" s="14"/>
      <c r="D691" s="16">
        <v>45859</v>
      </c>
      <c r="E691" s="16"/>
      <c r="F691" s="14" t="s">
        <v>1913</v>
      </c>
      <c r="G691" s="14"/>
      <c r="H691" s="14" t="s">
        <v>1627</v>
      </c>
      <c r="I691" s="15">
        <v>1000</v>
      </c>
      <c r="J691" s="77">
        <v>3</v>
      </c>
      <c r="K691" s="92"/>
    </row>
    <row r="692" spans="1:11" ht="12.75" x14ac:dyDescent="0.2">
      <c r="A692" s="14" t="s">
        <v>1505</v>
      </c>
      <c r="B692" s="14" t="s">
        <v>2469</v>
      </c>
      <c r="C692" s="14"/>
      <c r="D692" s="16">
        <v>45861</v>
      </c>
      <c r="E692" s="16"/>
      <c r="F692" s="14" t="s">
        <v>1596</v>
      </c>
      <c r="G692" s="14" t="s">
        <v>1570</v>
      </c>
      <c r="H692" s="14" t="s">
        <v>152</v>
      </c>
      <c r="I692" s="15">
        <v>3.5</v>
      </c>
      <c r="J692" s="77">
        <v>4</v>
      </c>
      <c r="K692" s="92"/>
    </row>
    <row r="693" spans="1:11" ht="12.75" x14ac:dyDescent="0.2">
      <c r="A693" s="14" t="s">
        <v>1505</v>
      </c>
      <c r="B693" s="14" t="s">
        <v>2403</v>
      </c>
      <c r="C693" s="14"/>
      <c r="D693" s="16">
        <v>45861</v>
      </c>
      <c r="E693" s="16"/>
      <c r="F693" s="14" t="s">
        <v>1754</v>
      </c>
      <c r="G693" s="14" t="s">
        <v>2312</v>
      </c>
      <c r="H693" s="14" t="s">
        <v>2313</v>
      </c>
      <c r="I693" s="15">
        <v>17.5</v>
      </c>
      <c r="J693" s="77">
        <v>3</v>
      </c>
      <c r="K693" s="92"/>
    </row>
    <row r="694" spans="1:11" ht="12.75" x14ac:dyDescent="0.2">
      <c r="A694" s="14" t="s">
        <v>1505</v>
      </c>
      <c r="B694" s="14" t="s">
        <v>2403</v>
      </c>
      <c r="C694" s="14"/>
      <c r="D694" s="16">
        <v>45861</v>
      </c>
      <c r="E694" s="16"/>
      <c r="F694" s="14" t="s">
        <v>1754</v>
      </c>
      <c r="G694" s="14" t="s">
        <v>2312</v>
      </c>
      <c r="H694" s="14" t="s">
        <v>2313</v>
      </c>
      <c r="I694" s="15">
        <v>30.5</v>
      </c>
      <c r="J694" s="77">
        <v>1</v>
      </c>
      <c r="K694" s="92"/>
    </row>
    <row r="695" spans="1:11" ht="12.75" x14ac:dyDescent="0.2">
      <c r="A695" s="14" t="s">
        <v>1505</v>
      </c>
      <c r="B695" s="14" t="s">
        <v>2470</v>
      </c>
      <c r="C695" s="14" t="s">
        <v>2213</v>
      </c>
      <c r="D695" s="16">
        <v>45862</v>
      </c>
      <c r="E695" s="16"/>
      <c r="F695" s="14" t="s">
        <v>2214</v>
      </c>
      <c r="G695" s="14" t="s">
        <v>1573</v>
      </c>
      <c r="H695" s="14" t="s">
        <v>1864</v>
      </c>
      <c r="I695" s="15">
        <v>1468.92</v>
      </c>
      <c r="J695" s="77">
        <v>1</v>
      </c>
      <c r="K695" s="92"/>
    </row>
    <row r="696" spans="1:11" ht="12.75" x14ac:dyDescent="0.2">
      <c r="A696" s="14" t="s">
        <v>1505</v>
      </c>
      <c r="B696" s="14" t="s">
        <v>2403</v>
      </c>
      <c r="C696" s="14"/>
      <c r="D696" s="16">
        <v>45862</v>
      </c>
      <c r="E696" s="16"/>
      <c r="F696" s="14" t="s">
        <v>1754</v>
      </c>
      <c r="G696" s="14" t="s">
        <v>2312</v>
      </c>
      <c r="H696" s="14" t="s">
        <v>2313</v>
      </c>
      <c r="I696" s="15">
        <v>31.25</v>
      </c>
      <c r="J696" s="77">
        <v>1</v>
      </c>
      <c r="K696" s="92"/>
    </row>
    <row r="697" spans="1:11" ht="22.5" x14ac:dyDescent="0.2">
      <c r="A697" s="14" t="s">
        <v>1505</v>
      </c>
      <c r="B697" s="14" t="s">
        <v>2471</v>
      </c>
      <c r="C697" s="14" t="s">
        <v>2215</v>
      </c>
      <c r="D697" s="16">
        <v>45863</v>
      </c>
      <c r="E697" s="16"/>
      <c r="F697" s="14" t="s">
        <v>2163</v>
      </c>
      <c r="G697" s="14" t="s">
        <v>2216</v>
      </c>
      <c r="H697" s="14" t="s">
        <v>2217</v>
      </c>
      <c r="I697" s="15">
        <v>206.1</v>
      </c>
      <c r="J697" s="77">
        <v>1</v>
      </c>
      <c r="K697" s="92"/>
    </row>
    <row r="698" spans="1:11" ht="33.75" x14ac:dyDescent="0.2">
      <c r="A698" s="14" t="s">
        <v>1505</v>
      </c>
      <c r="B698" s="14" t="s">
        <v>2472</v>
      </c>
      <c r="C698" s="14" t="s">
        <v>2218</v>
      </c>
      <c r="D698" s="16">
        <v>45865</v>
      </c>
      <c r="E698" s="16"/>
      <c r="F698" s="14" t="s">
        <v>2219</v>
      </c>
      <c r="G698" s="14" t="s">
        <v>1530</v>
      </c>
      <c r="H698" s="14" t="s">
        <v>1693</v>
      </c>
      <c r="I698" s="15">
        <v>30.75</v>
      </c>
      <c r="J698" s="77">
        <v>4</v>
      </c>
      <c r="K698" s="92"/>
    </row>
    <row r="699" spans="1:11" ht="12.75" x14ac:dyDescent="0.2">
      <c r="A699" s="14" t="s">
        <v>1505</v>
      </c>
      <c r="B699" s="14" t="s">
        <v>2473</v>
      </c>
      <c r="C699" s="14" t="s">
        <v>2220</v>
      </c>
      <c r="D699" s="16">
        <v>45865</v>
      </c>
      <c r="E699" s="16"/>
      <c r="F699" s="14" t="s">
        <v>2221</v>
      </c>
      <c r="G699" s="14" t="s">
        <v>1638</v>
      </c>
      <c r="H699" s="14" t="s">
        <v>1639</v>
      </c>
      <c r="I699" s="15">
        <v>1300</v>
      </c>
      <c r="J699" s="77">
        <v>4</v>
      </c>
      <c r="K699" s="92"/>
    </row>
    <row r="700" spans="1:11" ht="90" x14ac:dyDescent="0.2">
      <c r="A700" s="14" t="s">
        <v>1505</v>
      </c>
      <c r="B700" s="14" t="s">
        <v>2474</v>
      </c>
      <c r="C700" s="14"/>
      <c r="D700" s="16">
        <v>45865</v>
      </c>
      <c r="E700" s="16"/>
      <c r="F700" s="14" t="s">
        <v>2222</v>
      </c>
      <c r="G700" s="14"/>
      <c r="H700" s="14" t="s">
        <v>2027</v>
      </c>
      <c r="I700" s="15">
        <v>440.5</v>
      </c>
      <c r="J700" s="77">
        <v>4</v>
      </c>
      <c r="K700" s="92"/>
    </row>
    <row r="701" spans="1:11" ht="101.25" x14ac:dyDescent="0.2">
      <c r="A701" s="14" t="s">
        <v>1505</v>
      </c>
      <c r="B701" s="14" t="s">
        <v>2475</v>
      </c>
      <c r="C701" s="14"/>
      <c r="D701" s="16">
        <v>45865</v>
      </c>
      <c r="E701" s="16"/>
      <c r="F701" s="14" t="s">
        <v>2223</v>
      </c>
      <c r="G701" s="14"/>
      <c r="H701" s="14" t="s">
        <v>2224</v>
      </c>
      <c r="I701" s="15">
        <v>2684.5</v>
      </c>
      <c r="J701" s="77">
        <v>4</v>
      </c>
      <c r="K701" s="92"/>
    </row>
    <row r="702" spans="1:11" ht="12.75" x14ac:dyDescent="0.2">
      <c r="A702" s="14" t="s">
        <v>1505</v>
      </c>
      <c r="B702" s="14" t="s">
        <v>2476</v>
      </c>
      <c r="C702" s="14" t="s">
        <v>2225</v>
      </c>
      <c r="D702" s="16">
        <v>45865</v>
      </c>
      <c r="E702" s="16"/>
      <c r="F702" s="14" t="s">
        <v>2163</v>
      </c>
      <c r="G702" s="14" t="s">
        <v>2164</v>
      </c>
      <c r="H702" s="14" t="s">
        <v>2165</v>
      </c>
      <c r="I702" s="15">
        <v>1116</v>
      </c>
      <c r="J702" s="77">
        <v>1</v>
      </c>
      <c r="K702" s="92"/>
    </row>
    <row r="703" spans="1:11" ht="12.75" x14ac:dyDescent="0.2">
      <c r="A703" s="14" t="s">
        <v>1505</v>
      </c>
      <c r="B703" s="14" t="s">
        <v>2403</v>
      </c>
      <c r="C703" s="14"/>
      <c r="D703" s="16">
        <v>45866</v>
      </c>
      <c r="E703" s="16"/>
      <c r="F703" s="14" t="s">
        <v>1754</v>
      </c>
      <c r="G703" s="14" t="s">
        <v>2312</v>
      </c>
      <c r="H703" s="14" t="s">
        <v>2313</v>
      </c>
      <c r="I703" s="15">
        <v>35.9</v>
      </c>
      <c r="J703" s="77">
        <v>3</v>
      </c>
      <c r="K703" s="92"/>
    </row>
    <row r="704" spans="1:11" ht="22.5" x14ac:dyDescent="0.2">
      <c r="A704" s="14" t="s">
        <v>1505</v>
      </c>
      <c r="B704" s="14" t="s">
        <v>2477</v>
      </c>
      <c r="C704" s="14" t="s">
        <v>2226</v>
      </c>
      <c r="D704" s="16">
        <v>45866</v>
      </c>
      <c r="E704" s="16"/>
      <c r="F704" s="14" t="s">
        <v>2227</v>
      </c>
      <c r="G704" s="14" t="s">
        <v>2228</v>
      </c>
      <c r="H704" s="14" t="s">
        <v>2229</v>
      </c>
      <c r="I704" s="15">
        <v>289</v>
      </c>
      <c r="J704" s="77">
        <v>4</v>
      </c>
      <c r="K704" s="92"/>
    </row>
    <row r="705" spans="1:11" ht="12.75" x14ac:dyDescent="0.2">
      <c r="A705" s="14" t="s">
        <v>1505</v>
      </c>
      <c r="B705" s="14" t="s">
        <v>2403</v>
      </c>
      <c r="C705" s="14"/>
      <c r="D705" s="16">
        <v>45867</v>
      </c>
      <c r="E705" s="16"/>
      <c r="F705" s="14" t="s">
        <v>1754</v>
      </c>
      <c r="G705" s="14" t="s">
        <v>2312</v>
      </c>
      <c r="H705" s="14" t="s">
        <v>2313</v>
      </c>
      <c r="I705" s="15">
        <v>19.8</v>
      </c>
      <c r="J705" s="77">
        <v>1</v>
      </c>
      <c r="K705" s="92"/>
    </row>
    <row r="706" spans="1:11" ht="12.75" x14ac:dyDescent="0.2">
      <c r="A706" s="14" t="s">
        <v>1505</v>
      </c>
      <c r="B706" s="14" t="s">
        <v>2403</v>
      </c>
      <c r="C706" s="14"/>
      <c r="D706" s="16">
        <v>45867</v>
      </c>
      <c r="E706" s="16"/>
      <c r="F706" s="14" t="s">
        <v>1754</v>
      </c>
      <c r="G706" s="14" t="s">
        <v>2312</v>
      </c>
      <c r="H706" s="14" t="s">
        <v>2313</v>
      </c>
      <c r="I706" s="15">
        <v>4.9000000000000004</v>
      </c>
      <c r="J706" s="77">
        <v>2</v>
      </c>
      <c r="K706" s="92"/>
    </row>
    <row r="707" spans="1:11" ht="12.75" x14ac:dyDescent="0.2">
      <c r="A707" s="14" t="s">
        <v>1505</v>
      </c>
      <c r="B707" s="14" t="s">
        <v>2403</v>
      </c>
      <c r="C707" s="14"/>
      <c r="D707" s="16">
        <v>45867</v>
      </c>
      <c r="E707" s="16"/>
      <c r="F707" s="14" t="s">
        <v>1754</v>
      </c>
      <c r="G707" s="14" t="s">
        <v>2312</v>
      </c>
      <c r="H707" s="14" t="s">
        <v>2313</v>
      </c>
      <c r="I707" s="15">
        <v>11.7</v>
      </c>
      <c r="J707" s="77">
        <v>1</v>
      </c>
      <c r="K707" s="92"/>
    </row>
    <row r="708" spans="1:11" ht="22.5" x14ac:dyDescent="0.2">
      <c r="A708" s="14" t="s">
        <v>1505</v>
      </c>
      <c r="B708" s="14" t="s">
        <v>2478</v>
      </c>
      <c r="C708" s="14" t="s">
        <v>1894</v>
      </c>
      <c r="D708" s="16">
        <v>45869</v>
      </c>
      <c r="E708" s="16"/>
      <c r="F708" s="14" t="s">
        <v>2230</v>
      </c>
      <c r="G708" s="14" t="s">
        <v>2231</v>
      </c>
      <c r="H708" s="14" t="s">
        <v>2232</v>
      </c>
      <c r="I708" s="15">
        <v>320</v>
      </c>
      <c r="J708" s="77">
        <v>4</v>
      </c>
      <c r="K708" s="92"/>
    </row>
    <row r="709" spans="1:11" ht="12.75" x14ac:dyDescent="0.2">
      <c r="A709" s="14" t="s">
        <v>1505</v>
      </c>
      <c r="B709" s="14" t="s">
        <v>2403</v>
      </c>
      <c r="C709" s="14"/>
      <c r="D709" s="16">
        <v>45869</v>
      </c>
      <c r="E709" s="16"/>
      <c r="F709" s="14" t="s">
        <v>1754</v>
      </c>
      <c r="G709" s="14" t="s">
        <v>2312</v>
      </c>
      <c r="H709" s="14" t="s">
        <v>2313</v>
      </c>
      <c r="I709" s="15">
        <v>41.45</v>
      </c>
      <c r="J709" s="77">
        <v>2</v>
      </c>
      <c r="K709" s="92"/>
    </row>
    <row r="710" spans="1:11" ht="12.75" x14ac:dyDescent="0.2">
      <c r="A710" s="14" t="s">
        <v>1505</v>
      </c>
      <c r="B710" s="14"/>
      <c r="C710" s="14"/>
      <c r="D710" s="16">
        <v>45869</v>
      </c>
      <c r="E710" s="16"/>
      <c r="F710" s="14" t="s">
        <v>1575</v>
      </c>
      <c r="G710" s="14" t="s">
        <v>1576</v>
      </c>
      <c r="H710" s="14" t="s">
        <v>1577</v>
      </c>
      <c r="I710" s="15">
        <v>5</v>
      </c>
      <c r="J710" s="77">
        <v>4</v>
      </c>
      <c r="K710" s="92"/>
    </row>
    <row r="711" spans="1:11" ht="12.75" x14ac:dyDescent="0.2">
      <c r="A711" s="14" t="s">
        <v>1505</v>
      </c>
      <c r="B711" s="14"/>
      <c r="C711" s="14"/>
      <c r="D711" s="16">
        <v>45869</v>
      </c>
      <c r="E711" s="16"/>
      <c r="F711" s="14" t="s">
        <v>1575</v>
      </c>
      <c r="G711" s="14" t="s">
        <v>1576</v>
      </c>
      <c r="H711" s="14" t="s">
        <v>1577</v>
      </c>
      <c r="I711" s="15">
        <v>10</v>
      </c>
      <c r="J711" s="77">
        <v>4</v>
      </c>
      <c r="K711" s="92"/>
    </row>
    <row r="712" spans="1:11" ht="12.75" x14ac:dyDescent="0.2">
      <c r="A712" s="14" t="s">
        <v>1505</v>
      </c>
      <c r="B712" s="14"/>
      <c r="C712" s="14"/>
      <c r="D712" s="16">
        <v>45869</v>
      </c>
      <c r="E712" s="16"/>
      <c r="F712" s="14" t="s">
        <v>1575</v>
      </c>
      <c r="G712" s="14" t="s">
        <v>1576</v>
      </c>
      <c r="H712" s="14" t="s">
        <v>1577</v>
      </c>
      <c r="I712" s="15">
        <v>5</v>
      </c>
      <c r="J712" s="77">
        <v>4</v>
      </c>
      <c r="K712" s="92"/>
    </row>
    <row r="713" spans="1:11" ht="12.75" x14ac:dyDescent="0.2">
      <c r="A713" s="14" t="s">
        <v>1505</v>
      </c>
      <c r="B713" s="14" t="s">
        <v>2403</v>
      </c>
      <c r="C713" s="14"/>
      <c r="D713" s="16">
        <v>45870</v>
      </c>
      <c r="E713" s="16"/>
      <c r="F713" s="14" t="s">
        <v>1754</v>
      </c>
      <c r="G713" s="14" t="s">
        <v>2312</v>
      </c>
      <c r="H713" s="14" t="s">
        <v>2313</v>
      </c>
      <c r="I713" s="15">
        <v>18.899999999999999</v>
      </c>
      <c r="J713" s="77">
        <v>1</v>
      </c>
      <c r="K713" s="92"/>
    </row>
    <row r="714" spans="1:11" ht="101.25" x14ac:dyDescent="0.2">
      <c r="A714" s="14" t="s">
        <v>1505</v>
      </c>
      <c r="B714" s="14" t="s">
        <v>2545</v>
      </c>
      <c r="C714" s="14"/>
      <c r="D714" s="16">
        <v>45871</v>
      </c>
      <c r="E714" s="16"/>
      <c r="F714" s="14" t="s">
        <v>2479</v>
      </c>
      <c r="G714" s="14"/>
      <c r="H714" s="14" t="s">
        <v>2480</v>
      </c>
      <c r="I714" s="315">
        <v>280</v>
      </c>
      <c r="J714" s="77">
        <v>4</v>
      </c>
      <c r="K714" s="92"/>
    </row>
    <row r="715" spans="1:11" ht="12.75" x14ac:dyDescent="0.2">
      <c r="A715" s="14" t="s">
        <v>1505</v>
      </c>
      <c r="B715" s="14"/>
      <c r="C715" s="14"/>
      <c r="D715" s="16">
        <v>45874</v>
      </c>
      <c r="E715" s="16"/>
      <c r="F715" s="14" t="s">
        <v>1596</v>
      </c>
      <c r="G715" s="14" t="s">
        <v>1570</v>
      </c>
      <c r="H715" s="14" t="s">
        <v>152</v>
      </c>
      <c r="I715" s="15">
        <v>3.5</v>
      </c>
      <c r="J715" s="77">
        <v>4</v>
      </c>
      <c r="K715" s="92"/>
    </row>
    <row r="716" spans="1:11" ht="12.75" x14ac:dyDescent="0.2">
      <c r="A716" s="14" t="s">
        <v>1505</v>
      </c>
      <c r="B716" s="14" t="s">
        <v>2403</v>
      </c>
      <c r="C716" s="14"/>
      <c r="D716" s="16">
        <v>45875</v>
      </c>
      <c r="E716" s="16"/>
      <c r="F716" s="14" t="s">
        <v>1754</v>
      </c>
      <c r="G716" s="14" t="s">
        <v>2312</v>
      </c>
      <c r="H716" s="14" t="s">
        <v>2313</v>
      </c>
      <c r="I716" s="15">
        <v>39.5</v>
      </c>
      <c r="J716" s="77">
        <v>1</v>
      </c>
      <c r="K716" s="92"/>
    </row>
    <row r="717" spans="1:11" ht="56.25" x14ac:dyDescent="0.2">
      <c r="A717" s="14" t="s">
        <v>1517</v>
      </c>
      <c r="B717" s="14"/>
      <c r="C717" s="14"/>
      <c r="D717" s="16"/>
      <c r="E717" s="16"/>
      <c r="F717" s="316" t="s">
        <v>2233</v>
      </c>
      <c r="G717" s="14"/>
      <c r="H717" s="14"/>
      <c r="I717" s="15"/>
      <c r="J717" s="77"/>
      <c r="K717" s="92"/>
    </row>
    <row r="718" spans="1:11" ht="67.5" x14ac:dyDescent="0.2">
      <c r="A718" s="14" t="s">
        <v>1517</v>
      </c>
      <c r="B718" s="14" t="s">
        <v>2481</v>
      </c>
      <c r="C718" s="14" t="s">
        <v>2234</v>
      </c>
      <c r="D718" s="16">
        <v>45876</v>
      </c>
      <c r="E718" s="16"/>
      <c r="F718" s="14" t="s">
        <v>2482</v>
      </c>
      <c r="G718" s="14"/>
      <c r="H718" s="14" t="s">
        <v>2235</v>
      </c>
      <c r="I718" s="15">
        <v>844.52</v>
      </c>
      <c r="J718" s="77">
        <v>3</v>
      </c>
      <c r="K718" s="92"/>
    </row>
    <row r="719" spans="1:11" ht="12.75" x14ac:dyDescent="0.2">
      <c r="A719" s="14" t="s">
        <v>1505</v>
      </c>
      <c r="B719" s="14" t="s">
        <v>2483</v>
      </c>
      <c r="C719" s="14" t="s">
        <v>2484</v>
      </c>
      <c r="D719" s="16">
        <v>45876</v>
      </c>
      <c r="E719" s="16"/>
      <c r="F719" s="14" t="s">
        <v>2485</v>
      </c>
      <c r="G719" s="14" t="s">
        <v>1511</v>
      </c>
      <c r="H719" s="14" t="s">
        <v>1699</v>
      </c>
      <c r="I719" s="15">
        <v>55.35</v>
      </c>
      <c r="J719" s="77">
        <v>4</v>
      </c>
      <c r="K719" s="92"/>
    </row>
    <row r="720" spans="1:11" ht="12.75" x14ac:dyDescent="0.2">
      <c r="A720" s="14" t="s">
        <v>1505</v>
      </c>
      <c r="B720" s="14" t="s">
        <v>2486</v>
      </c>
      <c r="C720" s="14" t="s">
        <v>2487</v>
      </c>
      <c r="D720" s="16">
        <v>45876</v>
      </c>
      <c r="E720" s="16"/>
      <c r="F720" s="14" t="s">
        <v>2488</v>
      </c>
      <c r="G720" s="14" t="s">
        <v>1638</v>
      </c>
      <c r="H720" s="14" t="s">
        <v>1639</v>
      </c>
      <c r="I720" s="15">
        <v>1300</v>
      </c>
      <c r="J720" s="77">
        <v>4</v>
      </c>
      <c r="K720" s="92"/>
    </row>
    <row r="721" spans="1:11" ht="12.75" x14ac:dyDescent="0.2">
      <c r="A721" s="14" t="s">
        <v>1505</v>
      </c>
      <c r="B721" s="14" t="s">
        <v>2489</v>
      </c>
      <c r="C721" s="14" t="s">
        <v>2490</v>
      </c>
      <c r="D721" s="16">
        <v>45876</v>
      </c>
      <c r="E721" s="16"/>
      <c r="F721" s="14" t="s">
        <v>2491</v>
      </c>
      <c r="G721" s="14" t="s">
        <v>1605</v>
      </c>
      <c r="H721" s="14" t="s">
        <v>1606</v>
      </c>
      <c r="I721" s="15">
        <v>500</v>
      </c>
      <c r="J721" s="77">
        <v>3</v>
      </c>
      <c r="K721" s="92"/>
    </row>
    <row r="722" spans="1:11" ht="12.75" x14ac:dyDescent="0.2">
      <c r="A722" s="14" t="s">
        <v>1505</v>
      </c>
      <c r="B722" s="14" t="s">
        <v>2263</v>
      </c>
      <c r="C722" s="14" t="s">
        <v>2492</v>
      </c>
      <c r="D722" s="16">
        <v>45876</v>
      </c>
      <c r="E722" s="16"/>
      <c r="F722" s="14" t="s">
        <v>2493</v>
      </c>
      <c r="G722" s="14" t="s">
        <v>1605</v>
      </c>
      <c r="H722" s="14" t="s">
        <v>1606</v>
      </c>
      <c r="I722" s="15">
        <v>500</v>
      </c>
      <c r="J722" s="77">
        <v>3</v>
      </c>
      <c r="K722" s="92"/>
    </row>
    <row r="723" spans="1:11" ht="12.75" x14ac:dyDescent="0.2">
      <c r="A723" s="14" t="s">
        <v>1505</v>
      </c>
      <c r="B723" s="14" t="s">
        <v>2264</v>
      </c>
      <c r="C723" s="14" t="s">
        <v>2494</v>
      </c>
      <c r="D723" s="16">
        <v>45876</v>
      </c>
      <c r="E723" s="16"/>
      <c r="F723" s="14" t="s">
        <v>2495</v>
      </c>
      <c r="G723" s="14" t="s">
        <v>1605</v>
      </c>
      <c r="H723" s="14" t="s">
        <v>1606</v>
      </c>
      <c r="I723" s="15">
        <v>500</v>
      </c>
      <c r="J723" s="77">
        <v>3</v>
      </c>
      <c r="K723" s="92"/>
    </row>
    <row r="724" spans="1:11" ht="12.75" x14ac:dyDescent="0.2">
      <c r="A724" s="14" t="s">
        <v>1505</v>
      </c>
      <c r="B724" s="14" t="s">
        <v>2265</v>
      </c>
      <c r="C724" s="14" t="s">
        <v>2496</v>
      </c>
      <c r="D724" s="16">
        <v>45876</v>
      </c>
      <c r="E724" s="16"/>
      <c r="F724" s="14" t="s">
        <v>2497</v>
      </c>
      <c r="G724" s="14" t="s">
        <v>1605</v>
      </c>
      <c r="H724" s="14" t="s">
        <v>1606</v>
      </c>
      <c r="I724" s="15">
        <v>500</v>
      </c>
      <c r="J724" s="77">
        <v>3</v>
      </c>
      <c r="K724" s="92"/>
    </row>
    <row r="725" spans="1:11" ht="12.75" x14ac:dyDescent="0.2">
      <c r="A725" s="14" t="s">
        <v>1505</v>
      </c>
      <c r="B725" s="14" t="s">
        <v>2498</v>
      </c>
      <c r="C725" s="14" t="s">
        <v>2499</v>
      </c>
      <c r="D725" s="16">
        <v>45876</v>
      </c>
      <c r="E725" s="16"/>
      <c r="F725" s="14" t="s">
        <v>2500</v>
      </c>
      <c r="G725" s="14" t="s">
        <v>1605</v>
      </c>
      <c r="H725" s="14" t="s">
        <v>1606</v>
      </c>
      <c r="I725" s="15">
        <v>500</v>
      </c>
      <c r="J725" s="77">
        <v>3</v>
      </c>
      <c r="K725" s="92"/>
    </row>
    <row r="726" spans="1:11" ht="22.5" x14ac:dyDescent="0.2">
      <c r="A726" s="14" t="s">
        <v>1505</v>
      </c>
      <c r="B726" s="14" t="s">
        <v>2501</v>
      </c>
      <c r="C726" s="14" t="s">
        <v>2157</v>
      </c>
      <c r="D726" s="16">
        <v>45876</v>
      </c>
      <c r="E726" s="16"/>
      <c r="F726" s="14" t="s">
        <v>2109</v>
      </c>
      <c r="G726" s="14" t="s">
        <v>1676</v>
      </c>
      <c r="H726" s="14" t="s">
        <v>1677</v>
      </c>
      <c r="I726" s="15">
        <v>1670</v>
      </c>
      <c r="J726" s="77">
        <v>3</v>
      </c>
      <c r="K726" s="92"/>
    </row>
    <row r="727" spans="1:11" ht="33.75" x14ac:dyDescent="0.2">
      <c r="A727" s="14" t="s">
        <v>1505</v>
      </c>
      <c r="B727" s="14" t="s">
        <v>2502</v>
      </c>
      <c r="C727" s="14" t="s">
        <v>2503</v>
      </c>
      <c r="D727" s="16">
        <v>45876</v>
      </c>
      <c r="E727" s="16"/>
      <c r="F727" s="14" t="s">
        <v>2504</v>
      </c>
      <c r="G727" s="14" t="s">
        <v>1530</v>
      </c>
      <c r="H727" s="14" t="s">
        <v>1693</v>
      </c>
      <c r="I727" s="15">
        <v>430.95</v>
      </c>
      <c r="J727" s="77">
        <v>5</v>
      </c>
      <c r="K727" s="92"/>
    </row>
    <row r="728" spans="1:11" ht="33.75" x14ac:dyDescent="0.2">
      <c r="A728" s="14" t="s">
        <v>1505</v>
      </c>
      <c r="B728" s="14" t="s">
        <v>2505</v>
      </c>
      <c r="C728" s="14" t="s">
        <v>2506</v>
      </c>
      <c r="D728" s="16">
        <v>45876</v>
      </c>
      <c r="E728" s="16"/>
      <c r="F728" s="14" t="s">
        <v>2507</v>
      </c>
      <c r="G728" s="14" t="s">
        <v>1530</v>
      </c>
      <c r="H728" s="14" t="s">
        <v>1693</v>
      </c>
      <c r="I728" s="15">
        <v>207.76</v>
      </c>
      <c r="J728" s="77">
        <v>5</v>
      </c>
      <c r="K728" s="92"/>
    </row>
    <row r="729" spans="1:11" ht="33.75" x14ac:dyDescent="0.2">
      <c r="A729" s="14" t="s">
        <v>1505</v>
      </c>
      <c r="B729" s="14" t="s">
        <v>2508</v>
      </c>
      <c r="C729" s="14" t="s">
        <v>2509</v>
      </c>
      <c r="D729" s="16">
        <v>45876</v>
      </c>
      <c r="E729" s="16"/>
      <c r="F729" s="14" t="s">
        <v>2510</v>
      </c>
      <c r="G729" s="14" t="s">
        <v>1530</v>
      </c>
      <c r="H729" s="14" t="s">
        <v>1693</v>
      </c>
      <c r="I729" s="15">
        <v>379.37</v>
      </c>
      <c r="J729" s="77">
        <v>4</v>
      </c>
      <c r="K729" s="92"/>
    </row>
    <row r="730" spans="1:11" ht="33.75" x14ac:dyDescent="0.2">
      <c r="A730" s="14" t="s">
        <v>1505</v>
      </c>
      <c r="B730" s="14" t="s">
        <v>2511</v>
      </c>
      <c r="C730" s="14" t="s">
        <v>2512</v>
      </c>
      <c r="D730" s="16">
        <v>45876</v>
      </c>
      <c r="E730" s="16"/>
      <c r="F730" s="14" t="s">
        <v>2513</v>
      </c>
      <c r="G730" s="14" t="s">
        <v>1530</v>
      </c>
      <c r="H730" s="14" t="s">
        <v>1693</v>
      </c>
      <c r="I730" s="15">
        <v>199.67</v>
      </c>
      <c r="J730" s="77">
        <v>4</v>
      </c>
      <c r="K730" s="92"/>
    </row>
    <row r="731" spans="1:11" ht="45" x14ac:dyDescent="0.2">
      <c r="A731" s="14" t="s">
        <v>1505</v>
      </c>
      <c r="B731" s="14" t="s">
        <v>2514</v>
      </c>
      <c r="C731" s="14" t="s">
        <v>2515</v>
      </c>
      <c r="D731" s="16">
        <v>45876</v>
      </c>
      <c r="E731" s="16"/>
      <c r="F731" s="14" t="s">
        <v>2516</v>
      </c>
      <c r="G731" s="14" t="s">
        <v>1530</v>
      </c>
      <c r="H731" s="14" t="s">
        <v>1693</v>
      </c>
      <c r="I731" s="15">
        <v>208.82</v>
      </c>
      <c r="J731" s="77">
        <v>3</v>
      </c>
      <c r="K731" s="92"/>
    </row>
    <row r="732" spans="1:11" ht="12.75" x14ac:dyDescent="0.2">
      <c r="A732" s="14" t="s">
        <v>1505</v>
      </c>
      <c r="B732" s="14" t="s">
        <v>2517</v>
      </c>
      <c r="C732" s="14" t="s">
        <v>2518</v>
      </c>
      <c r="D732" s="16">
        <v>45876</v>
      </c>
      <c r="E732" s="16"/>
      <c r="F732" s="14" t="s">
        <v>2519</v>
      </c>
      <c r="G732" s="14" t="s">
        <v>2520</v>
      </c>
      <c r="H732" s="14" t="s">
        <v>2521</v>
      </c>
      <c r="I732" s="15">
        <v>59.67</v>
      </c>
      <c r="J732" s="77">
        <v>3</v>
      </c>
      <c r="K732" s="92"/>
    </row>
    <row r="733" spans="1:11" ht="12.75" x14ac:dyDescent="0.2">
      <c r="A733" s="14" t="s">
        <v>1505</v>
      </c>
      <c r="B733" s="14" t="s">
        <v>2522</v>
      </c>
      <c r="C733" s="14" t="s">
        <v>2523</v>
      </c>
      <c r="D733" s="16">
        <v>45876</v>
      </c>
      <c r="E733" s="16"/>
      <c r="F733" s="14" t="s">
        <v>2519</v>
      </c>
      <c r="G733" s="14" t="s">
        <v>2520</v>
      </c>
      <c r="H733" s="14" t="s">
        <v>2521</v>
      </c>
      <c r="I733" s="15">
        <v>107.1</v>
      </c>
      <c r="J733" s="77">
        <v>1</v>
      </c>
      <c r="K733" s="92"/>
    </row>
    <row r="734" spans="1:11" ht="12.75" x14ac:dyDescent="0.2">
      <c r="A734" s="14" t="s">
        <v>1505</v>
      </c>
      <c r="B734" s="14" t="s">
        <v>2524</v>
      </c>
      <c r="C734" s="14" t="s">
        <v>2525</v>
      </c>
      <c r="D734" s="16">
        <v>45876</v>
      </c>
      <c r="E734" s="16"/>
      <c r="F734" s="14" t="s">
        <v>1589</v>
      </c>
      <c r="G734" s="14" t="s">
        <v>1590</v>
      </c>
      <c r="H734" s="14" t="s">
        <v>1591</v>
      </c>
      <c r="I734" s="15">
        <v>2460</v>
      </c>
      <c r="J734" s="77">
        <v>1</v>
      </c>
      <c r="K734" s="92"/>
    </row>
    <row r="735" spans="1:11" ht="12.75" x14ac:dyDescent="0.2">
      <c r="A735" s="14" t="s">
        <v>1505</v>
      </c>
      <c r="B735" s="14" t="s">
        <v>2526</v>
      </c>
      <c r="C735" s="14" t="s">
        <v>2527</v>
      </c>
      <c r="D735" s="16">
        <v>45876</v>
      </c>
      <c r="E735" s="16"/>
      <c r="F735" s="14" t="s">
        <v>2528</v>
      </c>
      <c r="G735" s="14" t="s">
        <v>2529</v>
      </c>
      <c r="H735" s="14" t="s">
        <v>2530</v>
      </c>
      <c r="I735" s="15">
        <v>1690.44</v>
      </c>
      <c r="J735" s="77">
        <v>3</v>
      </c>
      <c r="K735" s="92"/>
    </row>
    <row r="736" spans="1:11" ht="12.75" x14ac:dyDescent="0.2">
      <c r="A736" s="14" t="s">
        <v>1505</v>
      </c>
      <c r="B736" s="14" t="s">
        <v>2403</v>
      </c>
      <c r="C736" s="14"/>
      <c r="D736" s="16">
        <v>45877</v>
      </c>
      <c r="E736" s="16"/>
      <c r="F736" s="14" t="s">
        <v>1754</v>
      </c>
      <c r="G736" s="14" t="s">
        <v>2312</v>
      </c>
      <c r="H736" s="14" t="s">
        <v>2313</v>
      </c>
      <c r="I736" s="15">
        <v>31.4</v>
      </c>
      <c r="J736" s="77">
        <v>1</v>
      </c>
      <c r="K736" s="92"/>
    </row>
    <row r="737" spans="1:11" ht="12.75" x14ac:dyDescent="0.2">
      <c r="A737" s="14" t="s">
        <v>1505</v>
      </c>
      <c r="B737" s="14" t="s">
        <v>2403</v>
      </c>
      <c r="C737" s="14"/>
      <c r="D737" s="16">
        <v>45877</v>
      </c>
      <c r="E737" s="16"/>
      <c r="F737" s="14" t="s">
        <v>1754</v>
      </c>
      <c r="G737" s="14" t="s">
        <v>2312</v>
      </c>
      <c r="H737" s="14" t="s">
        <v>2313</v>
      </c>
      <c r="I737" s="15">
        <v>30.5</v>
      </c>
      <c r="J737" s="77">
        <v>2</v>
      </c>
      <c r="K737" s="92"/>
    </row>
    <row r="738" spans="1:11" ht="12.75" x14ac:dyDescent="0.2">
      <c r="A738" s="14" t="s">
        <v>1505</v>
      </c>
      <c r="B738" s="14" t="s">
        <v>2531</v>
      </c>
      <c r="C738" s="14" t="s">
        <v>2532</v>
      </c>
      <c r="D738" s="16">
        <v>45881</v>
      </c>
      <c r="E738" s="16"/>
      <c r="F738" s="14" t="s">
        <v>2533</v>
      </c>
      <c r="G738" s="14" t="s">
        <v>1564</v>
      </c>
      <c r="H738" s="14" t="s">
        <v>1401</v>
      </c>
      <c r="I738" s="15">
        <v>1900</v>
      </c>
      <c r="J738" s="77">
        <v>4</v>
      </c>
      <c r="K738" s="92"/>
    </row>
    <row r="739" spans="1:11" ht="12.75" x14ac:dyDescent="0.2">
      <c r="A739" s="14" t="s">
        <v>1505</v>
      </c>
      <c r="B739" s="14" t="s">
        <v>2534</v>
      </c>
      <c r="C739" s="14" t="s">
        <v>2535</v>
      </c>
      <c r="D739" s="16">
        <v>45881</v>
      </c>
      <c r="E739" s="16"/>
      <c r="F739" s="14" t="s">
        <v>2536</v>
      </c>
      <c r="G739" s="14" t="s">
        <v>480</v>
      </c>
      <c r="H739" s="14" t="s">
        <v>1696</v>
      </c>
      <c r="I739" s="15">
        <v>150.19999999999999</v>
      </c>
      <c r="J739" s="77">
        <v>4</v>
      </c>
      <c r="K739" s="92"/>
    </row>
    <row r="740" spans="1:11" ht="33.75" x14ac:dyDescent="0.2">
      <c r="A740" s="14" t="s">
        <v>1505</v>
      </c>
      <c r="B740" s="14" t="s">
        <v>2537</v>
      </c>
      <c r="C740" s="14" t="s">
        <v>2538</v>
      </c>
      <c r="D740" s="16">
        <v>45881</v>
      </c>
      <c r="E740" s="16"/>
      <c r="F740" s="14" t="s">
        <v>2539</v>
      </c>
      <c r="G740" s="14" t="s">
        <v>1530</v>
      </c>
      <c r="H740" s="14" t="s">
        <v>1693</v>
      </c>
      <c r="I740" s="15">
        <v>30.75</v>
      </c>
      <c r="J740" s="77">
        <v>4</v>
      </c>
      <c r="K740" s="92"/>
    </row>
    <row r="741" spans="1:11" ht="67.5" x14ac:dyDescent="0.2">
      <c r="A741" s="14" t="s">
        <v>1505</v>
      </c>
      <c r="B741" s="14" t="s">
        <v>2608</v>
      </c>
      <c r="C741" s="14"/>
      <c r="D741" s="16">
        <v>45881</v>
      </c>
      <c r="E741" s="16"/>
      <c r="F741" s="14" t="s">
        <v>2541</v>
      </c>
      <c r="G741" s="14"/>
      <c r="H741" s="14" t="s">
        <v>1617</v>
      </c>
      <c r="I741" s="15">
        <v>683.2</v>
      </c>
      <c r="J741" s="77">
        <v>4</v>
      </c>
      <c r="K741" s="92"/>
    </row>
    <row r="742" spans="1:11" ht="56.25" x14ac:dyDescent="0.2">
      <c r="A742" s="14" t="s">
        <v>1505</v>
      </c>
      <c r="B742" s="14" t="s">
        <v>2608</v>
      </c>
      <c r="C742" s="14"/>
      <c r="D742" s="16">
        <v>45881</v>
      </c>
      <c r="E742" s="16"/>
      <c r="F742" s="14" t="s">
        <v>2540</v>
      </c>
      <c r="G742" s="14"/>
      <c r="H742" s="14" t="s">
        <v>1619</v>
      </c>
      <c r="I742" s="15">
        <v>6665.87</v>
      </c>
      <c r="J742" s="77">
        <v>3</v>
      </c>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x14ac:dyDescent="0.2">
      <c r="A3606" s="14"/>
      <c r="B3606" s="14"/>
      <c r="C3606" s="14"/>
      <c r="D3606" s="16"/>
      <c r="E3606" s="16"/>
      <c r="F3606" s="14"/>
      <c r="G3606" s="14"/>
      <c r="H3606" s="14"/>
      <c r="I3606" s="15"/>
      <c r="J3606" s="77"/>
    </row>
    <row r="3607" spans="1:11" x14ac:dyDescent="0.2">
      <c r="A3607" s="14"/>
      <c r="B3607" s="14"/>
      <c r="C3607" s="14"/>
      <c r="D3607" s="16"/>
      <c r="E3607" s="16"/>
      <c r="F3607" s="14"/>
      <c r="G3607" s="14"/>
      <c r="H3607" s="14"/>
      <c r="I3607" s="15"/>
      <c r="J3607" s="77"/>
    </row>
    <row r="3608" spans="1:11" x14ac:dyDescent="0.2">
      <c r="A3608" s="14"/>
      <c r="B3608" s="14"/>
      <c r="C3608" s="14"/>
      <c r="D3608" s="16"/>
      <c r="E3608" s="16"/>
      <c r="F3608" s="14"/>
      <c r="G3608" s="14"/>
      <c r="H3608" s="14"/>
      <c r="I3608" s="15"/>
      <c r="J3608" s="77"/>
    </row>
    <row r="3609" spans="1:11" x14ac:dyDescent="0.2">
      <c r="A3609" s="14"/>
      <c r="B3609" s="14"/>
      <c r="C3609" s="14"/>
      <c r="D3609" s="16"/>
      <c r="E3609" s="16"/>
      <c r="F3609" s="14"/>
      <c r="G3609" s="14"/>
      <c r="H3609" s="14"/>
      <c r="I3609" s="15"/>
      <c r="J3609" s="77"/>
    </row>
    <row r="3610" spans="1:11" x14ac:dyDescent="0.2">
      <c r="A3610" s="14"/>
      <c r="B3610" s="14"/>
      <c r="C3610" s="14"/>
      <c r="D3610" s="16"/>
      <c r="E3610" s="16"/>
      <c r="F3610" s="14"/>
      <c r="G3610" s="14"/>
      <c r="H3610" s="14"/>
      <c r="I3610" s="15"/>
      <c r="J3610" s="77"/>
    </row>
    <row r="3611" spans="1:11" x14ac:dyDescent="0.2">
      <c r="A3611" s="14"/>
      <c r="B3611" s="14"/>
      <c r="C3611" s="14"/>
      <c r="D3611" s="16"/>
      <c r="E3611" s="16"/>
      <c r="F3611" s="14"/>
      <c r="G3611" s="14"/>
      <c r="H3611" s="14"/>
      <c r="I3611" s="15"/>
      <c r="J3611" s="77"/>
    </row>
    <row r="3612" spans="1:11" x14ac:dyDescent="0.2">
      <c r="A3612" s="14"/>
      <c r="B3612" s="14"/>
      <c r="C3612" s="14"/>
      <c r="D3612" s="16"/>
      <c r="E3612" s="16"/>
      <c r="F3612" s="14"/>
      <c r="G3612" s="14"/>
      <c r="H3612" s="14"/>
      <c r="I3612" s="15"/>
      <c r="J3612" s="77"/>
    </row>
    <row r="3613" spans="1:11" x14ac:dyDescent="0.2">
      <c r="A3613" s="14"/>
      <c r="B3613" s="14"/>
      <c r="C3613" s="14"/>
      <c r="D3613" s="16"/>
      <c r="E3613" s="16"/>
      <c r="F3613" s="14"/>
      <c r="G3613" s="14"/>
      <c r="H3613" s="14"/>
      <c r="I3613" s="15"/>
      <c r="J3613" s="77"/>
    </row>
    <row r="3614" spans="1:11" x14ac:dyDescent="0.2">
      <c r="A3614" s="14"/>
      <c r="B3614" s="14"/>
      <c r="C3614" s="14"/>
      <c r="D3614" s="16"/>
      <c r="E3614" s="16"/>
      <c r="F3614" s="14"/>
      <c r="G3614" s="14"/>
      <c r="H3614" s="14"/>
      <c r="I3614" s="15"/>
      <c r="J3614" s="77"/>
    </row>
    <row r="3615" spans="1:11" x14ac:dyDescent="0.2">
      <c r="A3615" s="14"/>
      <c r="B3615" s="14"/>
      <c r="C3615" s="14"/>
      <c r="D3615" s="16"/>
      <c r="E3615" s="16"/>
      <c r="F3615" s="14"/>
      <c r="G3615" s="14"/>
      <c r="H3615" s="14"/>
      <c r="I3615" s="15"/>
      <c r="J3615" s="77"/>
    </row>
    <row r="3616" spans="1:11" x14ac:dyDescent="0.2">
      <c r="A3616" s="14"/>
      <c r="B3616" s="14"/>
      <c r="C3616" s="14"/>
      <c r="D3616" s="16"/>
      <c r="E3616" s="16"/>
      <c r="F3616" s="14"/>
      <c r="G3616" s="14"/>
      <c r="H3616" s="14"/>
      <c r="I3616" s="15"/>
      <c r="J3616" s="77"/>
    </row>
    <row r="3617" spans="1:10" x14ac:dyDescent="0.2">
      <c r="A3617" s="14"/>
      <c r="B3617" s="14"/>
      <c r="C3617" s="14"/>
      <c r="D3617" s="16"/>
      <c r="E3617" s="16"/>
      <c r="F3617" s="14"/>
      <c r="G3617" s="14"/>
      <c r="H3617" s="14"/>
      <c r="I3617" s="15"/>
      <c r="J3617" s="77"/>
    </row>
    <row r="3618" spans="1:10" x14ac:dyDescent="0.2">
      <c r="A3618" s="14"/>
      <c r="B3618" s="14"/>
      <c r="C3618" s="14"/>
      <c r="D3618" s="16"/>
      <c r="E3618" s="16"/>
      <c r="F3618" s="14"/>
      <c r="G3618" s="14"/>
      <c r="H3618" s="14"/>
      <c r="I3618" s="15"/>
      <c r="J3618" s="77"/>
    </row>
    <row r="3619" spans="1:10" x14ac:dyDescent="0.2">
      <c r="A3619" s="14"/>
      <c r="B3619" s="14"/>
      <c r="C3619" s="14"/>
      <c r="D3619" s="16"/>
      <c r="E3619" s="16"/>
      <c r="F3619" s="14"/>
      <c r="G3619" s="14"/>
      <c r="H3619" s="14"/>
      <c r="I3619" s="15"/>
      <c r="J3619" s="77"/>
    </row>
    <row r="3620" spans="1:10" x14ac:dyDescent="0.2">
      <c r="A3620" s="14"/>
      <c r="B3620" s="14"/>
      <c r="C3620" s="14"/>
      <c r="D3620" s="16"/>
      <c r="E3620" s="16"/>
      <c r="F3620" s="14"/>
      <c r="G3620" s="14"/>
      <c r="H3620" s="14"/>
      <c r="I3620" s="15"/>
      <c r="J3620" s="77"/>
    </row>
    <row r="3621" spans="1:10" x14ac:dyDescent="0.2">
      <c r="A3621" s="14"/>
      <c r="B3621" s="14"/>
      <c r="C3621" s="14"/>
      <c r="D3621" s="16"/>
      <c r="E3621" s="16"/>
      <c r="F3621" s="14"/>
      <c r="G3621" s="14"/>
      <c r="H3621" s="14"/>
      <c r="I3621" s="15"/>
      <c r="J3621" s="77"/>
    </row>
    <row r="3622" spans="1:10" x14ac:dyDescent="0.2">
      <c r="A3622" s="14"/>
      <c r="B3622" s="14"/>
      <c r="C3622" s="14"/>
      <c r="D3622" s="16"/>
      <c r="E3622" s="16"/>
      <c r="F3622" s="14"/>
      <c r="G3622" s="14"/>
      <c r="H3622" s="14"/>
      <c r="I3622" s="15"/>
      <c r="J3622" s="77"/>
    </row>
    <row r="3623" spans="1:10" x14ac:dyDescent="0.2">
      <c r="A3623" s="14"/>
      <c r="B3623" s="14"/>
      <c r="C3623" s="14"/>
      <c r="D3623" s="16"/>
      <c r="E3623" s="16"/>
      <c r="F3623" s="14"/>
      <c r="G3623" s="14"/>
      <c r="H3623" s="14"/>
      <c r="I3623" s="15"/>
      <c r="J3623" s="77"/>
    </row>
    <row r="3624" spans="1:10" x14ac:dyDescent="0.2">
      <c r="A3624" s="14"/>
      <c r="B3624" s="14"/>
      <c r="C3624" s="14"/>
      <c r="D3624" s="16"/>
      <c r="E3624" s="16"/>
      <c r="F3624" s="14"/>
      <c r="G3624" s="14"/>
      <c r="H3624" s="14"/>
      <c r="I3624" s="15"/>
      <c r="J3624" s="77"/>
    </row>
    <row r="3625" spans="1:10" x14ac:dyDescent="0.2">
      <c r="A3625" s="14"/>
      <c r="B3625" s="14"/>
      <c r="C3625" s="14"/>
      <c r="D3625" s="16"/>
      <c r="E3625" s="16"/>
      <c r="F3625" s="14"/>
      <c r="G3625" s="14"/>
      <c r="H3625" s="14"/>
      <c r="I3625" s="15"/>
      <c r="J3625" s="77"/>
    </row>
    <row r="3626" spans="1:10" x14ac:dyDescent="0.2">
      <c r="A3626" s="14"/>
      <c r="B3626" s="14"/>
      <c r="C3626" s="14"/>
      <c r="D3626" s="16"/>
      <c r="E3626" s="16"/>
      <c r="F3626" s="14"/>
      <c r="G3626" s="14"/>
      <c r="H3626" s="14"/>
      <c r="I3626" s="15"/>
      <c r="J3626" s="77"/>
    </row>
    <row r="3627" spans="1:10" x14ac:dyDescent="0.2">
      <c r="A3627" s="14"/>
      <c r="B3627" s="14"/>
      <c r="C3627" s="14"/>
      <c r="D3627" s="16"/>
      <c r="E3627" s="16"/>
      <c r="F3627" s="14"/>
      <c r="G3627" s="14"/>
      <c r="H3627" s="14"/>
      <c r="I3627" s="15"/>
      <c r="J3627" s="77"/>
    </row>
    <row r="3628" spans="1:10" x14ac:dyDescent="0.2">
      <c r="A3628" s="14"/>
      <c r="B3628" s="14"/>
      <c r="C3628" s="14"/>
      <c r="D3628" s="16"/>
      <c r="E3628" s="16"/>
      <c r="F3628" s="14"/>
      <c r="G3628" s="14"/>
      <c r="H3628" s="14"/>
      <c r="I3628" s="15"/>
      <c r="J3628" s="77"/>
    </row>
    <row r="3629" spans="1:10" x14ac:dyDescent="0.2">
      <c r="A3629" s="14"/>
      <c r="B3629" s="14"/>
      <c r="C3629" s="14"/>
      <c r="D3629" s="16"/>
      <c r="E3629" s="16"/>
      <c r="F3629" s="14"/>
      <c r="G3629" s="14"/>
      <c r="H3629" s="14"/>
      <c r="I3629" s="15"/>
      <c r="J3629" s="77"/>
    </row>
    <row r="3630" spans="1:10" x14ac:dyDescent="0.2">
      <c r="A3630" s="14"/>
      <c r="B3630" s="14"/>
      <c r="C3630" s="14"/>
      <c r="D3630" s="16"/>
      <c r="E3630" s="16"/>
      <c r="F3630" s="14"/>
      <c r="G3630" s="14"/>
      <c r="H3630" s="14"/>
      <c r="I3630" s="15"/>
      <c r="J3630" s="77"/>
    </row>
    <row r="3631" spans="1:10" x14ac:dyDescent="0.2">
      <c r="A3631" s="14"/>
      <c r="B3631" s="14"/>
      <c r="C3631" s="14"/>
      <c r="D3631" s="16"/>
      <c r="E3631" s="16"/>
      <c r="F3631" s="14"/>
      <c r="G3631" s="14"/>
      <c r="H3631" s="14"/>
      <c r="I3631" s="15"/>
      <c r="J3631" s="77"/>
    </row>
    <row r="3632" spans="1:10" x14ac:dyDescent="0.2">
      <c r="A3632" s="14"/>
      <c r="B3632" s="14"/>
      <c r="C3632" s="14"/>
      <c r="D3632" s="16"/>
      <c r="E3632" s="16"/>
      <c r="F3632" s="14"/>
      <c r="G3632" s="14"/>
      <c r="H3632" s="14"/>
      <c r="I3632" s="15"/>
      <c r="J3632" s="77"/>
    </row>
    <row r="3633" spans="1:10" x14ac:dyDescent="0.2">
      <c r="A3633" s="14"/>
      <c r="B3633" s="14"/>
      <c r="C3633" s="14"/>
      <c r="D3633" s="16"/>
      <c r="E3633" s="16"/>
      <c r="F3633" s="14"/>
      <c r="G3633" s="14"/>
      <c r="H3633" s="14"/>
      <c r="I3633" s="15"/>
      <c r="J3633" s="77"/>
    </row>
    <row r="3634" spans="1:10" x14ac:dyDescent="0.2">
      <c r="A3634" s="14"/>
      <c r="B3634" s="14"/>
      <c r="C3634" s="14"/>
      <c r="D3634" s="16"/>
      <c r="E3634" s="16"/>
      <c r="F3634" s="14"/>
      <c r="G3634" s="14"/>
      <c r="H3634" s="14"/>
      <c r="I3634" s="15"/>
      <c r="J3634" s="77"/>
    </row>
    <row r="3635" spans="1:10" x14ac:dyDescent="0.2">
      <c r="A3635" s="14"/>
      <c r="B3635" s="14"/>
      <c r="C3635" s="14"/>
      <c r="D3635" s="16"/>
      <c r="E3635" s="16"/>
      <c r="F3635" s="14"/>
      <c r="G3635" s="14"/>
      <c r="H3635" s="14"/>
      <c r="I3635" s="15"/>
      <c r="J3635" s="77"/>
    </row>
    <row r="3636" spans="1:10" x14ac:dyDescent="0.2">
      <c r="A3636" s="14"/>
      <c r="B3636" s="14"/>
      <c r="C3636" s="14"/>
      <c r="D3636" s="16"/>
      <c r="E3636" s="16"/>
      <c r="F3636" s="14"/>
      <c r="G3636" s="14"/>
      <c r="H3636" s="14"/>
      <c r="I3636" s="15"/>
      <c r="J3636" s="77"/>
    </row>
    <row r="3637" spans="1:10" x14ac:dyDescent="0.2">
      <c r="A3637" s="14"/>
      <c r="B3637" s="14"/>
      <c r="C3637" s="14"/>
      <c r="D3637" s="16"/>
      <c r="E3637" s="16"/>
      <c r="F3637" s="14"/>
      <c r="G3637" s="14"/>
      <c r="H3637" s="14"/>
      <c r="I3637" s="15"/>
      <c r="J3637" s="77"/>
    </row>
    <row r="3638" spans="1:10" x14ac:dyDescent="0.2">
      <c r="A3638" s="14"/>
      <c r="B3638" s="14"/>
      <c r="C3638" s="14"/>
      <c r="D3638" s="16"/>
      <c r="E3638" s="16"/>
      <c r="F3638" s="14"/>
      <c r="G3638" s="14"/>
      <c r="H3638" s="14"/>
      <c r="I3638" s="15"/>
      <c r="J3638" s="77"/>
    </row>
    <row r="3639" spans="1:10" x14ac:dyDescent="0.2">
      <c r="A3639" s="14"/>
      <c r="B3639" s="14"/>
      <c r="C3639" s="14"/>
      <c r="D3639" s="16"/>
      <c r="E3639" s="16"/>
      <c r="F3639" s="14"/>
      <c r="G3639" s="14"/>
      <c r="H3639" s="14"/>
      <c r="I3639" s="15"/>
      <c r="J3639" s="77"/>
    </row>
    <row r="3640" spans="1:10" x14ac:dyDescent="0.2">
      <c r="A3640" s="14"/>
      <c r="B3640" s="14"/>
      <c r="C3640" s="14"/>
      <c r="D3640" s="16"/>
      <c r="E3640" s="16"/>
      <c r="F3640" s="14"/>
      <c r="G3640" s="14"/>
      <c r="H3640" s="14"/>
      <c r="I3640" s="15"/>
      <c r="J3640" s="77"/>
    </row>
    <row r="3641" spans="1:10" x14ac:dyDescent="0.2">
      <c r="A3641" s="14"/>
      <c r="B3641" s="14"/>
      <c r="C3641" s="14"/>
      <c r="D3641" s="16"/>
      <c r="E3641" s="16"/>
      <c r="F3641" s="14"/>
      <c r="G3641" s="14"/>
      <c r="H3641" s="14"/>
      <c r="I3641" s="15"/>
      <c r="J3641" s="77"/>
    </row>
    <row r="3642" spans="1:10" x14ac:dyDescent="0.2">
      <c r="A3642" s="14"/>
      <c r="B3642" s="14"/>
      <c r="C3642" s="14"/>
      <c r="D3642" s="16"/>
      <c r="E3642" s="16"/>
      <c r="F3642" s="14"/>
      <c r="G3642" s="14"/>
      <c r="H3642" s="14"/>
      <c r="I3642" s="15"/>
      <c r="J3642" s="77"/>
    </row>
    <row r="3643" spans="1:10" x14ac:dyDescent="0.2">
      <c r="A3643" s="14"/>
      <c r="B3643" s="14"/>
      <c r="C3643" s="14"/>
      <c r="D3643" s="16"/>
      <c r="E3643" s="16"/>
      <c r="F3643" s="14"/>
      <c r="G3643" s="14"/>
      <c r="H3643" s="14"/>
      <c r="I3643" s="15"/>
      <c r="J3643" s="77"/>
    </row>
    <row r="3644" spans="1:10" x14ac:dyDescent="0.2">
      <c r="A3644" s="14"/>
      <c r="B3644" s="14"/>
      <c r="C3644" s="14"/>
      <c r="D3644" s="16"/>
      <c r="E3644" s="16"/>
      <c r="F3644" s="14"/>
      <c r="G3644" s="14"/>
      <c r="H3644" s="14"/>
      <c r="I3644" s="15"/>
      <c r="J3644" s="77"/>
    </row>
    <row r="3645" spans="1:10" x14ac:dyDescent="0.2">
      <c r="A3645" s="14"/>
      <c r="B3645" s="14"/>
      <c r="C3645" s="14"/>
      <c r="D3645" s="16"/>
      <c r="E3645" s="16"/>
      <c r="F3645" s="14"/>
      <c r="G3645" s="14"/>
      <c r="H3645" s="14"/>
      <c r="I3645" s="15"/>
      <c r="J3645" s="77"/>
    </row>
    <row r="3646" spans="1:10" x14ac:dyDescent="0.2">
      <c r="A3646" s="14"/>
      <c r="B3646" s="14"/>
      <c r="C3646" s="14"/>
      <c r="D3646" s="16"/>
      <c r="E3646" s="16"/>
      <c r="F3646" s="14"/>
      <c r="G3646" s="14"/>
      <c r="H3646" s="14"/>
      <c r="I3646" s="15"/>
      <c r="J3646" s="77"/>
    </row>
    <row r="3647" spans="1:10" x14ac:dyDescent="0.2">
      <c r="A3647" s="14"/>
      <c r="B3647" s="14"/>
      <c r="C3647" s="14"/>
      <c r="D3647" s="16"/>
      <c r="E3647" s="16"/>
      <c r="F3647" s="14"/>
      <c r="G3647" s="14"/>
      <c r="H3647" s="14"/>
      <c r="I3647" s="15"/>
      <c r="J3647" s="77"/>
    </row>
    <row r="3648" spans="1:10" x14ac:dyDescent="0.2">
      <c r="A3648" s="14"/>
      <c r="B3648" s="14"/>
      <c r="C3648" s="14"/>
      <c r="D3648" s="16"/>
      <c r="E3648" s="16"/>
      <c r="F3648" s="14"/>
      <c r="G3648" s="14"/>
      <c r="H3648" s="14"/>
      <c r="I3648" s="15"/>
      <c r="J3648" s="77"/>
    </row>
    <row r="3649" spans="1:10" x14ac:dyDescent="0.2">
      <c r="A3649" s="14"/>
      <c r="B3649" s="14"/>
      <c r="C3649" s="14"/>
      <c r="D3649" s="16"/>
      <c r="E3649" s="16"/>
      <c r="F3649" s="14"/>
      <c r="G3649" s="14"/>
      <c r="H3649" s="14"/>
      <c r="I3649" s="15"/>
      <c r="J3649" s="77"/>
    </row>
    <row r="3650" spans="1:10" x14ac:dyDescent="0.2">
      <c r="A3650" s="14"/>
      <c r="B3650" s="14"/>
      <c r="C3650" s="14"/>
      <c r="D3650" s="16"/>
      <c r="E3650" s="16"/>
      <c r="F3650" s="14"/>
      <c r="G3650" s="14"/>
      <c r="H3650" s="14"/>
      <c r="I3650" s="15"/>
      <c r="J3650" s="77"/>
    </row>
    <row r="3651" spans="1:10" x14ac:dyDescent="0.2">
      <c r="A3651" s="14"/>
      <c r="B3651" s="14"/>
      <c r="C3651" s="14"/>
      <c r="D3651" s="16"/>
      <c r="E3651" s="16"/>
      <c r="F3651" s="14"/>
      <c r="G3651" s="14"/>
      <c r="H3651" s="14"/>
      <c r="I3651" s="15"/>
      <c r="J3651" s="77"/>
    </row>
    <row r="3652" spans="1:10" x14ac:dyDescent="0.2">
      <c r="A3652" s="14"/>
      <c r="B3652" s="14"/>
      <c r="C3652" s="14"/>
      <c r="D3652" s="16"/>
      <c r="E3652" s="16"/>
      <c r="F3652" s="14"/>
      <c r="G3652" s="14"/>
      <c r="H3652" s="14"/>
      <c r="I3652" s="15"/>
      <c r="J3652" s="77"/>
    </row>
    <row r="3653" spans="1:10" x14ac:dyDescent="0.2">
      <c r="A3653" s="14"/>
      <c r="B3653" s="14"/>
      <c r="C3653" s="14"/>
      <c r="D3653" s="16"/>
      <c r="E3653" s="16"/>
      <c r="F3653" s="14"/>
      <c r="G3653" s="14"/>
      <c r="H3653" s="14"/>
      <c r="I3653" s="15"/>
      <c r="J3653" s="77"/>
    </row>
    <row r="3654" spans="1:10" x14ac:dyDescent="0.2">
      <c r="A3654" s="14"/>
      <c r="B3654" s="14"/>
      <c r="C3654" s="14"/>
      <c r="D3654" s="16"/>
      <c r="E3654" s="16"/>
      <c r="F3654" s="14"/>
      <c r="G3654" s="14"/>
      <c r="H3654" s="14"/>
      <c r="I3654" s="15"/>
      <c r="J3654" s="77"/>
    </row>
    <row r="3655" spans="1:10" x14ac:dyDescent="0.2">
      <c r="A3655" s="14"/>
      <c r="B3655" s="14"/>
      <c r="C3655" s="14"/>
      <c r="D3655" s="16"/>
      <c r="E3655" s="16"/>
      <c r="F3655" s="14"/>
      <c r="G3655" s="14"/>
      <c r="H3655" s="14"/>
      <c r="I3655" s="15"/>
      <c r="J3655" s="77"/>
    </row>
    <row r="3656" spans="1:10" x14ac:dyDescent="0.2">
      <c r="A3656" s="14"/>
      <c r="B3656" s="14"/>
      <c r="C3656" s="14"/>
      <c r="D3656" s="16"/>
      <c r="E3656" s="16"/>
      <c r="F3656" s="14"/>
      <c r="G3656" s="14"/>
      <c r="H3656" s="14"/>
      <c r="I3656" s="15"/>
      <c r="J3656" s="77"/>
    </row>
    <row r="3657" spans="1:10" x14ac:dyDescent="0.2">
      <c r="A3657" s="14"/>
      <c r="B3657" s="14"/>
      <c r="C3657" s="14"/>
      <c r="D3657" s="16"/>
      <c r="E3657" s="16"/>
      <c r="F3657" s="14"/>
      <c r="G3657" s="14"/>
      <c r="H3657" s="14"/>
      <c r="I3657" s="15"/>
      <c r="J3657" s="77"/>
    </row>
    <row r="3658" spans="1:10" x14ac:dyDescent="0.2">
      <c r="A3658" s="14"/>
      <c r="B3658" s="14"/>
      <c r="C3658" s="14"/>
      <c r="D3658" s="16"/>
      <c r="E3658" s="16"/>
      <c r="F3658" s="14"/>
      <c r="G3658" s="14"/>
      <c r="H3658" s="14"/>
      <c r="I3658" s="15"/>
      <c r="J3658" s="77"/>
    </row>
    <row r="3659" spans="1:10" x14ac:dyDescent="0.2">
      <c r="A3659" s="14"/>
      <c r="B3659" s="14"/>
      <c r="C3659" s="14"/>
      <c r="D3659" s="16"/>
      <c r="E3659" s="16"/>
      <c r="F3659" s="14"/>
      <c r="G3659" s="14"/>
      <c r="H3659" s="14"/>
      <c r="I3659" s="15"/>
      <c r="J3659" s="77"/>
    </row>
    <row r="3660" spans="1:10" x14ac:dyDescent="0.2">
      <c r="A3660" s="14"/>
      <c r="B3660" s="14"/>
      <c r="C3660" s="14"/>
      <c r="D3660" s="16"/>
      <c r="E3660" s="16"/>
      <c r="F3660" s="14"/>
      <c r="G3660" s="14"/>
      <c r="H3660" s="14"/>
      <c r="I3660" s="15"/>
      <c r="J3660" s="77"/>
    </row>
    <row r="3661" spans="1:10" x14ac:dyDescent="0.2">
      <c r="A3661" s="14"/>
      <c r="B3661" s="14"/>
      <c r="C3661" s="14"/>
      <c r="D3661" s="16"/>
      <c r="E3661" s="16"/>
      <c r="F3661" s="14"/>
      <c r="G3661" s="14"/>
      <c r="H3661" s="14"/>
      <c r="I3661" s="15"/>
      <c r="J3661" s="77"/>
    </row>
    <row r="3662" spans="1:10" x14ac:dyDescent="0.2">
      <c r="A3662" s="14"/>
      <c r="B3662" s="14"/>
      <c r="C3662" s="14"/>
      <c r="D3662" s="16"/>
      <c r="E3662" s="16"/>
      <c r="F3662" s="14"/>
      <c r="G3662" s="14"/>
      <c r="H3662" s="14"/>
      <c r="I3662" s="15"/>
      <c r="J3662" s="77"/>
    </row>
    <row r="3663" spans="1:10" x14ac:dyDescent="0.2">
      <c r="A3663" s="14"/>
      <c r="B3663" s="14"/>
      <c r="C3663" s="14"/>
      <c r="D3663" s="16"/>
      <c r="E3663" s="16"/>
      <c r="F3663" s="14"/>
      <c r="G3663" s="14"/>
      <c r="H3663" s="14"/>
      <c r="I3663" s="15"/>
      <c r="J3663" s="77"/>
    </row>
    <row r="3664" spans="1:10" x14ac:dyDescent="0.2">
      <c r="A3664" s="14"/>
      <c r="B3664" s="14"/>
      <c r="C3664" s="14"/>
      <c r="D3664" s="16"/>
      <c r="E3664" s="16"/>
      <c r="F3664" s="14"/>
      <c r="G3664" s="14"/>
      <c r="H3664" s="14"/>
      <c r="I3664" s="15"/>
      <c r="J3664" s="77"/>
    </row>
    <row r="3665" spans="1:10" x14ac:dyDescent="0.2">
      <c r="A3665" s="14"/>
      <c r="B3665" s="14"/>
      <c r="C3665" s="14"/>
      <c r="D3665" s="16"/>
      <c r="E3665" s="16"/>
      <c r="F3665" s="14"/>
      <c r="G3665" s="14"/>
      <c r="H3665" s="14"/>
      <c r="I3665" s="15"/>
      <c r="J3665" s="77"/>
    </row>
    <row r="3666" spans="1:10" x14ac:dyDescent="0.2">
      <c r="A3666" s="14"/>
      <c r="B3666" s="14"/>
      <c r="C3666" s="14"/>
      <c r="D3666" s="16"/>
      <c r="E3666" s="16"/>
      <c r="F3666" s="14"/>
      <c r="G3666" s="14"/>
      <c r="H3666" s="14"/>
      <c r="I3666" s="15"/>
      <c r="J3666" s="77"/>
    </row>
    <row r="3667" spans="1:10" x14ac:dyDescent="0.2">
      <c r="A3667" s="14"/>
      <c r="B3667" s="14"/>
      <c r="C3667" s="14"/>
      <c r="D3667" s="16"/>
      <c r="E3667" s="16"/>
      <c r="F3667" s="14"/>
      <c r="G3667" s="14"/>
      <c r="H3667" s="14"/>
      <c r="I3667" s="15"/>
      <c r="J3667" s="77"/>
    </row>
    <row r="3668" spans="1:10" x14ac:dyDescent="0.2">
      <c r="A3668" s="14"/>
      <c r="B3668" s="14"/>
      <c r="C3668" s="14"/>
      <c r="D3668" s="16"/>
      <c r="E3668" s="16"/>
      <c r="F3668" s="14"/>
      <c r="G3668" s="14"/>
      <c r="H3668" s="14"/>
      <c r="I3668" s="15"/>
      <c r="J3668" s="77"/>
    </row>
    <row r="3669" spans="1:10" x14ac:dyDescent="0.2">
      <c r="A3669" s="14"/>
      <c r="B3669" s="14"/>
      <c r="C3669" s="14"/>
      <c r="D3669" s="16"/>
      <c r="E3669" s="16"/>
      <c r="F3669" s="14"/>
      <c r="G3669" s="14"/>
      <c r="H3669" s="14"/>
      <c r="I3669" s="15"/>
      <c r="J3669" s="77"/>
    </row>
    <row r="3670" spans="1:10" x14ac:dyDescent="0.2">
      <c r="A3670" s="14"/>
      <c r="B3670" s="14"/>
      <c r="C3670" s="14"/>
      <c r="D3670" s="16"/>
      <c r="E3670" s="16"/>
      <c r="F3670" s="14"/>
      <c r="G3670" s="14"/>
      <c r="H3670" s="14"/>
      <c r="I3670" s="15"/>
      <c r="J3670" s="77"/>
    </row>
    <row r="3671" spans="1:10" x14ac:dyDescent="0.2">
      <c r="A3671" s="14"/>
      <c r="B3671" s="14"/>
      <c r="C3671" s="14"/>
      <c r="D3671" s="16"/>
      <c r="E3671" s="16"/>
      <c r="F3671" s="14"/>
      <c r="G3671" s="14"/>
      <c r="H3671" s="14"/>
      <c r="I3671" s="15"/>
      <c r="J3671" s="77"/>
    </row>
    <row r="3672" spans="1:10" x14ac:dyDescent="0.2">
      <c r="A3672" s="14"/>
      <c r="B3672" s="14"/>
      <c r="C3672" s="14"/>
      <c r="D3672" s="16"/>
      <c r="E3672" s="16"/>
      <c r="F3672" s="14"/>
      <c r="G3672" s="14"/>
      <c r="H3672" s="14"/>
      <c r="I3672" s="15"/>
      <c r="J3672" s="77"/>
    </row>
    <row r="3673" spans="1:10" x14ac:dyDescent="0.2">
      <c r="A3673" s="14"/>
      <c r="B3673" s="14"/>
      <c r="C3673" s="14"/>
      <c r="D3673" s="16"/>
      <c r="E3673" s="16"/>
      <c r="F3673" s="14"/>
      <c r="G3673" s="14"/>
      <c r="H3673" s="14"/>
      <c r="I3673" s="15"/>
      <c r="J3673" s="77"/>
    </row>
    <row r="3674" spans="1:10" x14ac:dyDescent="0.2">
      <c r="A3674" s="14"/>
      <c r="B3674" s="14"/>
      <c r="C3674" s="14"/>
      <c r="D3674" s="16"/>
      <c r="E3674" s="16"/>
      <c r="F3674" s="14"/>
      <c r="G3674" s="14"/>
      <c r="H3674" s="14"/>
      <c r="I3674" s="15"/>
      <c r="J3674" s="77"/>
    </row>
    <row r="3675" spans="1:10" x14ac:dyDescent="0.2">
      <c r="A3675" s="14"/>
      <c r="B3675" s="14"/>
      <c r="C3675" s="14"/>
      <c r="D3675" s="16"/>
      <c r="E3675" s="16"/>
      <c r="F3675" s="14"/>
      <c r="G3675" s="14"/>
      <c r="H3675" s="14"/>
      <c r="I3675" s="15"/>
      <c r="J3675" s="77"/>
    </row>
    <row r="3676" spans="1:10" x14ac:dyDescent="0.2">
      <c r="A3676" s="14"/>
      <c r="B3676" s="14"/>
      <c r="C3676" s="14"/>
      <c r="D3676" s="16"/>
      <c r="E3676" s="16"/>
      <c r="F3676" s="14"/>
      <c r="G3676" s="14"/>
      <c r="H3676" s="14"/>
      <c r="I3676" s="15"/>
      <c r="J3676" s="77"/>
    </row>
    <row r="3677" spans="1:10" x14ac:dyDescent="0.2">
      <c r="A3677" s="14"/>
      <c r="B3677" s="14"/>
      <c r="C3677" s="14"/>
      <c r="D3677" s="16"/>
      <c r="E3677" s="16"/>
      <c r="F3677" s="14"/>
      <c r="G3677" s="14"/>
      <c r="H3677" s="14"/>
      <c r="I3677" s="15"/>
      <c r="J3677" s="77"/>
    </row>
    <row r="3678" spans="1:10" x14ac:dyDescent="0.2">
      <c r="A3678" s="14"/>
      <c r="B3678" s="14"/>
      <c r="C3678" s="14"/>
      <c r="D3678" s="16"/>
      <c r="E3678" s="16"/>
      <c r="F3678" s="14"/>
      <c r="G3678" s="14"/>
      <c r="H3678" s="14"/>
      <c r="I3678" s="15"/>
      <c r="J3678" s="77"/>
    </row>
    <row r="3679" spans="1:10" x14ac:dyDescent="0.2">
      <c r="A3679" s="14"/>
      <c r="B3679" s="14"/>
      <c r="C3679" s="14"/>
      <c r="D3679" s="16"/>
      <c r="E3679" s="16"/>
      <c r="F3679" s="14"/>
      <c r="G3679" s="14"/>
      <c r="H3679" s="14"/>
      <c r="I3679" s="15"/>
      <c r="J3679" s="77"/>
    </row>
    <row r="3680" spans="1:10" x14ac:dyDescent="0.2">
      <c r="A3680" s="14"/>
      <c r="B3680" s="14"/>
      <c r="C3680" s="14"/>
      <c r="D3680" s="16"/>
      <c r="E3680" s="16"/>
      <c r="F3680" s="14"/>
      <c r="G3680" s="14"/>
      <c r="H3680" s="14"/>
      <c r="I3680" s="15"/>
      <c r="J3680" s="77"/>
    </row>
    <row r="3681" spans="1:10" x14ac:dyDescent="0.2">
      <c r="A3681" s="14"/>
      <c r="B3681" s="14"/>
      <c r="C3681" s="14"/>
      <c r="D3681" s="16"/>
      <c r="E3681" s="16"/>
      <c r="F3681" s="14"/>
      <c r="G3681" s="14"/>
      <c r="H3681" s="14"/>
      <c r="I3681" s="15"/>
      <c r="J3681" s="77"/>
    </row>
    <row r="3682" spans="1:10" x14ac:dyDescent="0.2">
      <c r="A3682" s="14"/>
      <c r="B3682" s="14"/>
      <c r="C3682" s="14"/>
      <c r="D3682" s="16"/>
      <c r="E3682" s="16"/>
      <c r="F3682" s="14"/>
      <c r="G3682" s="14"/>
      <c r="H3682" s="14"/>
      <c r="I3682" s="15"/>
      <c r="J3682" s="77"/>
    </row>
    <row r="3683" spans="1:10" x14ac:dyDescent="0.2">
      <c r="A3683" s="14"/>
      <c r="B3683" s="14"/>
      <c r="C3683" s="14"/>
      <c r="D3683" s="16"/>
      <c r="E3683" s="16"/>
      <c r="F3683" s="14"/>
      <c r="G3683" s="14"/>
      <c r="H3683" s="14"/>
      <c r="I3683" s="15"/>
      <c r="J3683" s="77"/>
    </row>
    <row r="3684" spans="1:10" x14ac:dyDescent="0.2">
      <c r="A3684" s="14"/>
      <c r="B3684" s="14"/>
      <c r="C3684" s="14"/>
      <c r="D3684" s="16"/>
      <c r="E3684" s="16"/>
      <c r="F3684" s="14"/>
      <c r="G3684" s="14"/>
      <c r="H3684" s="14"/>
      <c r="I3684" s="15"/>
      <c r="J3684" s="77"/>
    </row>
    <row r="3685" spans="1:10" x14ac:dyDescent="0.2">
      <c r="A3685" s="14"/>
      <c r="B3685" s="14"/>
      <c r="C3685" s="14"/>
      <c r="D3685" s="16"/>
      <c r="E3685" s="16"/>
      <c r="F3685" s="14"/>
      <c r="G3685" s="14"/>
      <c r="H3685" s="14"/>
      <c r="I3685" s="15"/>
      <c r="J3685" s="77"/>
    </row>
    <row r="3686" spans="1:10" x14ac:dyDescent="0.2">
      <c r="A3686" s="14"/>
      <c r="B3686" s="14"/>
      <c r="C3686" s="14"/>
      <c r="D3686" s="16"/>
      <c r="E3686" s="16"/>
      <c r="F3686" s="14"/>
      <c r="G3686" s="14"/>
      <c r="H3686" s="14"/>
      <c r="I3686" s="15"/>
      <c r="J3686" s="77"/>
    </row>
    <row r="3687" spans="1:10" x14ac:dyDescent="0.2">
      <c r="A3687" s="14"/>
      <c r="B3687" s="14"/>
      <c r="C3687" s="14"/>
      <c r="D3687" s="16"/>
      <c r="E3687" s="16"/>
      <c r="F3687" s="14"/>
      <c r="G3687" s="14"/>
      <c r="H3687" s="14"/>
      <c r="I3687" s="15"/>
      <c r="J3687" s="77"/>
    </row>
    <row r="3688" spans="1:10" x14ac:dyDescent="0.2">
      <c r="A3688" s="14"/>
      <c r="B3688" s="14"/>
      <c r="C3688" s="14"/>
      <c r="D3688" s="16"/>
      <c r="E3688" s="16"/>
      <c r="F3688" s="14"/>
      <c r="G3688" s="14"/>
      <c r="H3688" s="14"/>
      <c r="I3688" s="15"/>
      <c r="J3688" s="77"/>
    </row>
    <row r="3689" spans="1:10" x14ac:dyDescent="0.2">
      <c r="A3689" s="14"/>
      <c r="B3689" s="14"/>
      <c r="C3689" s="14"/>
      <c r="D3689" s="16"/>
      <c r="E3689" s="16"/>
      <c r="F3689" s="14"/>
      <c r="G3689" s="14"/>
      <c r="H3689" s="14"/>
      <c r="I3689" s="15"/>
      <c r="J3689" s="77"/>
    </row>
    <row r="3690" spans="1:10" x14ac:dyDescent="0.2">
      <c r="A3690" s="14"/>
      <c r="B3690" s="14"/>
      <c r="C3690" s="14"/>
      <c r="D3690" s="16"/>
      <c r="E3690" s="16"/>
      <c r="F3690" s="14"/>
      <c r="G3690" s="14"/>
      <c r="H3690" s="14"/>
      <c r="I3690" s="15"/>
      <c r="J3690" s="77"/>
    </row>
    <row r="3691" spans="1:10" x14ac:dyDescent="0.2">
      <c r="A3691" s="14"/>
      <c r="B3691" s="14"/>
      <c r="C3691" s="14"/>
      <c r="D3691" s="16"/>
      <c r="E3691" s="16"/>
      <c r="F3691" s="14"/>
      <c r="G3691" s="14"/>
      <c r="H3691" s="14"/>
      <c r="I3691" s="15"/>
      <c r="J3691" s="77"/>
    </row>
    <row r="3692" spans="1:10" x14ac:dyDescent="0.2">
      <c r="A3692" s="14"/>
      <c r="B3692" s="14"/>
      <c r="C3692" s="14"/>
      <c r="D3692" s="16"/>
      <c r="E3692" s="16"/>
      <c r="F3692" s="14"/>
      <c r="G3692" s="14"/>
      <c r="H3692" s="14"/>
      <c r="I3692" s="15"/>
      <c r="J3692" s="77"/>
    </row>
    <row r="3693" spans="1:10" x14ac:dyDescent="0.2">
      <c r="A3693" s="14"/>
      <c r="B3693" s="14"/>
      <c r="C3693" s="14"/>
      <c r="D3693" s="16"/>
      <c r="E3693" s="16"/>
      <c r="F3693" s="14"/>
      <c r="G3693" s="14"/>
      <c r="H3693" s="14"/>
      <c r="I3693" s="15"/>
      <c r="J3693" s="77"/>
    </row>
    <row r="3694" spans="1:10" x14ac:dyDescent="0.2">
      <c r="A3694" s="14"/>
      <c r="B3694" s="14"/>
      <c r="C3694" s="14"/>
      <c r="D3694" s="16"/>
      <c r="E3694" s="16"/>
      <c r="F3694" s="14"/>
      <c r="G3694" s="14"/>
      <c r="H3694" s="14"/>
      <c r="I3694" s="15"/>
      <c r="J3694" s="77"/>
    </row>
    <row r="3695" spans="1:10" x14ac:dyDescent="0.2">
      <c r="A3695" s="14"/>
      <c r="B3695" s="14"/>
      <c r="C3695" s="14"/>
      <c r="D3695" s="16"/>
      <c r="E3695" s="16"/>
      <c r="F3695" s="14"/>
      <c r="G3695" s="14"/>
      <c r="H3695" s="14"/>
      <c r="I3695" s="15"/>
      <c r="J3695" s="77"/>
    </row>
    <row r="3696" spans="1:10" x14ac:dyDescent="0.2">
      <c r="A3696" s="14"/>
      <c r="B3696" s="14"/>
      <c r="C3696" s="14"/>
      <c r="D3696" s="16"/>
      <c r="E3696" s="16"/>
      <c r="F3696" s="14"/>
      <c r="G3696" s="14"/>
      <c r="H3696" s="14"/>
      <c r="I3696" s="15"/>
      <c r="J3696" s="77"/>
    </row>
    <row r="3697" spans="1:10" x14ac:dyDescent="0.2">
      <c r="A3697" s="14"/>
      <c r="B3697" s="14"/>
      <c r="C3697" s="14"/>
      <c r="D3697" s="16"/>
      <c r="E3697" s="16"/>
      <c r="F3697" s="14"/>
      <c r="G3697" s="14"/>
      <c r="H3697" s="14"/>
      <c r="I3697" s="15"/>
      <c r="J3697" s="77"/>
    </row>
    <row r="3698" spans="1:10" x14ac:dyDescent="0.2">
      <c r="A3698" s="14"/>
      <c r="B3698" s="14"/>
      <c r="C3698" s="14"/>
      <c r="D3698" s="16"/>
      <c r="E3698" s="16"/>
      <c r="F3698" s="14"/>
      <c r="G3698" s="14"/>
      <c r="H3698" s="14"/>
      <c r="I3698" s="15"/>
      <c r="J3698" s="77"/>
    </row>
    <row r="3699" spans="1:10" x14ac:dyDescent="0.2">
      <c r="A3699" s="14"/>
      <c r="B3699" s="14"/>
      <c r="C3699" s="14"/>
      <c r="D3699" s="16"/>
      <c r="E3699" s="16"/>
      <c r="F3699" s="14"/>
      <c r="G3699" s="14"/>
      <c r="H3699" s="14"/>
      <c r="I3699" s="15"/>
      <c r="J3699" s="77"/>
    </row>
    <row r="3700" spans="1:10" x14ac:dyDescent="0.2">
      <c r="A3700" s="14"/>
      <c r="B3700" s="14"/>
      <c r="C3700" s="14"/>
      <c r="D3700" s="16"/>
      <c r="E3700" s="16"/>
      <c r="F3700" s="14"/>
      <c r="G3700" s="14"/>
      <c r="H3700" s="14"/>
      <c r="I3700" s="15"/>
      <c r="J3700" s="77"/>
    </row>
    <row r="3701" spans="1:10" x14ac:dyDescent="0.2">
      <c r="A3701" s="14"/>
      <c r="B3701" s="14"/>
      <c r="C3701" s="14"/>
      <c r="D3701" s="16"/>
      <c r="E3701" s="16"/>
      <c r="F3701" s="14"/>
      <c r="G3701" s="14"/>
      <c r="H3701" s="14"/>
      <c r="I3701" s="15"/>
      <c r="J3701" s="77"/>
    </row>
    <row r="3702" spans="1:10" x14ac:dyDescent="0.2">
      <c r="A3702" s="14"/>
      <c r="B3702" s="14"/>
      <c r="C3702" s="14"/>
      <c r="D3702" s="16"/>
      <c r="E3702" s="16"/>
      <c r="F3702" s="14"/>
      <c r="G3702" s="14"/>
      <c r="H3702" s="14"/>
      <c r="I3702" s="15"/>
      <c r="J3702" s="77"/>
    </row>
    <row r="3703" spans="1:10" x14ac:dyDescent="0.2">
      <c r="A3703" s="14"/>
      <c r="B3703" s="14"/>
      <c r="C3703" s="14"/>
      <c r="D3703" s="16"/>
      <c r="E3703" s="16"/>
      <c r="F3703" s="14"/>
      <c r="G3703" s="14"/>
      <c r="H3703" s="14"/>
      <c r="I3703" s="15"/>
      <c r="J3703" s="77"/>
    </row>
    <row r="3704" spans="1:10" x14ac:dyDescent="0.2">
      <c r="A3704" s="14"/>
      <c r="B3704" s="14"/>
      <c r="C3704" s="14"/>
      <c r="D3704" s="16"/>
      <c r="E3704" s="16"/>
      <c r="F3704" s="14"/>
      <c r="G3704" s="14"/>
      <c r="H3704" s="14"/>
      <c r="I3704" s="15"/>
      <c r="J3704" s="77"/>
    </row>
    <row r="3705" spans="1:10" x14ac:dyDescent="0.2">
      <c r="A3705" s="14"/>
      <c r="B3705" s="14"/>
      <c r="C3705" s="14"/>
      <c r="D3705" s="16"/>
      <c r="E3705" s="16"/>
      <c r="F3705" s="14"/>
      <c r="G3705" s="14"/>
      <c r="H3705" s="14"/>
      <c r="I3705" s="15"/>
      <c r="J3705" s="77"/>
    </row>
    <row r="3706" spans="1:10" x14ac:dyDescent="0.2">
      <c r="A3706" s="14"/>
      <c r="B3706" s="14"/>
      <c r="C3706" s="14"/>
      <c r="D3706" s="16"/>
      <c r="E3706" s="16"/>
      <c r="F3706" s="14"/>
      <c r="G3706" s="14"/>
      <c r="H3706" s="14"/>
      <c r="I3706" s="15"/>
      <c r="J3706" s="77"/>
    </row>
    <row r="3707" spans="1:10" x14ac:dyDescent="0.2">
      <c r="A3707" s="14"/>
      <c r="B3707" s="14"/>
      <c r="C3707" s="14"/>
      <c r="D3707" s="16"/>
      <c r="E3707" s="16"/>
      <c r="F3707" s="14"/>
      <c r="G3707" s="14"/>
      <c r="H3707" s="14"/>
      <c r="I3707" s="15"/>
      <c r="J3707" s="77"/>
    </row>
    <row r="3708" spans="1:10" x14ac:dyDescent="0.2">
      <c r="A3708" s="14"/>
      <c r="B3708" s="14"/>
      <c r="C3708" s="14"/>
      <c r="D3708" s="16"/>
      <c r="E3708" s="16"/>
      <c r="F3708" s="14"/>
      <c r="G3708" s="14"/>
      <c r="H3708" s="14"/>
      <c r="I3708" s="15"/>
      <c r="J3708" s="77"/>
    </row>
    <row r="3709" spans="1:10" x14ac:dyDescent="0.2">
      <c r="A3709" s="14"/>
      <c r="B3709" s="14"/>
      <c r="C3709" s="14"/>
      <c r="D3709" s="16"/>
      <c r="E3709" s="16"/>
      <c r="F3709" s="14"/>
      <c r="G3709" s="14"/>
      <c r="H3709" s="14"/>
      <c r="I3709" s="15"/>
      <c r="J3709" s="77"/>
    </row>
    <row r="3710" spans="1:10" x14ac:dyDescent="0.2">
      <c r="A3710" s="14"/>
      <c r="B3710" s="14"/>
      <c r="C3710" s="14"/>
      <c r="D3710" s="16"/>
      <c r="E3710" s="16"/>
      <c r="F3710" s="14"/>
      <c r="G3710" s="14"/>
      <c r="H3710" s="14"/>
      <c r="I3710" s="15"/>
      <c r="J3710" s="77"/>
    </row>
    <row r="3711" spans="1:10" x14ac:dyDescent="0.2">
      <c r="A3711" s="14"/>
      <c r="B3711" s="14"/>
      <c r="C3711" s="14"/>
      <c r="D3711" s="16"/>
      <c r="E3711" s="16"/>
      <c r="F3711" s="14"/>
      <c r="G3711" s="14"/>
      <c r="H3711" s="14"/>
      <c r="I3711" s="15"/>
      <c r="J3711" s="77"/>
    </row>
    <row r="3712" spans="1:10" x14ac:dyDescent="0.2">
      <c r="A3712" s="14"/>
      <c r="B3712" s="14"/>
      <c r="C3712" s="14"/>
      <c r="D3712" s="16"/>
      <c r="E3712" s="16"/>
      <c r="F3712" s="14"/>
      <c r="G3712" s="14"/>
      <c r="H3712" s="14"/>
      <c r="I3712" s="15"/>
      <c r="J3712" s="77"/>
    </row>
    <row r="3713" spans="1:10" x14ac:dyDescent="0.2">
      <c r="A3713" s="14"/>
      <c r="B3713" s="14"/>
      <c r="C3713" s="14"/>
      <c r="D3713" s="16"/>
      <c r="E3713" s="16"/>
      <c r="F3713" s="14"/>
      <c r="G3713" s="14"/>
      <c r="H3713" s="14"/>
      <c r="I3713" s="15"/>
      <c r="J3713" s="77"/>
    </row>
    <row r="3714" spans="1:10" x14ac:dyDescent="0.2">
      <c r="A3714" s="14"/>
      <c r="B3714" s="14"/>
      <c r="C3714" s="14"/>
      <c r="D3714" s="16"/>
      <c r="E3714" s="16"/>
      <c r="F3714" s="14"/>
      <c r="G3714" s="14"/>
      <c r="H3714" s="14"/>
      <c r="I3714" s="15"/>
      <c r="J3714" s="77"/>
    </row>
    <row r="3715" spans="1:10" x14ac:dyDescent="0.2">
      <c r="A3715" s="14"/>
      <c r="B3715" s="14"/>
      <c r="C3715" s="14"/>
      <c r="D3715" s="16"/>
      <c r="E3715" s="16"/>
      <c r="F3715" s="14"/>
      <c r="G3715" s="14"/>
      <c r="H3715" s="14"/>
      <c r="I3715" s="15"/>
      <c r="J3715" s="77"/>
    </row>
    <row r="3716" spans="1:10" x14ac:dyDescent="0.2">
      <c r="A3716" s="14"/>
      <c r="B3716" s="14"/>
      <c r="C3716" s="14"/>
      <c r="D3716" s="16"/>
      <c r="E3716" s="16"/>
      <c r="F3716" s="14"/>
      <c r="G3716" s="14"/>
      <c r="H3716" s="14"/>
      <c r="I3716" s="15"/>
      <c r="J3716" s="77"/>
    </row>
    <row r="3717" spans="1:10" x14ac:dyDescent="0.2">
      <c r="A3717" s="14"/>
      <c r="B3717" s="14"/>
      <c r="C3717" s="14"/>
      <c r="D3717" s="16"/>
      <c r="E3717" s="16"/>
      <c r="F3717" s="14"/>
      <c r="G3717" s="14"/>
      <c r="H3717" s="14"/>
      <c r="I3717" s="15"/>
      <c r="J3717" s="77"/>
    </row>
    <row r="3718" spans="1:10" x14ac:dyDescent="0.2">
      <c r="A3718" s="14"/>
      <c r="B3718" s="14"/>
      <c r="C3718" s="14"/>
      <c r="D3718" s="16"/>
      <c r="E3718" s="16"/>
      <c r="F3718" s="14"/>
      <c r="G3718" s="14"/>
      <c r="H3718" s="14"/>
      <c r="I3718" s="15"/>
      <c r="J3718" s="77"/>
    </row>
    <row r="3719" spans="1:10" x14ac:dyDescent="0.2">
      <c r="A3719" s="14"/>
      <c r="B3719" s="14"/>
      <c r="C3719" s="14"/>
      <c r="D3719" s="16"/>
      <c r="E3719" s="16"/>
      <c r="F3719" s="14"/>
      <c r="G3719" s="14"/>
      <c r="H3719" s="14"/>
      <c r="I3719" s="15"/>
      <c r="J3719" s="77"/>
    </row>
    <row r="3720" spans="1:10" x14ac:dyDescent="0.2">
      <c r="A3720" s="14"/>
      <c r="B3720" s="14"/>
      <c r="C3720" s="14"/>
      <c r="D3720" s="16"/>
      <c r="E3720" s="16"/>
      <c r="F3720" s="14"/>
      <c r="G3720" s="14"/>
      <c r="H3720" s="14"/>
      <c r="I3720" s="15"/>
      <c r="J3720" s="77"/>
    </row>
    <row r="3721" spans="1:10" x14ac:dyDescent="0.2">
      <c r="A3721" s="14"/>
      <c r="B3721" s="14"/>
      <c r="C3721" s="14"/>
      <c r="D3721" s="16"/>
      <c r="E3721" s="16"/>
      <c r="F3721" s="14"/>
      <c r="G3721" s="14"/>
      <c r="H3721" s="14"/>
      <c r="I3721" s="15"/>
      <c r="J3721" s="77"/>
    </row>
    <row r="3722" spans="1:10" x14ac:dyDescent="0.2">
      <c r="A3722" s="14"/>
      <c r="B3722" s="14"/>
      <c r="C3722" s="14"/>
      <c r="D3722" s="16"/>
      <c r="E3722" s="16"/>
      <c r="F3722" s="14"/>
      <c r="G3722" s="14"/>
      <c r="H3722" s="14"/>
      <c r="I3722" s="15"/>
      <c r="J3722" s="77"/>
    </row>
    <row r="3723" spans="1:10" x14ac:dyDescent="0.2">
      <c r="A3723" s="14"/>
      <c r="B3723" s="14"/>
      <c r="C3723" s="14"/>
      <c r="D3723" s="16"/>
      <c r="E3723" s="16"/>
      <c r="F3723" s="14"/>
      <c r="G3723" s="14"/>
      <c r="H3723" s="14"/>
      <c r="I3723" s="15"/>
      <c r="J3723" s="77"/>
    </row>
    <row r="3724" spans="1:10" x14ac:dyDescent="0.2">
      <c r="A3724" s="14"/>
      <c r="B3724" s="14"/>
      <c r="C3724" s="14"/>
      <c r="D3724" s="16"/>
      <c r="E3724" s="16"/>
      <c r="F3724" s="14"/>
      <c r="G3724" s="14"/>
      <c r="H3724" s="14"/>
      <c r="I3724" s="15"/>
      <c r="J3724" s="77"/>
    </row>
    <row r="3725" spans="1:10" x14ac:dyDescent="0.2">
      <c r="A3725" s="14"/>
      <c r="B3725" s="14"/>
      <c r="C3725" s="14"/>
      <c r="D3725" s="16"/>
      <c r="E3725" s="16"/>
      <c r="F3725" s="14"/>
      <c r="G3725" s="14"/>
      <c r="H3725" s="14"/>
      <c r="I3725" s="15"/>
      <c r="J3725" s="77"/>
    </row>
    <row r="3726" spans="1:10" x14ac:dyDescent="0.2">
      <c r="A3726" s="14"/>
      <c r="B3726" s="14"/>
      <c r="C3726" s="14"/>
      <c r="D3726" s="16"/>
      <c r="E3726" s="16"/>
      <c r="F3726" s="14"/>
      <c r="G3726" s="14"/>
      <c r="H3726" s="14"/>
      <c r="I3726" s="15"/>
      <c r="J3726" s="77"/>
    </row>
    <row r="3727" spans="1:10" x14ac:dyDescent="0.2">
      <c r="A3727" s="14"/>
      <c r="B3727" s="14"/>
      <c r="C3727" s="14"/>
      <c r="D3727" s="16"/>
      <c r="E3727" s="16"/>
      <c r="F3727" s="14"/>
      <c r="G3727" s="14"/>
      <c r="H3727" s="14"/>
      <c r="I3727" s="15"/>
      <c r="J3727" s="77"/>
    </row>
    <row r="3728" spans="1:10" x14ac:dyDescent="0.2">
      <c r="A3728" s="14"/>
      <c r="B3728" s="14"/>
      <c r="C3728" s="14"/>
      <c r="D3728" s="16"/>
      <c r="E3728" s="16"/>
      <c r="F3728" s="14"/>
      <c r="G3728" s="14"/>
      <c r="H3728" s="14"/>
      <c r="I3728" s="15"/>
      <c r="J3728" s="77"/>
    </row>
    <row r="3729" spans="1:10" x14ac:dyDescent="0.2">
      <c r="A3729" s="14"/>
      <c r="B3729" s="14"/>
      <c r="C3729" s="14"/>
      <c r="D3729" s="16"/>
      <c r="E3729" s="16"/>
      <c r="F3729" s="14"/>
      <c r="G3729" s="14"/>
      <c r="H3729" s="14"/>
      <c r="I3729" s="15"/>
      <c r="J3729" s="77"/>
    </row>
    <row r="3730" spans="1:10" x14ac:dyDescent="0.2">
      <c r="A3730" s="14"/>
      <c r="B3730" s="14"/>
      <c r="C3730" s="14"/>
      <c r="D3730" s="16"/>
      <c r="E3730" s="16"/>
      <c r="F3730" s="14"/>
      <c r="G3730" s="14"/>
      <c r="H3730" s="14"/>
      <c r="I3730" s="15"/>
      <c r="J3730" s="77"/>
    </row>
    <row r="3731" spans="1:10" x14ac:dyDescent="0.2">
      <c r="A3731" s="14"/>
      <c r="B3731" s="14"/>
      <c r="C3731" s="14"/>
      <c r="D3731" s="16"/>
      <c r="E3731" s="16"/>
      <c r="F3731" s="14"/>
      <c r="G3731" s="14"/>
      <c r="H3731" s="14"/>
      <c r="I3731" s="15"/>
      <c r="J3731" s="77"/>
    </row>
    <row r="3732" spans="1:10" x14ac:dyDescent="0.2">
      <c r="A3732" s="14"/>
      <c r="B3732" s="14"/>
      <c r="C3732" s="14"/>
      <c r="D3732" s="16"/>
      <c r="E3732" s="16"/>
      <c r="F3732" s="14"/>
      <c r="G3732" s="14"/>
      <c r="H3732" s="14"/>
      <c r="I3732" s="15"/>
      <c r="J3732" s="77"/>
    </row>
    <row r="3733" spans="1:10" x14ac:dyDescent="0.2">
      <c r="A3733" s="14"/>
      <c r="B3733" s="14"/>
      <c r="C3733" s="14"/>
      <c r="D3733" s="16"/>
      <c r="E3733" s="16"/>
      <c r="F3733" s="14"/>
      <c r="G3733" s="14"/>
      <c r="H3733" s="14"/>
      <c r="I3733" s="15"/>
      <c r="J3733" s="77"/>
    </row>
    <row r="3734" spans="1:10" x14ac:dyDescent="0.2">
      <c r="A3734" s="14"/>
      <c r="B3734" s="14"/>
      <c r="C3734" s="14"/>
      <c r="D3734" s="16"/>
      <c r="E3734" s="16"/>
      <c r="F3734" s="14"/>
      <c r="G3734" s="14"/>
      <c r="H3734" s="14"/>
      <c r="I3734" s="15"/>
      <c r="J3734" s="77"/>
    </row>
    <row r="3735" spans="1:10" x14ac:dyDescent="0.2">
      <c r="A3735" s="14"/>
      <c r="B3735" s="14"/>
      <c r="C3735" s="14"/>
      <c r="D3735" s="16"/>
      <c r="E3735" s="16"/>
      <c r="F3735" s="14"/>
      <c r="G3735" s="14"/>
      <c r="H3735" s="14"/>
      <c r="I3735" s="15"/>
      <c r="J3735" s="77"/>
    </row>
    <row r="3736" spans="1:10" x14ac:dyDescent="0.2">
      <c r="A3736" s="14"/>
      <c r="B3736" s="14"/>
      <c r="C3736" s="14"/>
      <c r="D3736" s="16"/>
      <c r="E3736" s="16"/>
      <c r="F3736" s="14"/>
      <c r="G3736" s="14"/>
      <c r="H3736" s="14"/>
      <c r="I3736" s="15"/>
      <c r="J3736" s="77"/>
    </row>
    <row r="3737" spans="1:10" x14ac:dyDescent="0.2">
      <c r="A3737" s="14"/>
      <c r="B3737" s="14"/>
      <c r="C3737" s="14"/>
      <c r="D3737" s="16"/>
      <c r="E3737" s="16"/>
      <c r="F3737" s="14"/>
      <c r="G3737" s="14"/>
      <c r="H3737" s="14"/>
      <c r="I3737" s="15"/>
      <c r="J3737" s="77"/>
    </row>
    <row r="3738" spans="1:10" x14ac:dyDescent="0.2">
      <c r="A3738" s="14"/>
      <c r="B3738" s="14"/>
      <c r="C3738" s="14"/>
      <c r="D3738" s="16"/>
      <c r="E3738" s="16"/>
      <c r="F3738" s="14"/>
      <c r="G3738" s="14"/>
      <c r="H3738" s="14"/>
      <c r="I3738" s="15"/>
      <c r="J3738" s="77"/>
    </row>
    <row r="3739" spans="1:10" x14ac:dyDescent="0.2">
      <c r="A3739" s="14"/>
      <c r="B3739" s="14"/>
      <c r="C3739" s="14"/>
      <c r="D3739" s="16"/>
      <c r="E3739" s="16"/>
      <c r="F3739" s="14"/>
      <c r="G3739" s="14"/>
      <c r="H3739" s="14"/>
      <c r="I3739" s="15"/>
      <c r="J3739" s="77"/>
    </row>
    <row r="3740" spans="1:10" x14ac:dyDescent="0.2">
      <c r="A3740" s="14"/>
      <c r="B3740" s="14"/>
      <c r="C3740" s="14"/>
      <c r="D3740" s="16"/>
      <c r="E3740" s="16"/>
      <c r="F3740" s="14"/>
      <c r="G3740" s="14"/>
      <c r="H3740" s="14"/>
      <c r="I3740" s="15"/>
      <c r="J3740" s="77"/>
    </row>
    <row r="3741" spans="1:10" x14ac:dyDescent="0.2">
      <c r="A3741" s="14"/>
      <c r="B3741" s="14"/>
      <c r="C3741" s="14"/>
      <c r="D3741" s="16"/>
      <c r="E3741" s="16"/>
      <c r="F3741" s="14"/>
      <c r="G3741" s="14"/>
      <c r="H3741" s="14"/>
      <c r="I3741" s="15"/>
      <c r="J3741" s="77"/>
    </row>
    <row r="3742" spans="1:10" x14ac:dyDescent="0.2">
      <c r="A3742" s="14"/>
      <c r="B3742" s="14"/>
      <c r="C3742" s="14"/>
      <c r="D3742" s="16"/>
      <c r="E3742" s="16"/>
      <c r="F3742" s="14"/>
      <c r="G3742" s="14"/>
      <c r="H3742" s="14"/>
      <c r="I3742" s="15"/>
      <c r="J3742" s="77"/>
    </row>
    <row r="3743" spans="1:10" x14ac:dyDescent="0.2">
      <c r="A3743" s="14"/>
      <c r="B3743" s="14"/>
      <c r="C3743" s="14"/>
      <c r="D3743" s="16"/>
      <c r="E3743" s="16"/>
      <c r="F3743" s="14"/>
      <c r="G3743" s="14"/>
      <c r="H3743" s="14"/>
      <c r="I3743" s="15"/>
      <c r="J3743" s="77"/>
    </row>
    <row r="3744" spans="1:10" x14ac:dyDescent="0.2">
      <c r="A3744" s="14"/>
      <c r="B3744" s="14"/>
      <c r="C3744" s="14"/>
      <c r="D3744" s="16"/>
      <c r="E3744" s="16"/>
      <c r="F3744" s="14"/>
      <c r="G3744" s="14"/>
      <c r="H3744" s="14"/>
      <c r="I3744" s="15"/>
      <c r="J3744" s="77"/>
    </row>
    <row r="3745" spans="1:10" x14ac:dyDescent="0.2">
      <c r="A3745" s="14"/>
      <c r="B3745" s="14"/>
      <c r="C3745" s="14"/>
      <c r="D3745" s="16"/>
      <c r="E3745" s="16"/>
      <c r="F3745" s="14"/>
      <c r="G3745" s="14"/>
      <c r="H3745" s="14"/>
      <c r="I3745" s="15"/>
      <c r="J3745" s="77"/>
    </row>
    <row r="3746" spans="1:10" x14ac:dyDescent="0.2">
      <c r="A3746" s="14"/>
      <c r="B3746" s="14"/>
      <c r="C3746" s="14"/>
      <c r="D3746" s="16"/>
      <c r="E3746" s="16"/>
      <c r="F3746" s="14"/>
      <c r="G3746" s="14"/>
      <c r="H3746" s="14"/>
      <c r="I3746" s="15"/>
      <c r="J3746" s="77"/>
    </row>
    <row r="3747" spans="1:10" x14ac:dyDescent="0.2">
      <c r="A3747" s="14"/>
      <c r="B3747" s="14"/>
      <c r="C3747" s="14"/>
      <c r="D3747" s="16"/>
      <c r="E3747" s="16"/>
      <c r="F3747" s="14"/>
      <c r="G3747" s="14"/>
      <c r="H3747" s="14"/>
      <c r="I3747" s="15"/>
      <c r="J3747" s="77"/>
    </row>
    <row r="3748" spans="1:10" x14ac:dyDescent="0.2">
      <c r="A3748" s="14"/>
      <c r="B3748" s="14"/>
      <c r="C3748" s="14"/>
      <c r="D3748" s="16"/>
      <c r="E3748" s="16"/>
      <c r="F3748" s="14"/>
      <c r="G3748" s="14"/>
      <c r="H3748" s="14"/>
      <c r="I3748" s="15"/>
      <c r="J3748" s="77"/>
    </row>
    <row r="3749" spans="1:10" x14ac:dyDescent="0.2">
      <c r="A3749" s="14"/>
      <c r="B3749" s="14"/>
      <c r="C3749" s="14"/>
      <c r="D3749" s="16"/>
      <c r="E3749" s="16"/>
      <c r="F3749" s="14"/>
      <c r="G3749" s="14"/>
      <c r="H3749" s="14"/>
      <c r="I3749" s="15"/>
      <c r="J3749" s="77"/>
    </row>
    <row r="3750" spans="1:10" x14ac:dyDescent="0.2">
      <c r="A3750" s="14"/>
      <c r="B3750" s="14"/>
      <c r="C3750" s="14"/>
      <c r="D3750" s="16"/>
      <c r="E3750" s="16"/>
      <c r="F3750" s="14"/>
      <c r="G3750" s="14"/>
      <c r="H3750" s="14"/>
      <c r="I3750" s="15"/>
      <c r="J3750" s="77"/>
    </row>
    <row r="3751" spans="1:10" x14ac:dyDescent="0.2">
      <c r="A3751" s="14"/>
      <c r="B3751" s="14"/>
      <c r="C3751" s="14"/>
      <c r="D3751" s="16"/>
      <c r="E3751" s="16"/>
      <c r="F3751" s="14"/>
      <c r="G3751" s="14"/>
      <c r="H3751" s="14"/>
      <c r="I3751" s="15"/>
      <c r="J3751" s="77"/>
    </row>
    <row r="3752" spans="1:10" x14ac:dyDescent="0.2">
      <c r="A3752" s="14"/>
      <c r="B3752" s="14"/>
      <c r="C3752" s="14"/>
      <c r="D3752" s="16"/>
      <c r="E3752" s="16"/>
      <c r="F3752" s="14"/>
      <c r="G3752" s="14"/>
      <c r="H3752" s="14"/>
      <c r="I3752" s="15"/>
      <c r="J3752" s="77"/>
    </row>
    <row r="3753" spans="1:10" x14ac:dyDescent="0.2">
      <c r="A3753" s="14"/>
      <c r="B3753" s="14"/>
      <c r="C3753" s="14"/>
      <c r="D3753" s="16"/>
      <c r="E3753" s="16"/>
      <c r="F3753" s="14"/>
      <c r="G3753" s="14"/>
      <c r="H3753" s="14"/>
      <c r="I3753" s="15"/>
      <c r="J3753" s="77"/>
    </row>
    <row r="3754" spans="1:10" x14ac:dyDescent="0.2">
      <c r="A3754" s="14"/>
      <c r="B3754" s="14"/>
      <c r="C3754" s="14"/>
      <c r="D3754" s="16"/>
      <c r="E3754" s="16"/>
      <c r="F3754" s="14"/>
      <c r="G3754" s="14"/>
      <c r="H3754" s="14"/>
      <c r="I3754" s="15"/>
      <c r="J3754" s="77"/>
    </row>
    <row r="3755" spans="1:10" x14ac:dyDescent="0.2">
      <c r="A3755" s="14"/>
      <c r="B3755" s="14"/>
      <c r="C3755" s="14"/>
      <c r="D3755" s="16"/>
      <c r="E3755" s="16"/>
      <c r="F3755" s="14"/>
      <c r="G3755" s="14"/>
      <c r="H3755" s="14"/>
      <c r="I3755" s="15"/>
      <c r="J3755" s="77"/>
    </row>
    <row r="3756" spans="1:10" x14ac:dyDescent="0.2">
      <c r="A3756" s="14"/>
      <c r="B3756" s="14"/>
      <c r="C3756" s="14"/>
      <c r="D3756" s="16"/>
      <c r="E3756" s="16"/>
      <c r="F3756" s="14"/>
      <c r="G3756" s="14"/>
      <c r="H3756" s="14"/>
      <c r="I3756" s="15"/>
      <c r="J3756" s="77"/>
    </row>
    <row r="3757" spans="1:10" x14ac:dyDescent="0.2">
      <c r="A3757" s="14"/>
      <c r="B3757" s="14"/>
      <c r="C3757" s="14"/>
      <c r="D3757" s="16"/>
      <c r="E3757" s="16"/>
      <c r="F3757" s="14"/>
      <c r="G3757" s="14"/>
      <c r="H3757" s="14"/>
      <c r="I3757" s="15"/>
      <c r="J3757" s="77"/>
    </row>
    <row r="3758" spans="1:10" x14ac:dyDescent="0.2">
      <c r="A3758" s="14"/>
      <c r="B3758" s="14"/>
      <c r="C3758" s="14"/>
      <c r="D3758" s="16"/>
      <c r="E3758" s="16"/>
      <c r="F3758" s="14"/>
      <c r="G3758" s="14"/>
      <c r="H3758" s="14"/>
      <c r="I3758" s="15"/>
      <c r="J3758" s="77"/>
    </row>
    <row r="3759" spans="1:10" x14ac:dyDescent="0.2">
      <c r="A3759" s="14"/>
      <c r="B3759" s="14"/>
      <c r="C3759" s="14"/>
      <c r="D3759" s="16"/>
      <c r="E3759" s="16"/>
      <c r="F3759" s="14"/>
      <c r="G3759" s="14"/>
      <c r="H3759" s="14"/>
      <c r="I3759" s="15"/>
      <c r="J3759" s="77"/>
    </row>
    <row r="3760" spans="1:10" x14ac:dyDescent="0.2">
      <c r="A3760" s="14"/>
      <c r="B3760" s="14"/>
      <c r="C3760" s="14"/>
      <c r="D3760" s="16"/>
      <c r="E3760" s="16"/>
      <c r="F3760" s="14"/>
      <c r="G3760" s="14"/>
      <c r="H3760" s="14"/>
      <c r="I3760" s="15"/>
      <c r="J3760" s="77"/>
    </row>
    <row r="3761" spans="1:10" x14ac:dyDescent="0.2">
      <c r="A3761" s="14"/>
      <c r="B3761" s="14"/>
      <c r="C3761" s="14"/>
      <c r="D3761" s="16"/>
      <c r="E3761" s="16"/>
      <c r="F3761" s="14"/>
      <c r="G3761" s="14"/>
      <c r="H3761" s="14"/>
      <c r="I3761" s="15"/>
      <c r="J3761" s="77"/>
    </row>
    <row r="3762" spans="1:10" x14ac:dyDescent="0.2">
      <c r="A3762" s="14"/>
      <c r="B3762" s="14"/>
      <c r="C3762" s="14"/>
      <c r="D3762" s="16"/>
      <c r="E3762" s="16"/>
      <c r="F3762" s="14"/>
      <c r="G3762" s="14"/>
      <c r="H3762" s="14"/>
      <c r="I3762" s="15"/>
      <c r="J3762" s="77"/>
    </row>
    <row r="3763" spans="1:10" x14ac:dyDescent="0.2">
      <c r="A3763" s="14"/>
      <c r="B3763" s="14"/>
      <c r="C3763" s="14"/>
      <c r="D3763" s="16"/>
      <c r="E3763" s="16"/>
      <c r="F3763" s="14"/>
      <c r="G3763" s="14"/>
      <c r="H3763" s="14"/>
      <c r="I3763" s="15"/>
      <c r="J3763" s="77"/>
    </row>
    <row r="3764" spans="1:10" x14ac:dyDescent="0.2">
      <c r="A3764" s="14"/>
      <c r="B3764" s="14"/>
      <c r="C3764" s="14"/>
      <c r="D3764" s="16"/>
      <c r="E3764" s="16"/>
      <c r="F3764" s="14"/>
      <c r="G3764" s="14"/>
      <c r="H3764" s="14"/>
      <c r="I3764" s="15"/>
      <c r="J3764" s="77"/>
    </row>
    <row r="3765" spans="1:10" x14ac:dyDescent="0.2">
      <c r="A3765" s="14"/>
      <c r="B3765" s="14"/>
      <c r="C3765" s="14"/>
      <c r="D3765" s="16"/>
      <c r="E3765" s="16"/>
      <c r="F3765" s="14"/>
      <c r="G3765" s="14"/>
      <c r="H3765" s="14"/>
      <c r="I3765" s="15"/>
      <c r="J3765" s="77"/>
    </row>
    <row r="3766" spans="1:10" x14ac:dyDescent="0.2">
      <c r="A3766" s="14"/>
      <c r="B3766" s="14"/>
      <c r="C3766" s="14"/>
      <c r="D3766" s="16"/>
      <c r="E3766" s="16"/>
      <c r="F3766" s="14"/>
      <c r="G3766" s="14"/>
      <c r="H3766" s="14"/>
      <c r="I3766" s="15"/>
      <c r="J3766" s="77"/>
    </row>
    <row r="3767" spans="1:10" x14ac:dyDescent="0.2">
      <c r="A3767" s="14"/>
      <c r="B3767" s="14"/>
      <c r="C3767" s="14"/>
      <c r="D3767" s="16"/>
      <c r="E3767" s="16"/>
      <c r="F3767" s="14"/>
      <c r="G3767" s="14"/>
      <c r="H3767" s="14"/>
      <c r="I3767" s="15"/>
      <c r="J3767" s="77"/>
    </row>
    <row r="3768" spans="1:10" x14ac:dyDescent="0.2">
      <c r="A3768" s="14"/>
      <c r="B3768" s="14"/>
      <c r="C3768" s="14"/>
      <c r="D3768" s="16"/>
      <c r="E3768" s="16"/>
      <c r="F3768" s="14"/>
      <c r="G3768" s="14"/>
      <c r="H3768" s="14"/>
      <c r="I3768" s="15"/>
      <c r="J3768" s="77"/>
    </row>
    <row r="3769" spans="1:10" x14ac:dyDescent="0.2">
      <c r="A3769" s="14"/>
      <c r="B3769" s="14"/>
      <c r="C3769" s="14"/>
      <c r="D3769" s="16"/>
      <c r="E3769" s="16"/>
      <c r="F3769" s="14"/>
      <c r="G3769" s="14"/>
      <c r="H3769" s="14"/>
      <c r="I3769" s="15"/>
      <c r="J3769" s="77"/>
    </row>
    <row r="3770" spans="1:10" x14ac:dyDescent="0.2">
      <c r="A3770" s="14"/>
      <c r="B3770" s="14"/>
      <c r="C3770" s="14"/>
      <c r="D3770" s="16"/>
      <c r="E3770" s="16"/>
      <c r="F3770" s="14"/>
      <c r="G3770" s="14"/>
      <c r="H3770" s="14"/>
      <c r="I3770" s="15"/>
      <c r="J3770" s="77"/>
    </row>
    <row r="3771" spans="1:10" x14ac:dyDescent="0.2">
      <c r="A3771" s="14"/>
      <c r="B3771" s="14"/>
      <c r="C3771" s="14"/>
      <c r="D3771" s="16"/>
      <c r="E3771" s="16"/>
      <c r="F3771" s="14"/>
      <c r="G3771" s="14"/>
      <c r="H3771" s="14"/>
      <c r="I3771" s="15"/>
      <c r="J3771" s="77"/>
    </row>
    <row r="3772" spans="1:10" x14ac:dyDescent="0.2">
      <c r="A3772" s="14"/>
      <c r="B3772" s="14"/>
      <c r="C3772" s="14"/>
      <c r="D3772" s="16"/>
      <c r="E3772" s="16"/>
      <c r="F3772" s="14"/>
      <c r="G3772" s="14"/>
      <c r="H3772" s="14"/>
      <c r="I3772" s="15"/>
      <c r="J3772" s="77"/>
    </row>
    <row r="3773" spans="1:10" x14ac:dyDescent="0.2">
      <c r="A3773" s="14"/>
      <c r="B3773" s="14"/>
      <c r="C3773" s="14"/>
      <c r="D3773" s="16"/>
      <c r="E3773" s="16"/>
      <c r="F3773" s="14"/>
      <c r="G3773" s="14"/>
      <c r="H3773" s="14"/>
      <c r="I3773" s="15"/>
      <c r="J3773" s="77"/>
    </row>
    <row r="3774" spans="1:10" x14ac:dyDescent="0.2">
      <c r="A3774" s="14"/>
      <c r="B3774" s="14"/>
      <c r="C3774" s="14"/>
      <c r="D3774" s="16"/>
      <c r="E3774" s="16"/>
      <c r="F3774" s="14"/>
      <c r="G3774" s="14"/>
      <c r="H3774" s="14"/>
      <c r="I3774" s="15"/>
      <c r="J3774" s="77"/>
    </row>
    <row r="3775" spans="1:10" x14ac:dyDescent="0.2">
      <c r="A3775" s="14"/>
      <c r="B3775" s="14"/>
      <c r="C3775" s="14"/>
      <c r="D3775" s="16"/>
      <c r="E3775" s="16"/>
      <c r="F3775" s="14"/>
      <c r="G3775" s="14"/>
      <c r="H3775" s="14"/>
      <c r="I3775" s="15"/>
      <c r="J3775" s="77"/>
    </row>
    <row r="3776" spans="1:10" x14ac:dyDescent="0.2">
      <c r="A3776" s="14"/>
      <c r="B3776" s="14"/>
      <c r="C3776" s="14"/>
      <c r="D3776" s="16"/>
      <c r="E3776" s="16"/>
      <c r="F3776" s="14"/>
      <c r="G3776" s="14"/>
      <c r="H3776" s="14"/>
      <c r="I3776" s="15"/>
      <c r="J3776" s="77"/>
    </row>
    <row r="3777" spans="1:10" x14ac:dyDescent="0.2">
      <c r="A3777" s="14"/>
      <c r="B3777" s="14"/>
      <c r="C3777" s="14"/>
      <c r="D3777" s="16"/>
      <c r="E3777" s="16"/>
      <c r="F3777" s="14"/>
      <c r="G3777" s="14"/>
      <c r="H3777" s="14"/>
      <c r="I3777" s="15"/>
      <c r="J3777" s="77"/>
    </row>
    <row r="3778" spans="1:10" x14ac:dyDescent="0.2">
      <c r="A3778" s="14"/>
      <c r="B3778" s="14"/>
      <c r="C3778" s="14"/>
      <c r="D3778" s="16"/>
      <c r="E3778" s="16"/>
      <c r="F3778" s="14"/>
      <c r="G3778" s="14"/>
      <c r="H3778" s="14"/>
      <c r="I3778" s="15"/>
      <c r="J3778" s="77"/>
    </row>
    <row r="3779" spans="1:10" x14ac:dyDescent="0.2">
      <c r="A3779" s="14"/>
      <c r="B3779" s="14"/>
      <c r="C3779" s="14"/>
      <c r="D3779" s="16"/>
      <c r="E3779" s="16"/>
      <c r="F3779" s="14"/>
      <c r="G3779" s="14"/>
      <c r="H3779" s="14"/>
      <c r="I3779" s="15"/>
      <c r="J3779" s="77"/>
    </row>
    <row r="3780" spans="1:10" x14ac:dyDescent="0.2">
      <c r="A3780" s="14"/>
      <c r="B3780" s="14"/>
      <c r="C3780" s="14"/>
      <c r="D3780" s="16"/>
      <c r="E3780" s="16"/>
      <c r="F3780" s="14"/>
      <c r="G3780" s="14"/>
      <c r="H3780" s="14"/>
      <c r="I3780" s="15"/>
      <c r="J3780" s="77"/>
    </row>
    <row r="3781" spans="1:10" x14ac:dyDescent="0.2">
      <c r="A3781" s="14"/>
      <c r="B3781" s="14"/>
      <c r="C3781" s="14"/>
      <c r="D3781" s="16"/>
      <c r="E3781" s="16"/>
      <c r="F3781" s="14"/>
      <c r="G3781" s="14"/>
      <c r="H3781" s="14"/>
      <c r="I3781" s="15"/>
      <c r="J3781" s="77"/>
    </row>
    <row r="3782" spans="1:10" x14ac:dyDescent="0.2">
      <c r="A3782" s="14"/>
      <c r="B3782" s="14"/>
      <c r="C3782" s="14"/>
      <c r="D3782" s="16"/>
      <c r="E3782" s="16"/>
      <c r="F3782" s="14"/>
      <c r="G3782" s="14"/>
      <c r="H3782" s="14"/>
      <c r="I3782" s="15"/>
      <c r="J3782" s="77"/>
    </row>
    <row r="3783" spans="1:10" x14ac:dyDescent="0.2">
      <c r="A3783" s="14"/>
      <c r="B3783" s="14"/>
      <c r="C3783" s="14"/>
      <c r="D3783" s="16"/>
      <c r="E3783" s="16"/>
      <c r="F3783" s="14"/>
      <c r="G3783" s="14"/>
      <c r="H3783" s="14"/>
      <c r="I3783" s="15"/>
      <c r="J3783" s="77"/>
    </row>
    <row r="3784" spans="1:10" x14ac:dyDescent="0.2">
      <c r="A3784" s="14"/>
      <c r="B3784" s="14"/>
      <c r="C3784" s="14"/>
      <c r="D3784" s="16"/>
      <c r="E3784" s="16"/>
      <c r="F3784" s="14"/>
      <c r="G3784" s="14"/>
      <c r="H3784" s="14"/>
      <c r="I3784" s="15"/>
      <c r="J3784" s="77"/>
    </row>
    <row r="3785" spans="1:10" x14ac:dyDescent="0.2">
      <c r="A3785" s="14"/>
      <c r="B3785" s="14"/>
      <c r="C3785" s="14"/>
      <c r="D3785" s="16"/>
      <c r="E3785" s="16"/>
      <c r="F3785" s="14"/>
      <c r="G3785" s="14"/>
      <c r="H3785" s="14"/>
      <c r="I3785" s="15"/>
      <c r="J3785" s="77"/>
    </row>
    <row r="3786" spans="1:10" x14ac:dyDescent="0.2">
      <c r="A3786" s="14"/>
      <c r="B3786" s="14"/>
      <c r="C3786" s="14"/>
      <c r="D3786" s="16"/>
      <c r="E3786" s="16"/>
      <c r="F3786" s="14"/>
      <c r="G3786" s="14"/>
      <c r="H3786" s="14"/>
      <c r="I3786" s="15"/>
      <c r="J3786" s="77"/>
    </row>
    <row r="3787" spans="1:10" x14ac:dyDescent="0.2">
      <c r="A3787" s="14"/>
      <c r="B3787" s="14"/>
      <c r="C3787" s="14"/>
      <c r="D3787" s="16"/>
      <c r="E3787" s="16"/>
      <c r="F3787" s="14"/>
      <c r="G3787" s="14"/>
      <c r="H3787" s="14"/>
      <c r="I3787" s="15"/>
      <c r="J3787" s="77"/>
    </row>
    <row r="3788" spans="1:10" x14ac:dyDescent="0.2">
      <c r="A3788" s="14"/>
      <c r="B3788" s="14"/>
      <c r="C3788" s="14"/>
      <c r="D3788" s="16"/>
      <c r="E3788" s="16"/>
      <c r="F3788" s="14"/>
      <c r="G3788" s="14"/>
      <c r="H3788" s="14"/>
      <c r="I3788" s="15"/>
      <c r="J3788" s="77"/>
    </row>
    <row r="3789" spans="1:10" x14ac:dyDescent="0.2">
      <c r="A3789" s="14"/>
      <c r="B3789" s="14"/>
      <c r="C3789" s="14"/>
      <c r="D3789" s="16"/>
      <c r="E3789" s="16"/>
      <c r="F3789" s="14"/>
      <c r="G3789" s="14"/>
      <c r="H3789" s="14"/>
      <c r="I3789" s="15"/>
      <c r="J3789" s="77"/>
    </row>
    <row r="3790" spans="1:10" x14ac:dyDescent="0.2">
      <c r="A3790" s="14"/>
      <c r="B3790" s="14"/>
      <c r="C3790" s="14"/>
      <c r="D3790" s="16"/>
      <c r="E3790" s="16"/>
      <c r="F3790" s="14"/>
      <c r="G3790" s="14"/>
      <c r="H3790" s="14"/>
      <c r="I3790" s="15"/>
      <c r="J3790" s="77"/>
    </row>
    <row r="3791" spans="1:10" x14ac:dyDescent="0.2">
      <c r="A3791" s="14"/>
      <c r="B3791" s="14"/>
      <c r="C3791" s="14"/>
      <c r="D3791" s="16"/>
      <c r="E3791" s="16"/>
      <c r="F3791" s="14"/>
      <c r="G3791" s="14"/>
      <c r="H3791" s="14"/>
      <c r="I3791" s="15"/>
      <c r="J3791" s="77"/>
    </row>
    <row r="3792" spans="1:10" x14ac:dyDescent="0.2">
      <c r="A3792" s="14"/>
      <c r="B3792" s="14"/>
      <c r="C3792" s="14"/>
      <c r="D3792" s="16"/>
      <c r="E3792" s="16"/>
      <c r="F3792" s="14"/>
      <c r="G3792" s="14"/>
      <c r="H3792" s="14"/>
      <c r="I3792" s="15"/>
      <c r="J3792" s="77"/>
    </row>
    <row r="3793" spans="1:10" x14ac:dyDescent="0.2">
      <c r="A3793" s="14"/>
      <c r="B3793" s="14"/>
      <c r="C3793" s="14"/>
      <c r="D3793" s="16"/>
      <c r="E3793" s="16"/>
      <c r="F3793" s="14"/>
      <c r="G3793" s="14"/>
      <c r="H3793" s="14"/>
      <c r="I3793" s="15"/>
      <c r="J3793" s="77"/>
    </row>
    <row r="3794" spans="1:10" x14ac:dyDescent="0.2">
      <c r="A3794" s="14"/>
      <c r="B3794" s="14"/>
      <c r="C3794" s="14"/>
      <c r="D3794" s="16"/>
      <c r="E3794" s="16"/>
      <c r="F3794" s="14"/>
      <c r="G3794" s="14"/>
      <c r="H3794" s="14"/>
      <c r="I3794" s="15"/>
      <c r="J3794" s="77"/>
    </row>
    <row r="3795" spans="1:10" x14ac:dyDescent="0.2">
      <c r="A3795" s="14"/>
      <c r="B3795" s="14"/>
      <c r="C3795" s="14"/>
      <c r="D3795" s="16"/>
      <c r="E3795" s="16"/>
      <c r="F3795" s="14"/>
      <c r="G3795" s="14"/>
      <c r="H3795" s="14"/>
      <c r="I3795" s="15"/>
      <c r="J3795" s="77"/>
    </row>
    <row r="3796" spans="1:10" x14ac:dyDescent="0.2">
      <c r="A3796" s="14"/>
      <c r="B3796" s="14"/>
      <c r="C3796" s="14"/>
      <c r="D3796" s="16"/>
      <c r="E3796" s="16"/>
      <c r="F3796" s="14"/>
      <c r="G3796" s="14"/>
      <c r="H3796" s="14"/>
      <c r="I3796" s="15"/>
      <c r="J3796" s="77"/>
    </row>
    <row r="3797" spans="1:10" x14ac:dyDescent="0.2">
      <c r="A3797" s="14"/>
      <c r="B3797" s="14"/>
      <c r="C3797" s="14"/>
      <c r="D3797" s="16"/>
      <c r="E3797" s="16"/>
      <c r="F3797" s="14"/>
      <c r="G3797" s="14"/>
      <c r="H3797" s="14"/>
      <c r="I3797" s="15"/>
      <c r="J3797" s="77"/>
    </row>
    <row r="3798" spans="1:10" x14ac:dyDescent="0.2">
      <c r="A3798" s="14"/>
      <c r="B3798" s="14"/>
      <c r="C3798" s="14"/>
      <c r="D3798" s="16"/>
      <c r="E3798" s="16"/>
      <c r="F3798" s="14"/>
      <c r="G3798" s="14"/>
      <c r="H3798" s="14"/>
      <c r="I3798" s="15"/>
      <c r="J3798" s="77"/>
    </row>
    <row r="3799" spans="1:10" x14ac:dyDescent="0.2">
      <c r="A3799" s="14"/>
      <c r="B3799" s="14"/>
      <c r="C3799" s="14"/>
      <c r="D3799" s="16"/>
      <c r="E3799" s="16"/>
      <c r="F3799" s="14"/>
      <c r="G3799" s="14"/>
      <c r="H3799" s="14"/>
      <c r="I3799" s="15"/>
      <c r="J3799" s="77"/>
    </row>
    <row r="3800" spans="1:10" x14ac:dyDescent="0.2">
      <c r="A3800" s="14"/>
      <c r="B3800" s="14"/>
      <c r="C3800" s="14"/>
      <c r="D3800" s="16"/>
      <c r="E3800" s="16"/>
      <c r="F3800" s="14"/>
      <c r="G3800" s="14"/>
      <c r="H3800" s="14"/>
      <c r="I3800" s="15"/>
      <c r="J3800" s="77"/>
    </row>
    <row r="3801" spans="1:10" x14ac:dyDescent="0.2">
      <c r="A3801" s="14"/>
      <c r="B3801" s="14"/>
      <c r="C3801" s="14"/>
      <c r="D3801" s="16"/>
      <c r="E3801" s="16"/>
      <c r="F3801" s="14"/>
      <c r="G3801" s="14"/>
      <c r="H3801" s="14"/>
      <c r="I3801" s="15"/>
      <c r="J3801" s="77"/>
    </row>
    <row r="3802" spans="1:10" x14ac:dyDescent="0.2">
      <c r="A3802" s="14"/>
      <c r="B3802" s="14"/>
      <c r="C3802" s="14"/>
      <c r="D3802" s="16"/>
      <c r="E3802" s="16"/>
      <c r="F3802" s="14"/>
      <c r="G3802" s="14"/>
      <c r="H3802" s="14"/>
      <c r="I3802" s="15"/>
      <c r="J3802" s="77"/>
    </row>
    <row r="3803" spans="1:10" x14ac:dyDescent="0.2">
      <c r="A3803" s="14"/>
      <c r="B3803" s="14"/>
      <c r="C3803" s="14"/>
      <c r="D3803" s="16"/>
      <c r="E3803" s="16"/>
      <c r="F3803" s="14"/>
      <c r="G3803" s="14"/>
      <c r="H3803" s="14"/>
      <c r="I3803" s="15"/>
      <c r="J3803" s="77"/>
    </row>
    <row r="3804" spans="1:10" x14ac:dyDescent="0.2">
      <c r="A3804" s="14"/>
      <c r="B3804" s="14"/>
      <c r="C3804" s="14"/>
      <c r="D3804" s="16"/>
      <c r="E3804" s="16"/>
      <c r="F3804" s="14"/>
      <c r="G3804" s="14"/>
      <c r="H3804" s="14"/>
      <c r="I3804" s="15"/>
      <c r="J3804" s="77"/>
    </row>
    <row r="3805" spans="1:10" x14ac:dyDescent="0.2">
      <c r="A3805" s="14"/>
      <c r="B3805" s="14"/>
      <c r="C3805" s="14"/>
      <c r="D3805" s="16"/>
      <c r="E3805" s="16"/>
      <c r="F3805" s="14"/>
      <c r="G3805" s="14"/>
      <c r="H3805" s="14"/>
      <c r="I3805" s="15"/>
      <c r="J3805" s="77"/>
    </row>
    <row r="3806" spans="1:10" x14ac:dyDescent="0.2">
      <c r="A3806" s="14"/>
      <c r="B3806" s="14"/>
      <c r="C3806" s="14"/>
      <c r="D3806" s="16"/>
      <c r="E3806" s="16"/>
      <c r="F3806" s="14"/>
      <c r="G3806" s="14"/>
      <c r="H3806" s="14"/>
      <c r="I3806" s="15"/>
      <c r="J3806" s="77"/>
    </row>
    <row r="3807" spans="1:10" x14ac:dyDescent="0.2">
      <c r="A3807" s="14"/>
      <c r="B3807" s="14"/>
      <c r="C3807" s="14"/>
      <c r="D3807" s="16"/>
      <c r="E3807" s="16"/>
      <c r="F3807" s="14"/>
      <c r="G3807" s="14"/>
      <c r="H3807" s="14"/>
      <c r="I3807" s="15"/>
      <c r="J3807" s="77"/>
    </row>
    <row r="3808" spans="1:10" x14ac:dyDescent="0.2">
      <c r="A3808" s="14"/>
      <c r="B3808" s="14"/>
      <c r="C3808" s="14"/>
      <c r="D3808" s="16"/>
      <c r="E3808" s="16"/>
      <c r="F3808" s="14"/>
      <c r="G3808" s="14"/>
      <c r="H3808" s="14"/>
      <c r="I3808" s="15"/>
      <c r="J3808" s="77"/>
    </row>
    <row r="3809" spans="1:10" x14ac:dyDescent="0.2">
      <c r="A3809" s="14"/>
      <c r="B3809" s="14"/>
      <c r="C3809" s="14"/>
      <c r="D3809" s="16"/>
      <c r="E3809" s="16"/>
      <c r="F3809" s="14"/>
      <c r="G3809" s="14"/>
      <c r="H3809" s="14"/>
      <c r="I3809" s="15"/>
      <c r="J3809" s="77"/>
    </row>
    <row r="3810" spans="1:10" x14ac:dyDescent="0.2">
      <c r="A3810" s="14"/>
      <c r="B3810" s="14"/>
      <c r="C3810" s="14"/>
      <c r="D3810" s="16"/>
      <c r="E3810" s="16"/>
      <c r="F3810" s="14"/>
      <c r="G3810" s="14"/>
      <c r="H3810" s="14"/>
      <c r="I3810" s="15"/>
      <c r="J3810" s="77"/>
    </row>
    <row r="3811" spans="1:10" x14ac:dyDescent="0.2">
      <c r="A3811" s="14"/>
      <c r="B3811" s="14"/>
      <c r="C3811" s="14"/>
      <c r="D3811" s="16"/>
      <c r="E3811" s="16"/>
      <c r="F3811" s="14"/>
      <c r="G3811" s="14"/>
      <c r="H3811" s="14"/>
      <c r="I3811" s="15"/>
      <c r="J3811" s="77"/>
    </row>
    <row r="3812" spans="1:10" x14ac:dyDescent="0.2">
      <c r="A3812" s="14"/>
      <c r="B3812" s="14"/>
      <c r="C3812" s="14"/>
      <c r="D3812" s="16"/>
      <c r="E3812" s="16"/>
      <c r="F3812" s="14"/>
      <c r="G3812" s="14"/>
      <c r="H3812" s="14"/>
      <c r="I3812" s="15"/>
      <c r="J3812" s="77"/>
    </row>
    <row r="3813" spans="1:10" x14ac:dyDescent="0.2">
      <c r="A3813" s="14"/>
      <c r="B3813" s="14"/>
      <c r="C3813" s="14"/>
      <c r="D3813" s="16"/>
      <c r="E3813" s="16"/>
      <c r="F3813" s="14"/>
      <c r="G3813" s="14"/>
      <c r="H3813" s="14"/>
      <c r="I3813" s="15"/>
      <c r="J3813" s="77"/>
    </row>
    <row r="3814" spans="1:10" x14ac:dyDescent="0.2">
      <c r="A3814" s="14"/>
      <c r="B3814" s="14"/>
      <c r="C3814" s="14"/>
      <c r="D3814" s="16"/>
      <c r="E3814" s="16"/>
      <c r="F3814" s="14"/>
      <c r="G3814" s="14"/>
      <c r="H3814" s="14"/>
      <c r="I3814" s="15"/>
      <c r="J3814" s="77"/>
    </row>
    <row r="3815" spans="1:10" x14ac:dyDescent="0.2">
      <c r="A3815" s="14"/>
      <c r="B3815" s="14"/>
      <c r="C3815" s="14"/>
      <c r="D3815" s="16"/>
      <c r="E3815" s="16"/>
      <c r="F3815" s="14"/>
      <c r="G3815" s="14"/>
      <c r="H3815" s="14"/>
      <c r="I3815" s="15"/>
      <c r="J3815" s="77"/>
    </row>
    <row r="3816" spans="1:10" x14ac:dyDescent="0.2">
      <c r="A3816" s="14"/>
      <c r="B3816" s="14"/>
      <c r="C3816" s="14"/>
      <c r="D3816" s="16"/>
      <c r="E3816" s="16"/>
      <c r="F3816" s="14"/>
      <c r="G3816" s="14"/>
      <c r="H3816" s="14"/>
      <c r="I3816" s="15"/>
      <c r="J3816" s="77"/>
    </row>
    <row r="3817" spans="1:10" x14ac:dyDescent="0.2">
      <c r="A3817" s="14"/>
      <c r="B3817" s="14"/>
      <c r="C3817" s="14"/>
      <c r="D3817" s="16"/>
      <c r="E3817" s="16"/>
      <c r="F3817" s="14"/>
      <c r="G3817" s="14"/>
      <c r="H3817" s="14"/>
      <c r="I3817" s="15"/>
      <c r="J3817" s="77"/>
    </row>
    <row r="3818" spans="1:10" x14ac:dyDescent="0.2">
      <c r="A3818" s="14"/>
      <c r="B3818" s="14"/>
      <c r="C3818" s="14"/>
      <c r="D3818" s="16"/>
      <c r="E3818" s="16"/>
      <c r="F3818" s="14"/>
      <c r="G3818" s="14"/>
      <c r="H3818" s="14"/>
      <c r="I3818" s="15"/>
      <c r="J3818" s="77"/>
    </row>
    <row r="3819" spans="1:10" x14ac:dyDescent="0.2">
      <c r="A3819" s="14"/>
      <c r="B3819" s="14"/>
      <c r="C3819" s="14"/>
      <c r="D3819" s="16"/>
      <c r="E3819" s="16"/>
      <c r="F3819" s="14"/>
      <c r="G3819" s="14"/>
      <c r="H3819" s="14"/>
      <c r="I3819" s="15"/>
      <c r="J3819" s="77"/>
    </row>
    <row r="3820" spans="1:10" x14ac:dyDescent="0.2">
      <c r="A3820" s="14"/>
      <c r="B3820" s="14"/>
      <c r="C3820" s="14"/>
      <c r="D3820" s="16"/>
      <c r="E3820" s="16"/>
      <c r="F3820" s="14"/>
      <c r="G3820" s="14"/>
      <c r="H3820" s="14"/>
      <c r="I3820" s="15"/>
      <c r="J3820" s="77"/>
    </row>
    <row r="3821" spans="1:10" x14ac:dyDescent="0.2">
      <c r="A3821" s="14"/>
      <c r="B3821" s="14"/>
      <c r="C3821" s="14"/>
      <c r="D3821" s="16"/>
      <c r="E3821" s="16"/>
      <c r="F3821" s="14"/>
      <c r="G3821" s="14"/>
      <c r="H3821" s="14"/>
      <c r="I3821" s="15"/>
      <c r="J3821" s="77"/>
    </row>
    <row r="3822" spans="1:10" x14ac:dyDescent="0.2">
      <c r="A3822" s="14"/>
      <c r="B3822" s="14"/>
      <c r="C3822" s="14"/>
      <c r="D3822" s="16"/>
      <c r="E3822" s="16"/>
      <c r="F3822" s="14"/>
      <c r="G3822" s="14"/>
      <c r="H3822" s="14"/>
      <c r="I3822" s="15"/>
      <c r="J3822" s="77"/>
    </row>
    <row r="3823" spans="1:10" x14ac:dyDescent="0.2">
      <c r="A3823" s="14"/>
      <c r="B3823" s="14"/>
      <c r="C3823" s="14"/>
      <c r="D3823" s="16"/>
      <c r="E3823" s="16"/>
      <c r="F3823" s="14"/>
      <c r="G3823" s="14"/>
      <c r="H3823" s="14"/>
      <c r="I3823" s="15"/>
      <c r="J3823" s="77"/>
    </row>
    <row r="3824" spans="1:10" x14ac:dyDescent="0.2">
      <c r="A3824" s="14"/>
      <c r="B3824" s="14"/>
      <c r="C3824" s="14"/>
      <c r="D3824" s="16"/>
      <c r="E3824" s="16"/>
      <c r="F3824" s="14"/>
      <c r="G3824" s="14"/>
      <c r="H3824" s="14"/>
      <c r="I3824" s="15"/>
      <c r="J3824" s="77"/>
    </row>
    <row r="3825" spans="1:10" x14ac:dyDescent="0.2">
      <c r="A3825" s="14"/>
      <c r="B3825" s="14"/>
      <c r="C3825" s="14"/>
      <c r="D3825" s="16"/>
      <c r="E3825" s="16"/>
      <c r="F3825" s="14"/>
      <c r="G3825" s="14"/>
      <c r="H3825" s="14"/>
      <c r="I3825" s="15"/>
      <c r="J3825" s="77"/>
    </row>
    <row r="3826" spans="1:10" x14ac:dyDescent="0.2">
      <c r="A3826" s="14"/>
      <c r="B3826" s="14"/>
      <c r="C3826" s="14"/>
      <c r="D3826" s="16"/>
      <c r="E3826" s="16"/>
      <c r="F3826" s="14"/>
      <c r="G3826" s="14"/>
      <c r="H3826" s="14"/>
      <c r="I3826" s="15"/>
      <c r="J3826" s="77"/>
    </row>
    <row r="3827" spans="1:10" x14ac:dyDescent="0.2">
      <c r="A3827" s="14"/>
      <c r="B3827" s="14"/>
      <c r="C3827" s="14"/>
      <c r="D3827" s="16"/>
      <c r="E3827" s="16"/>
      <c r="F3827" s="14"/>
      <c r="G3827" s="14"/>
      <c r="H3827" s="14"/>
      <c r="I3827" s="15"/>
      <c r="J3827" s="77"/>
    </row>
    <row r="3828" spans="1:10" x14ac:dyDescent="0.2">
      <c r="A3828" s="14"/>
      <c r="B3828" s="14"/>
      <c r="C3828" s="14"/>
      <c r="D3828" s="16"/>
      <c r="E3828" s="16"/>
      <c r="F3828" s="14"/>
      <c r="G3828" s="14"/>
      <c r="H3828" s="14"/>
      <c r="I3828" s="15"/>
      <c r="J3828" s="77"/>
    </row>
    <row r="3829" spans="1:10" x14ac:dyDescent="0.2">
      <c r="A3829" s="14"/>
      <c r="B3829" s="14"/>
      <c r="C3829" s="14"/>
      <c r="D3829" s="16"/>
      <c r="E3829" s="16"/>
      <c r="F3829" s="14"/>
      <c r="G3829" s="14"/>
      <c r="H3829" s="14"/>
      <c r="I3829" s="15"/>
      <c r="J3829" s="77"/>
    </row>
    <row r="3830" spans="1:10" x14ac:dyDescent="0.2">
      <c r="A3830" s="14"/>
      <c r="B3830" s="14"/>
      <c r="C3830" s="14"/>
      <c r="D3830" s="16"/>
      <c r="E3830" s="16"/>
      <c r="F3830" s="14"/>
      <c r="G3830" s="14"/>
      <c r="H3830" s="14"/>
      <c r="I3830" s="15"/>
      <c r="J3830" s="77"/>
    </row>
    <row r="3831" spans="1:10" x14ac:dyDescent="0.2">
      <c r="A3831" s="14"/>
      <c r="B3831" s="14"/>
      <c r="C3831" s="14"/>
      <c r="D3831" s="16"/>
      <c r="E3831" s="16"/>
      <c r="F3831" s="14"/>
      <c r="G3831" s="14"/>
      <c r="H3831" s="14"/>
      <c r="I3831" s="15"/>
      <c r="J3831" s="77"/>
    </row>
    <row r="3832" spans="1:10" x14ac:dyDescent="0.2">
      <c r="A3832" s="14"/>
      <c r="B3832" s="14"/>
      <c r="C3832" s="14"/>
      <c r="D3832" s="16"/>
      <c r="E3832" s="16"/>
      <c r="F3832" s="14"/>
      <c r="G3832" s="14"/>
      <c r="H3832" s="14"/>
      <c r="I3832" s="15"/>
      <c r="J3832" s="77"/>
    </row>
    <row r="3833" spans="1:10" x14ac:dyDescent="0.2">
      <c r="A3833" s="14"/>
      <c r="B3833" s="14"/>
      <c r="C3833" s="14"/>
      <c r="D3833" s="16"/>
      <c r="E3833" s="16"/>
      <c r="F3833" s="14"/>
      <c r="G3833" s="14"/>
      <c r="H3833" s="14"/>
      <c r="I3833" s="15"/>
      <c r="J3833" s="77"/>
    </row>
    <row r="3834" spans="1:10" x14ac:dyDescent="0.2">
      <c r="A3834" s="14"/>
      <c r="B3834" s="14"/>
      <c r="C3834" s="14"/>
      <c r="D3834" s="16"/>
      <c r="E3834" s="16"/>
      <c r="F3834" s="14"/>
      <c r="G3834" s="14"/>
      <c r="H3834" s="14"/>
      <c r="I3834" s="15"/>
      <c r="J3834" s="77"/>
    </row>
    <row r="3835" spans="1:10" x14ac:dyDescent="0.2">
      <c r="A3835" s="14"/>
      <c r="B3835" s="14"/>
      <c r="C3835" s="14"/>
      <c r="D3835" s="16"/>
      <c r="E3835" s="16"/>
      <c r="F3835" s="14"/>
      <c r="G3835" s="14"/>
      <c r="H3835" s="14"/>
      <c r="I3835" s="15"/>
      <c r="J3835" s="77"/>
    </row>
    <row r="3836" spans="1:10" x14ac:dyDescent="0.2">
      <c r="A3836" s="14"/>
      <c r="B3836" s="14"/>
      <c r="C3836" s="14"/>
      <c r="D3836" s="16"/>
      <c r="E3836" s="16"/>
      <c r="F3836" s="14"/>
      <c r="G3836" s="14"/>
      <c r="H3836" s="14"/>
      <c r="I3836" s="15"/>
      <c r="J3836" s="77"/>
    </row>
    <row r="3837" spans="1:10" x14ac:dyDescent="0.2">
      <c r="A3837" s="14"/>
      <c r="B3837" s="14"/>
      <c r="C3837" s="14"/>
      <c r="D3837" s="16"/>
      <c r="E3837" s="16"/>
      <c r="F3837" s="14"/>
      <c r="G3837" s="14"/>
      <c r="H3837" s="14"/>
      <c r="I3837" s="15"/>
      <c r="J3837" s="77"/>
    </row>
    <row r="3838" spans="1:10" x14ac:dyDescent="0.2">
      <c r="A3838" s="14"/>
      <c r="B3838" s="14"/>
      <c r="C3838" s="14"/>
      <c r="D3838" s="16"/>
      <c r="E3838" s="16"/>
      <c r="F3838" s="14"/>
      <c r="G3838" s="14"/>
      <c r="H3838" s="14"/>
      <c r="I3838" s="15"/>
      <c r="J3838" s="77"/>
    </row>
    <row r="3839" spans="1:10" x14ac:dyDescent="0.2">
      <c r="A3839" s="14"/>
      <c r="B3839" s="14"/>
      <c r="C3839" s="14"/>
      <c r="D3839" s="16"/>
      <c r="E3839" s="16"/>
      <c r="F3839" s="14"/>
      <c r="G3839" s="14"/>
      <c r="H3839" s="14"/>
      <c r="I3839" s="15"/>
      <c r="J3839" s="77"/>
    </row>
    <row r="3840" spans="1:10" x14ac:dyDescent="0.2">
      <c r="A3840" s="14"/>
      <c r="B3840" s="14"/>
      <c r="C3840" s="14"/>
      <c r="D3840" s="16"/>
      <c r="E3840" s="16"/>
      <c r="F3840" s="14"/>
      <c r="G3840" s="14"/>
      <c r="H3840" s="14"/>
      <c r="I3840" s="15"/>
      <c r="J3840" s="77"/>
    </row>
    <row r="3841" spans="1:10" x14ac:dyDescent="0.2">
      <c r="A3841" s="14"/>
      <c r="B3841" s="14"/>
      <c r="C3841" s="14"/>
      <c r="D3841" s="16"/>
      <c r="E3841" s="16"/>
      <c r="F3841" s="14"/>
      <c r="G3841" s="14"/>
      <c r="H3841" s="14"/>
      <c r="I3841" s="15"/>
      <c r="J3841" s="77"/>
    </row>
    <row r="3842" spans="1:10" x14ac:dyDescent="0.2">
      <c r="A3842" s="14"/>
      <c r="B3842" s="14"/>
      <c r="C3842" s="14"/>
      <c r="D3842" s="16"/>
      <c r="E3842" s="16"/>
      <c r="F3842" s="14"/>
      <c r="G3842" s="14"/>
      <c r="H3842" s="14"/>
      <c r="I3842" s="15"/>
      <c r="J3842" s="77"/>
    </row>
    <row r="3843" spans="1:10" x14ac:dyDescent="0.2">
      <c r="A3843" s="14"/>
      <c r="B3843" s="14"/>
      <c r="C3843" s="14"/>
      <c r="D3843" s="16"/>
      <c r="E3843" s="16"/>
      <c r="F3843" s="14"/>
      <c r="G3843" s="14"/>
      <c r="H3843" s="14"/>
      <c r="I3843" s="15"/>
      <c r="J3843" s="77"/>
    </row>
    <row r="3844" spans="1:10" x14ac:dyDescent="0.2">
      <c r="A3844" s="14"/>
      <c r="B3844" s="14"/>
      <c r="C3844" s="14"/>
      <c r="D3844" s="16"/>
      <c r="E3844" s="16"/>
      <c r="F3844" s="14"/>
      <c r="G3844" s="14"/>
      <c r="H3844" s="14"/>
      <c r="I3844" s="15"/>
      <c r="J3844" s="77"/>
    </row>
    <row r="3845" spans="1:10" x14ac:dyDescent="0.2">
      <c r="A3845" s="14"/>
      <c r="B3845" s="14"/>
      <c r="C3845" s="14"/>
      <c r="D3845" s="16"/>
      <c r="E3845" s="16"/>
      <c r="F3845" s="14"/>
      <c r="G3845" s="14"/>
      <c r="H3845" s="14"/>
      <c r="I3845" s="15"/>
      <c r="J3845" s="77"/>
    </row>
    <row r="3846" spans="1:10" x14ac:dyDescent="0.2">
      <c r="A3846" s="14"/>
      <c r="B3846" s="14"/>
      <c r="C3846" s="14"/>
      <c r="D3846" s="16"/>
      <c r="E3846" s="16"/>
      <c r="F3846" s="14"/>
      <c r="G3846" s="14"/>
      <c r="H3846" s="14"/>
      <c r="I3846" s="15"/>
      <c r="J3846" s="77"/>
    </row>
    <row r="3847" spans="1:10" x14ac:dyDescent="0.2">
      <c r="A3847" s="14"/>
      <c r="B3847" s="14"/>
      <c r="C3847" s="14"/>
      <c r="D3847" s="16"/>
      <c r="E3847" s="16"/>
      <c r="F3847" s="14"/>
      <c r="G3847" s="14"/>
      <c r="H3847" s="14"/>
      <c r="I3847" s="15"/>
      <c r="J3847" s="77"/>
    </row>
    <row r="3848" spans="1:10" x14ac:dyDescent="0.2">
      <c r="A3848" s="14"/>
      <c r="B3848" s="14"/>
      <c r="C3848" s="14"/>
      <c r="D3848" s="16"/>
      <c r="E3848" s="16"/>
      <c r="F3848" s="14"/>
      <c r="G3848" s="14"/>
      <c r="H3848" s="14"/>
      <c r="I3848" s="15"/>
      <c r="J3848" s="77"/>
    </row>
    <row r="3849" spans="1:10" x14ac:dyDescent="0.2">
      <c r="A3849" s="14"/>
      <c r="B3849" s="14"/>
      <c r="C3849" s="14"/>
      <c r="D3849" s="16"/>
      <c r="E3849" s="16"/>
      <c r="F3849" s="14"/>
      <c r="G3849" s="14"/>
      <c r="H3849" s="14"/>
      <c r="I3849" s="15"/>
      <c r="J3849" s="77"/>
    </row>
    <row r="3850" spans="1:10" x14ac:dyDescent="0.2">
      <c r="A3850" s="14"/>
      <c r="B3850" s="14"/>
      <c r="C3850" s="14"/>
      <c r="D3850" s="16"/>
      <c r="E3850" s="16"/>
      <c r="F3850" s="14"/>
      <c r="G3850" s="14"/>
      <c r="H3850" s="14"/>
      <c r="I3850" s="15"/>
      <c r="J3850" s="77"/>
    </row>
    <row r="3851" spans="1:10" x14ac:dyDescent="0.2">
      <c r="A3851" s="14"/>
      <c r="B3851" s="14"/>
      <c r="C3851" s="14"/>
      <c r="D3851" s="16"/>
      <c r="E3851" s="16"/>
      <c r="F3851" s="14"/>
      <c r="G3851" s="14"/>
      <c r="H3851" s="14"/>
      <c r="I3851" s="15"/>
      <c r="J3851" s="77"/>
    </row>
    <row r="3852" spans="1:10" x14ac:dyDescent="0.2">
      <c r="A3852" s="14"/>
      <c r="B3852" s="14"/>
      <c r="C3852" s="14"/>
      <c r="D3852" s="16"/>
      <c r="E3852" s="16"/>
      <c r="F3852" s="14"/>
      <c r="G3852" s="14"/>
      <c r="H3852" s="14"/>
      <c r="I3852" s="15"/>
      <c r="J3852" s="77"/>
    </row>
    <row r="3853" spans="1:10" x14ac:dyDescent="0.2">
      <c r="A3853" s="14"/>
      <c r="B3853" s="14"/>
      <c r="C3853" s="14"/>
      <c r="D3853" s="16"/>
      <c r="E3853" s="16"/>
      <c r="F3853" s="14"/>
      <c r="G3853" s="14"/>
      <c r="H3853" s="14"/>
      <c r="I3853" s="15"/>
      <c r="J3853" s="77"/>
    </row>
    <row r="3854" spans="1:10" x14ac:dyDescent="0.2">
      <c r="A3854" s="14"/>
      <c r="B3854" s="14"/>
      <c r="C3854" s="14"/>
      <c r="D3854" s="16"/>
      <c r="E3854" s="16"/>
      <c r="F3854" s="14"/>
      <c r="G3854" s="14"/>
      <c r="H3854" s="14"/>
      <c r="I3854" s="15"/>
      <c r="J3854" s="77"/>
    </row>
    <row r="3855" spans="1:10" x14ac:dyDescent="0.2">
      <c r="A3855" s="14"/>
      <c r="B3855" s="14"/>
      <c r="C3855" s="14"/>
      <c r="D3855" s="16"/>
      <c r="E3855" s="16"/>
      <c r="F3855" s="14"/>
      <c r="G3855" s="14"/>
      <c r="H3855" s="14"/>
      <c r="I3855" s="15"/>
      <c r="J3855" s="77"/>
    </row>
    <row r="3856" spans="1:10" x14ac:dyDescent="0.2">
      <c r="A3856" s="14"/>
      <c r="B3856" s="14"/>
      <c r="C3856" s="14"/>
      <c r="D3856" s="16"/>
      <c r="E3856" s="16"/>
      <c r="F3856" s="14"/>
      <c r="G3856" s="14"/>
      <c r="H3856" s="14"/>
      <c r="I3856" s="15"/>
      <c r="J3856" s="77"/>
    </row>
    <row r="3857" spans="1:10" x14ac:dyDescent="0.2">
      <c r="A3857" s="14"/>
      <c r="B3857" s="14"/>
      <c r="C3857" s="14"/>
      <c r="D3857" s="16"/>
      <c r="E3857" s="16"/>
      <c r="F3857" s="14"/>
      <c r="G3857" s="14"/>
      <c r="H3857" s="14"/>
      <c r="I3857" s="15"/>
      <c r="J3857" s="77"/>
    </row>
    <row r="3858" spans="1:10" x14ac:dyDescent="0.2">
      <c r="A3858" s="14"/>
      <c r="B3858" s="14"/>
      <c r="C3858" s="14"/>
      <c r="D3858" s="16"/>
      <c r="E3858" s="16"/>
      <c r="F3858" s="14"/>
      <c r="G3858" s="14"/>
      <c r="H3858" s="14"/>
      <c r="I3858" s="15"/>
      <c r="J3858" s="77"/>
    </row>
    <row r="3859" spans="1:10" x14ac:dyDescent="0.2">
      <c r="A3859" s="14"/>
      <c r="B3859" s="14"/>
      <c r="C3859" s="14"/>
      <c r="D3859" s="16"/>
      <c r="E3859" s="16"/>
      <c r="F3859" s="14"/>
      <c r="G3859" s="14"/>
      <c r="H3859" s="14"/>
      <c r="I3859" s="15"/>
      <c r="J3859" s="77"/>
    </row>
    <row r="3860" spans="1:10" x14ac:dyDescent="0.2">
      <c r="A3860" s="14"/>
      <c r="B3860" s="14"/>
      <c r="C3860" s="14"/>
      <c r="D3860" s="16"/>
      <c r="E3860" s="16"/>
      <c r="F3860" s="14"/>
      <c r="G3860" s="14"/>
      <c r="H3860" s="14"/>
      <c r="I3860" s="15"/>
      <c r="J3860" s="77"/>
    </row>
    <row r="3861" spans="1:10" x14ac:dyDescent="0.2">
      <c r="A3861" s="14"/>
      <c r="B3861" s="14"/>
      <c r="C3861" s="14"/>
      <c r="D3861" s="16"/>
      <c r="E3861" s="16"/>
      <c r="F3861" s="14"/>
      <c r="G3861" s="14"/>
      <c r="H3861" s="14"/>
      <c r="I3861" s="15"/>
      <c r="J3861" s="77"/>
    </row>
    <row r="3862" spans="1:10" x14ac:dyDescent="0.2">
      <c r="A3862" s="14"/>
      <c r="B3862" s="14"/>
      <c r="C3862" s="14"/>
      <c r="D3862" s="16"/>
      <c r="E3862" s="16"/>
      <c r="F3862" s="14"/>
      <c r="G3862" s="14"/>
      <c r="H3862" s="14"/>
      <c r="I3862" s="15"/>
      <c r="J3862" s="77"/>
    </row>
    <row r="3863" spans="1:10" x14ac:dyDescent="0.2">
      <c r="A3863" s="14"/>
      <c r="B3863" s="14"/>
      <c r="C3863" s="14"/>
      <c r="D3863" s="16"/>
      <c r="E3863" s="16"/>
      <c r="F3863" s="14"/>
      <c r="G3863" s="14"/>
      <c r="H3863" s="14"/>
      <c r="I3863" s="15"/>
      <c r="J3863" s="77"/>
    </row>
    <row r="3864" spans="1:10" x14ac:dyDescent="0.2">
      <c r="A3864" s="14"/>
      <c r="B3864" s="14"/>
      <c r="C3864" s="14"/>
      <c r="D3864" s="16"/>
      <c r="E3864" s="16"/>
      <c r="F3864" s="14"/>
      <c r="G3864" s="14"/>
      <c r="H3864" s="14"/>
      <c r="I3864" s="15"/>
      <c r="J3864" s="77"/>
    </row>
    <row r="3865" spans="1:10" x14ac:dyDescent="0.2">
      <c r="A3865" s="14"/>
      <c r="B3865" s="14"/>
      <c r="C3865" s="14"/>
      <c r="D3865" s="16"/>
      <c r="E3865" s="16"/>
      <c r="F3865" s="14"/>
      <c r="G3865" s="14"/>
      <c r="H3865" s="14"/>
      <c r="I3865" s="15"/>
      <c r="J3865" s="77"/>
    </row>
    <row r="3866" spans="1:10" x14ac:dyDescent="0.2">
      <c r="A3866" s="14"/>
      <c r="B3866" s="14"/>
      <c r="C3866" s="14"/>
      <c r="D3866" s="16"/>
      <c r="E3866" s="16"/>
      <c r="F3866" s="14"/>
      <c r="G3866" s="14"/>
      <c r="H3866" s="14"/>
      <c r="I3866" s="15"/>
      <c r="J3866" s="77"/>
    </row>
    <row r="3867" spans="1:10" x14ac:dyDescent="0.2">
      <c r="A3867" s="14"/>
      <c r="B3867" s="14"/>
      <c r="C3867" s="14"/>
      <c r="D3867" s="16"/>
      <c r="E3867" s="16"/>
      <c r="F3867" s="14"/>
      <c r="G3867" s="14"/>
      <c r="H3867" s="14"/>
      <c r="I3867" s="15"/>
      <c r="J3867" s="77"/>
    </row>
    <row r="3868" spans="1:10" x14ac:dyDescent="0.2">
      <c r="A3868" s="14"/>
      <c r="B3868" s="14"/>
      <c r="C3868" s="14"/>
      <c r="D3868" s="16"/>
      <c r="E3868" s="16"/>
      <c r="F3868" s="14"/>
      <c r="G3868" s="14"/>
      <c r="H3868" s="14"/>
      <c r="I3868" s="15"/>
      <c r="J3868" s="77"/>
    </row>
    <row r="3869" spans="1:10" x14ac:dyDescent="0.2">
      <c r="A3869" s="14"/>
      <c r="B3869" s="14"/>
      <c r="C3869" s="14"/>
      <c r="D3869" s="16"/>
      <c r="E3869" s="16"/>
      <c r="F3869" s="14"/>
      <c r="G3869" s="14"/>
      <c r="H3869" s="14"/>
      <c r="I3869" s="15"/>
      <c r="J3869" s="77"/>
    </row>
    <row r="3870" spans="1:10" x14ac:dyDescent="0.2">
      <c r="A3870" s="14"/>
      <c r="B3870" s="14"/>
      <c r="C3870" s="14"/>
      <c r="D3870" s="16"/>
      <c r="E3870" s="16"/>
      <c r="F3870" s="14"/>
      <c r="G3870" s="14"/>
      <c r="H3870" s="14"/>
      <c r="I3870" s="15"/>
      <c r="J3870" s="77"/>
    </row>
    <row r="3871" spans="1:10" x14ac:dyDescent="0.2">
      <c r="A3871" s="14"/>
      <c r="B3871" s="14"/>
      <c r="C3871" s="14"/>
      <c r="D3871" s="16"/>
      <c r="E3871" s="16"/>
      <c r="F3871" s="14"/>
      <c r="G3871" s="14"/>
      <c r="H3871" s="14"/>
      <c r="I3871" s="15"/>
      <c r="J3871" s="77"/>
    </row>
    <row r="3872" spans="1:10" x14ac:dyDescent="0.2">
      <c r="A3872" s="14"/>
      <c r="B3872" s="14"/>
      <c r="C3872" s="14"/>
      <c r="D3872" s="16"/>
      <c r="E3872" s="16"/>
      <c r="F3872" s="14"/>
      <c r="G3872" s="14"/>
      <c r="H3872" s="14"/>
      <c r="I3872" s="15"/>
      <c r="J3872" s="77"/>
    </row>
    <row r="3873" spans="1:10" x14ac:dyDescent="0.2">
      <c r="A3873" s="14"/>
      <c r="B3873" s="14"/>
      <c r="C3873" s="14"/>
      <c r="D3873" s="16"/>
      <c r="E3873" s="16"/>
      <c r="F3873" s="14"/>
      <c r="G3873" s="14"/>
      <c r="H3873" s="14"/>
      <c r="I3873" s="15"/>
      <c r="J3873" s="77"/>
    </row>
    <row r="3874" spans="1:10" x14ac:dyDescent="0.2">
      <c r="A3874" s="14"/>
      <c r="B3874" s="14"/>
      <c r="C3874" s="14"/>
      <c r="D3874" s="16"/>
      <c r="E3874" s="16"/>
      <c r="F3874" s="14"/>
      <c r="G3874" s="14"/>
      <c r="H3874" s="14"/>
      <c r="I3874" s="15"/>
      <c r="J3874" s="77"/>
    </row>
    <row r="3875" spans="1:10" x14ac:dyDescent="0.2">
      <c r="A3875" s="14"/>
      <c r="B3875" s="14"/>
      <c r="C3875" s="14"/>
      <c r="D3875" s="16"/>
      <c r="E3875" s="16"/>
      <c r="F3875" s="14"/>
      <c r="G3875" s="14"/>
      <c r="H3875" s="14"/>
      <c r="I3875" s="15"/>
      <c r="J3875" s="77"/>
    </row>
    <row r="3876" spans="1:10" x14ac:dyDescent="0.2">
      <c r="A3876" s="14"/>
      <c r="B3876" s="14"/>
      <c r="C3876" s="14"/>
      <c r="D3876" s="16"/>
      <c r="E3876" s="16"/>
      <c r="F3876" s="14"/>
      <c r="G3876" s="14"/>
      <c r="H3876" s="14"/>
      <c r="I3876" s="15"/>
      <c r="J3876" s="77"/>
    </row>
    <row r="3877" spans="1:10" x14ac:dyDescent="0.2">
      <c r="A3877" s="14"/>
      <c r="B3877" s="14"/>
      <c r="C3877" s="14"/>
      <c r="D3877" s="16"/>
      <c r="E3877" s="16"/>
      <c r="F3877" s="14"/>
      <c r="G3877" s="14"/>
      <c r="H3877" s="14"/>
      <c r="I3877" s="15"/>
      <c r="J3877" s="77"/>
    </row>
    <row r="3878" spans="1:10" x14ac:dyDescent="0.2">
      <c r="A3878" s="14"/>
      <c r="B3878" s="14"/>
      <c r="C3878" s="14"/>
      <c r="D3878" s="16"/>
      <c r="E3878" s="16"/>
      <c r="F3878" s="14"/>
      <c r="G3878" s="14"/>
      <c r="H3878" s="14"/>
      <c r="I3878" s="15"/>
      <c r="J3878" s="77"/>
    </row>
    <row r="3879" spans="1:10" x14ac:dyDescent="0.2">
      <c r="A3879" s="14"/>
      <c r="B3879" s="14"/>
      <c r="C3879" s="14"/>
      <c r="D3879" s="16"/>
      <c r="E3879" s="16"/>
      <c r="F3879" s="14"/>
      <c r="G3879" s="14"/>
      <c r="H3879" s="14"/>
      <c r="I3879" s="15"/>
      <c r="J3879" s="77"/>
    </row>
    <row r="3880" spans="1:10" x14ac:dyDescent="0.2">
      <c r="A3880" s="14"/>
      <c r="B3880" s="14"/>
      <c r="C3880" s="14"/>
      <c r="D3880" s="16"/>
      <c r="E3880" s="16"/>
      <c r="F3880" s="14"/>
      <c r="G3880" s="14"/>
      <c r="H3880" s="14"/>
      <c r="I3880" s="15"/>
      <c r="J3880" s="77"/>
    </row>
    <row r="3881" spans="1:10" x14ac:dyDescent="0.2">
      <c r="A3881" s="14"/>
      <c r="B3881" s="14"/>
      <c r="C3881" s="14"/>
      <c r="D3881" s="16"/>
      <c r="E3881" s="16"/>
      <c r="F3881" s="14"/>
      <c r="G3881" s="14"/>
      <c r="H3881" s="14"/>
      <c r="I3881" s="15"/>
      <c r="J3881" s="77"/>
    </row>
    <row r="3882" spans="1:10" x14ac:dyDescent="0.2">
      <c r="A3882" s="14"/>
      <c r="B3882" s="14"/>
      <c r="C3882" s="14"/>
      <c r="D3882" s="16"/>
      <c r="E3882" s="16"/>
      <c r="F3882" s="14"/>
      <c r="G3882" s="14"/>
      <c r="H3882" s="14"/>
      <c r="I3882" s="15"/>
      <c r="J3882" s="77"/>
    </row>
    <row r="3883" spans="1:10" x14ac:dyDescent="0.2">
      <c r="A3883" s="14"/>
      <c r="B3883" s="14"/>
      <c r="C3883" s="14"/>
      <c r="D3883" s="16"/>
      <c r="E3883" s="16"/>
      <c r="F3883" s="14"/>
      <c r="G3883" s="14"/>
      <c r="H3883" s="14"/>
      <c r="I3883" s="15"/>
      <c r="J3883" s="77"/>
    </row>
    <row r="3884" spans="1:10" x14ac:dyDescent="0.2">
      <c r="A3884" s="14"/>
      <c r="B3884" s="14"/>
      <c r="C3884" s="14"/>
      <c r="D3884" s="16"/>
      <c r="E3884" s="16"/>
      <c r="F3884" s="14"/>
      <c r="G3884" s="14"/>
      <c r="H3884" s="14"/>
      <c r="I3884" s="15"/>
      <c r="J3884" s="77"/>
    </row>
    <row r="3885" spans="1:10" x14ac:dyDescent="0.2">
      <c r="A3885" s="14"/>
      <c r="B3885" s="14"/>
      <c r="C3885" s="14"/>
      <c r="D3885" s="16"/>
      <c r="E3885" s="16"/>
      <c r="F3885" s="14"/>
      <c r="G3885" s="14"/>
      <c r="H3885" s="14"/>
      <c r="I3885" s="15"/>
      <c r="J3885" s="77"/>
    </row>
    <row r="3886" spans="1:10" x14ac:dyDescent="0.2">
      <c r="A3886" s="14"/>
      <c r="B3886" s="14"/>
      <c r="C3886" s="14"/>
      <c r="D3886" s="16"/>
      <c r="E3886" s="16"/>
      <c r="F3886" s="14"/>
      <c r="G3886" s="14"/>
      <c r="H3886" s="14"/>
      <c r="I3886" s="15"/>
      <c r="J3886" s="77"/>
    </row>
    <row r="3887" spans="1:10" x14ac:dyDescent="0.2">
      <c r="A3887" s="14"/>
      <c r="B3887" s="14"/>
      <c r="C3887" s="14"/>
      <c r="D3887" s="16"/>
      <c r="E3887" s="16"/>
      <c r="F3887" s="14"/>
      <c r="G3887" s="14"/>
      <c r="H3887" s="14"/>
      <c r="I3887" s="15"/>
      <c r="J3887" s="77"/>
    </row>
    <row r="3888" spans="1:10" x14ac:dyDescent="0.2">
      <c r="A3888" s="14"/>
      <c r="B3888" s="14"/>
      <c r="C3888" s="14"/>
      <c r="D3888" s="16"/>
      <c r="E3888" s="16"/>
      <c r="F3888" s="14"/>
      <c r="G3888" s="14"/>
      <c r="H3888" s="14"/>
      <c r="I3888" s="15"/>
      <c r="J3888" s="77"/>
    </row>
    <row r="3889" spans="1:10" x14ac:dyDescent="0.2">
      <c r="A3889" s="14"/>
      <c r="B3889" s="14"/>
      <c r="C3889" s="14"/>
      <c r="D3889" s="16"/>
      <c r="E3889" s="16"/>
      <c r="F3889" s="14"/>
      <c r="G3889" s="14"/>
      <c r="H3889" s="14"/>
      <c r="I3889" s="15"/>
      <c r="J3889" s="77"/>
    </row>
    <row r="3890" spans="1:10" x14ac:dyDescent="0.2">
      <c r="A3890" s="14"/>
      <c r="B3890" s="14"/>
      <c r="C3890" s="14"/>
      <c r="D3890" s="16"/>
      <c r="E3890" s="16"/>
      <c r="F3890" s="14"/>
      <c r="G3890" s="14"/>
      <c r="H3890" s="14"/>
      <c r="I3890" s="15"/>
      <c r="J3890" s="77"/>
    </row>
    <row r="3891" spans="1:10" x14ac:dyDescent="0.2">
      <c r="A3891" s="14"/>
      <c r="B3891" s="14"/>
      <c r="C3891" s="14"/>
      <c r="D3891" s="16"/>
      <c r="E3891" s="16"/>
      <c r="F3891" s="14"/>
      <c r="G3891" s="14"/>
      <c r="H3891" s="14"/>
      <c r="I3891" s="15"/>
      <c r="J3891" s="77"/>
    </row>
    <row r="3892" spans="1:10" x14ac:dyDescent="0.2">
      <c r="A3892" s="14"/>
      <c r="B3892" s="14"/>
      <c r="C3892" s="14"/>
      <c r="D3892" s="16"/>
      <c r="E3892" s="16"/>
      <c r="F3892" s="14"/>
      <c r="G3892" s="14"/>
      <c r="H3892" s="14"/>
      <c r="I3892" s="15"/>
      <c r="J3892" s="77"/>
    </row>
    <row r="3893" spans="1:10" x14ac:dyDescent="0.2">
      <c r="A3893" s="14"/>
      <c r="B3893" s="14"/>
      <c r="C3893" s="14"/>
      <c r="D3893" s="16"/>
      <c r="E3893" s="16"/>
      <c r="F3893" s="14"/>
      <c r="G3893" s="14"/>
      <c r="H3893" s="14"/>
      <c r="I3893" s="15"/>
      <c r="J3893" s="77"/>
    </row>
    <row r="3894" spans="1:10" x14ac:dyDescent="0.2">
      <c r="A3894" s="14"/>
      <c r="B3894" s="14"/>
      <c r="C3894" s="14"/>
      <c r="D3894" s="16"/>
      <c r="E3894" s="16"/>
      <c r="F3894" s="14"/>
      <c r="G3894" s="14"/>
      <c r="H3894" s="14"/>
      <c r="I3894" s="15"/>
      <c r="J3894" s="77"/>
    </row>
    <row r="3895" spans="1:10" x14ac:dyDescent="0.2">
      <c r="A3895" s="14"/>
      <c r="B3895" s="14"/>
      <c r="C3895" s="14"/>
      <c r="D3895" s="16"/>
      <c r="E3895" s="16"/>
      <c r="F3895" s="14"/>
      <c r="G3895" s="14"/>
      <c r="H3895" s="14"/>
      <c r="I3895" s="15"/>
      <c r="J3895" s="77"/>
    </row>
    <row r="3896" spans="1:10" x14ac:dyDescent="0.2">
      <c r="A3896" s="14"/>
      <c r="B3896" s="14"/>
      <c r="C3896" s="14"/>
      <c r="D3896" s="16"/>
      <c r="E3896" s="16"/>
      <c r="F3896" s="14"/>
      <c r="G3896" s="14"/>
      <c r="H3896" s="14"/>
      <c r="I3896" s="15"/>
      <c r="J3896" s="77"/>
    </row>
    <row r="3897" spans="1:10" x14ac:dyDescent="0.2">
      <c r="A3897" s="14"/>
      <c r="B3897" s="14"/>
      <c r="C3897" s="14"/>
      <c r="D3897" s="16"/>
      <c r="E3897" s="16"/>
      <c r="F3897" s="14"/>
      <c r="G3897" s="14"/>
      <c r="H3897" s="14"/>
      <c r="I3897" s="15"/>
      <c r="J3897" s="77"/>
    </row>
    <row r="3898" spans="1:10" x14ac:dyDescent="0.2">
      <c r="A3898" s="14"/>
      <c r="B3898" s="14"/>
      <c r="C3898" s="14"/>
      <c r="D3898" s="16"/>
      <c r="E3898" s="16"/>
      <c r="F3898" s="14"/>
      <c r="G3898" s="14"/>
      <c r="H3898" s="14"/>
      <c r="I3898" s="15"/>
      <c r="J3898" s="77"/>
    </row>
    <row r="3899" spans="1:10" x14ac:dyDescent="0.2">
      <c r="A3899" s="14"/>
      <c r="B3899" s="14"/>
      <c r="C3899" s="14"/>
      <c r="D3899" s="16"/>
      <c r="E3899" s="16"/>
      <c r="F3899" s="14"/>
      <c r="G3899" s="14"/>
      <c r="H3899" s="14"/>
      <c r="I3899" s="15"/>
      <c r="J3899" s="77"/>
    </row>
    <row r="3900" spans="1:10" x14ac:dyDescent="0.2">
      <c r="A3900" s="14"/>
      <c r="B3900" s="14"/>
      <c r="C3900" s="14"/>
      <c r="D3900" s="16"/>
      <c r="E3900" s="16"/>
      <c r="F3900" s="14"/>
      <c r="G3900" s="14"/>
      <c r="H3900" s="14"/>
      <c r="I3900" s="15"/>
      <c r="J3900" s="77"/>
    </row>
    <row r="3901" spans="1:10" x14ac:dyDescent="0.2">
      <c r="A3901" s="14"/>
      <c r="B3901" s="14"/>
      <c r="C3901" s="14"/>
      <c r="D3901" s="16"/>
      <c r="E3901" s="16"/>
      <c r="F3901" s="14"/>
      <c r="G3901" s="14"/>
      <c r="H3901" s="14"/>
      <c r="I3901" s="15"/>
      <c r="J3901" s="77"/>
    </row>
    <row r="3902" spans="1:10" x14ac:dyDescent="0.2">
      <c r="A3902" s="14"/>
      <c r="B3902" s="14"/>
      <c r="C3902" s="14"/>
      <c r="D3902" s="16"/>
      <c r="E3902" s="16"/>
      <c r="F3902" s="14"/>
      <c r="G3902" s="14"/>
      <c r="H3902" s="14"/>
      <c r="I3902" s="15"/>
      <c r="J3902" s="77"/>
    </row>
    <row r="3903" spans="1:10" x14ac:dyDescent="0.2">
      <c r="A3903" s="14"/>
      <c r="B3903" s="14"/>
      <c r="C3903" s="14"/>
      <c r="D3903" s="16"/>
      <c r="E3903" s="16"/>
      <c r="F3903" s="14"/>
      <c r="G3903" s="14"/>
      <c r="H3903" s="14"/>
      <c r="I3903" s="15"/>
      <c r="J3903" s="77"/>
    </row>
    <row r="3904" spans="1:10" x14ac:dyDescent="0.2">
      <c r="A3904" s="14"/>
      <c r="B3904" s="14"/>
      <c r="C3904" s="14"/>
      <c r="D3904" s="16"/>
      <c r="E3904" s="16"/>
      <c r="F3904" s="14"/>
      <c r="G3904" s="14"/>
      <c r="H3904" s="14"/>
      <c r="I3904" s="15"/>
      <c r="J3904" s="77"/>
    </row>
    <row r="3905" spans="1:10" x14ac:dyDescent="0.2">
      <c r="A3905" s="14"/>
      <c r="B3905" s="14"/>
      <c r="C3905" s="14"/>
      <c r="D3905" s="16"/>
      <c r="E3905" s="16"/>
      <c r="F3905" s="14"/>
      <c r="G3905" s="14"/>
      <c r="H3905" s="14"/>
      <c r="I3905" s="15"/>
      <c r="J3905" s="77"/>
    </row>
    <row r="3906" spans="1:10" x14ac:dyDescent="0.2">
      <c r="A3906" s="14"/>
      <c r="B3906" s="14"/>
      <c r="C3906" s="14"/>
      <c r="D3906" s="16"/>
      <c r="E3906" s="16"/>
      <c r="F3906" s="14"/>
      <c r="G3906" s="14"/>
      <c r="H3906" s="14"/>
      <c r="I3906" s="15"/>
      <c r="J3906" s="77"/>
    </row>
    <row r="3907" spans="1:10" x14ac:dyDescent="0.2">
      <c r="A3907" s="14"/>
      <c r="B3907" s="14"/>
      <c r="C3907" s="14"/>
      <c r="D3907" s="16"/>
      <c r="E3907" s="16"/>
      <c r="F3907" s="14"/>
      <c r="G3907" s="14"/>
      <c r="H3907" s="14"/>
      <c r="I3907" s="15"/>
      <c r="J3907" s="77"/>
    </row>
    <row r="3908" spans="1:10" x14ac:dyDescent="0.2">
      <c r="A3908" s="14"/>
      <c r="B3908" s="14"/>
      <c r="C3908" s="14"/>
      <c r="D3908" s="16"/>
      <c r="E3908" s="16"/>
      <c r="F3908" s="14"/>
      <c r="G3908" s="14"/>
      <c r="H3908" s="14"/>
      <c r="I3908" s="15"/>
      <c r="J3908" s="77"/>
    </row>
    <row r="3909" spans="1:10" x14ac:dyDescent="0.2">
      <c r="A3909" s="14"/>
      <c r="B3909" s="14"/>
      <c r="C3909" s="14"/>
      <c r="D3909" s="16"/>
      <c r="E3909" s="16"/>
      <c r="F3909" s="14"/>
      <c r="G3909" s="14"/>
      <c r="H3909" s="14"/>
      <c r="I3909" s="15"/>
      <c r="J3909" s="77"/>
    </row>
    <row r="3910" spans="1:10" x14ac:dyDescent="0.2">
      <c r="A3910" s="14"/>
      <c r="B3910" s="14"/>
      <c r="C3910" s="14"/>
      <c r="D3910" s="16"/>
      <c r="E3910" s="16"/>
      <c r="F3910" s="14"/>
      <c r="G3910" s="14"/>
      <c r="H3910" s="14"/>
      <c r="I3910" s="15"/>
      <c r="J3910" s="77"/>
    </row>
    <row r="3911" spans="1:10" x14ac:dyDescent="0.2">
      <c r="A3911" s="14"/>
      <c r="B3911" s="14"/>
      <c r="C3911" s="14"/>
      <c r="D3911" s="16"/>
      <c r="E3911" s="16"/>
      <c r="F3911" s="14"/>
      <c r="G3911" s="14"/>
      <c r="H3911" s="14"/>
      <c r="I3911" s="15"/>
      <c r="J3911" s="77"/>
    </row>
    <row r="3912" spans="1:10" x14ac:dyDescent="0.2">
      <c r="A3912" s="14"/>
      <c r="B3912" s="14"/>
      <c r="C3912" s="14"/>
      <c r="D3912" s="16"/>
      <c r="E3912" s="16"/>
      <c r="F3912" s="14"/>
      <c r="G3912" s="14"/>
      <c r="H3912" s="14"/>
      <c r="I3912" s="15"/>
      <c r="J3912" s="77"/>
    </row>
    <row r="3913" spans="1:10" x14ac:dyDescent="0.2">
      <c r="A3913" s="14"/>
      <c r="B3913" s="14"/>
      <c r="C3913" s="14"/>
      <c r="D3913" s="16"/>
      <c r="E3913" s="16"/>
      <c r="F3913" s="14"/>
      <c r="G3913" s="14"/>
      <c r="H3913" s="14"/>
      <c r="I3913" s="15"/>
      <c r="J3913" s="77"/>
    </row>
    <row r="3914" spans="1:10" x14ac:dyDescent="0.2">
      <c r="A3914" s="14"/>
      <c r="B3914" s="14"/>
      <c r="C3914" s="14"/>
      <c r="D3914" s="16"/>
      <c r="E3914" s="16"/>
      <c r="F3914" s="14"/>
      <c r="G3914" s="14"/>
      <c r="H3914" s="14"/>
      <c r="I3914" s="15"/>
      <c r="J3914" s="77"/>
    </row>
    <row r="3915" spans="1:10" x14ac:dyDescent="0.2">
      <c r="A3915" s="14"/>
      <c r="B3915" s="14"/>
      <c r="C3915" s="14"/>
      <c r="D3915" s="16"/>
      <c r="E3915" s="16"/>
      <c r="F3915" s="14"/>
      <c r="G3915" s="14"/>
      <c r="H3915" s="14"/>
      <c r="I3915" s="15"/>
      <c r="J3915" s="77"/>
    </row>
    <row r="3916" spans="1:10" x14ac:dyDescent="0.2">
      <c r="A3916" s="14"/>
      <c r="B3916" s="14"/>
      <c r="C3916" s="14"/>
      <c r="D3916" s="16"/>
      <c r="E3916" s="16"/>
      <c r="F3916" s="14"/>
      <c r="G3916" s="14"/>
      <c r="H3916" s="14"/>
      <c r="I3916" s="15"/>
      <c r="J3916" s="77"/>
    </row>
    <row r="3917" spans="1:10" x14ac:dyDescent="0.2">
      <c r="A3917" s="14"/>
      <c r="B3917" s="14"/>
      <c r="C3917" s="14"/>
      <c r="D3917" s="16"/>
      <c r="E3917" s="16"/>
      <c r="F3917" s="14"/>
      <c r="G3917" s="14"/>
      <c r="H3917" s="14"/>
      <c r="I3917" s="15"/>
      <c r="J3917" s="77"/>
    </row>
    <row r="3918" spans="1:10" x14ac:dyDescent="0.2">
      <c r="A3918" s="14"/>
      <c r="B3918" s="14"/>
      <c r="C3918" s="14"/>
      <c r="D3918" s="16"/>
      <c r="E3918" s="16"/>
      <c r="F3918" s="14"/>
      <c r="G3918" s="14"/>
      <c r="H3918" s="14"/>
      <c r="I3918" s="15"/>
      <c r="J3918" s="77"/>
    </row>
    <row r="3919" spans="1:10" x14ac:dyDescent="0.2">
      <c r="A3919" s="14"/>
      <c r="B3919" s="14"/>
      <c r="C3919" s="14"/>
      <c r="D3919" s="16"/>
      <c r="E3919" s="16"/>
      <c r="F3919" s="14"/>
      <c r="G3919" s="14"/>
      <c r="H3919" s="14"/>
      <c r="I3919" s="15"/>
      <c r="J3919" s="77"/>
    </row>
    <row r="3920" spans="1:10" x14ac:dyDescent="0.2">
      <c r="A3920" s="14"/>
      <c r="B3920" s="14"/>
      <c r="C3920" s="14"/>
      <c r="D3920" s="16"/>
      <c r="E3920" s="16"/>
      <c r="F3920" s="14"/>
      <c r="G3920" s="14"/>
      <c r="H3920" s="14"/>
      <c r="I3920" s="15"/>
      <c r="J3920" s="77"/>
    </row>
    <row r="3921" spans="1:10" x14ac:dyDescent="0.2">
      <c r="A3921" s="14"/>
      <c r="B3921" s="14"/>
      <c r="C3921" s="14"/>
      <c r="D3921" s="16"/>
      <c r="E3921" s="16"/>
      <c r="F3921" s="14"/>
      <c r="G3921" s="14"/>
      <c r="H3921" s="14"/>
      <c r="I3921" s="15"/>
      <c r="J3921" s="77"/>
    </row>
    <row r="3922" spans="1:10" x14ac:dyDescent="0.2">
      <c r="A3922" s="14"/>
      <c r="B3922" s="14"/>
      <c r="C3922" s="14"/>
      <c r="D3922" s="16"/>
      <c r="E3922" s="16"/>
      <c r="F3922" s="14"/>
      <c r="G3922" s="14"/>
      <c r="H3922" s="14"/>
      <c r="I3922" s="15"/>
      <c r="J3922" s="77"/>
    </row>
    <row r="3923" spans="1:10" x14ac:dyDescent="0.2">
      <c r="A3923" s="14"/>
      <c r="B3923" s="14"/>
      <c r="C3923" s="14"/>
      <c r="D3923" s="16"/>
      <c r="E3923" s="16"/>
      <c r="F3923" s="14"/>
      <c r="G3923" s="14"/>
      <c r="H3923" s="14"/>
      <c r="I3923" s="15"/>
      <c r="J3923" s="77"/>
    </row>
    <row r="3924" spans="1:10" x14ac:dyDescent="0.2">
      <c r="A3924" s="14"/>
      <c r="B3924" s="14"/>
      <c r="C3924" s="14"/>
      <c r="D3924" s="16"/>
      <c r="E3924" s="16"/>
      <c r="F3924" s="14"/>
      <c r="G3924" s="14"/>
      <c r="H3924" s="14"/>
      <c r="I3924" s="15"/>
      <c r="J3924" s="77"/>
    </row>
    <row r="3925" spans="1:10" x14ac:dyDescent="0.2">
      <c r="A3925" s="14"/>
      <c r="B3925" s="14"/>
      <c r="C3925" s="14"/>
      <c r="D3925" s="16"/>
      <c r="E3925" s="16"/>
      <c r="F3925" s="14"/>
      <c r="G3925" s="14"/>
      <c r="H3925" s="14"/>
      <c r="I3925" s="15"/>
      <c r="J3925" s="77"/>
    </row>
    <row r="3926" spans="1:10" x14ac:dyDescent="0.2">
      <c r="A3926" s="14"/>
      <c r="B3926" s="14"/>
      <c r="C3926" s="14"/>
      <c r="D3926" s="16"/>
      <c r="E3926" s="16"/>
      <c r="F3926" s="14"/>
      <c r="G3926" s="14"/>
      <c r="H3926" s="14"/>
      <c r="I3926" s="15"/>
      <c r="J3926" s="77"/>
    </row>
    <row r="3927" spans="1:10" x14ac:dyDescent="0.2">
      <c r="A3927" s="14"/>
      <c r="B3927" s="14"/>
      <c r="C3927" s="14"/>
      <c r="D3927" s="16"/>
      <c r="E3927" s="16"/>
      <c r="F3927" s="14"/>
      <c r="G3927" s="14"/>
      <c r="H3927" s="14"/>
      <c r="I3927" s="15"/>
      <c r="J3927" s="77"/>
    </row>
    <row r="3928" spans="1:10" x14ac:dyDescent="0.2">
      <c r="A3928" s="14"/>
      <c r="B3928" s="14"/>
      <c r="C3928" s="14"/>
      <c r="D3928" s="16"/>
      <c r="E3928" s="16"/>
      <c r="F3928" s="14"/>
      <c r="G3928" s="14"/>
      <c r="H3928" s="14"/>
      <c r="I3928" s="15"/>
      <c r="J3928" s="77"/>
    </row>
    <row r="3929" spans="1:10" x14ac:dyDescent="0.2">
      <c r="A3929" s="14"/>
      <c r="B3929" s="14"/>
      <c r="C3929" s="14"/>
      <c r="D3929" s="16"/>
      <c r="E3929" s="16"/>
      <c r="F3929" s="14"/>
      <c r="G3929" s="14"/>
      <c r="H3929" s="14"/>
      <c r="I3929" s="15"/>
      <c r="J3929" s="77"/>
    </row>
    <row r="3930" spans="1:10" x14ac:dyDescent="0.2">
      <c r="A3930" s="14"/>
      <c r="B3930" s="14"/>
      <c r="C3930" s="14"/>
      <c r="D3930" s="16"/>
      <c r="E3930" s="16"/>
      <c r="F3930" s="14"/>
      <c r="G3930" s="14"/>
      <c r="H3930" s="14"/>
      <c r="I3930" s="15"/>
      <c r="J3930" s="77"/>
    </row>
    <row r="3931" spans="1:10" x14ac:dyDescent="0.2">
      <c r="A3931" s="14"/>
      <c r="B3931" s="14"/>
      <c r="C3931" s="14"/>
      <c r="D3931" s="16"/>
      <c r="E3931" s="16"/>
      <c r="F3931" s="14"/>
      <c r="G3931" s="14"/>
      <c r="H3931" s="14"/>
      <c r="I3931" s="15"/>
      <c r="J3931" s="77"/>
    </row>
    <row r="3932" spans="1:10" x14ac:dyDescent="0.2">
      <c r="A3932" s="14"/>
      <c r="B3932" s="14"/>
      <c r="C3932" s="14"/>
      <c r="D3932" s="16"/>
      <c r="E3932" s="16"/>
      <c r="F3932" s="14"/>
      <c r="G3932" s="14"/>
      <c r="H3932" s="14"/>
      <c r="I3932" s="15"/>
      <c r="J3932" s="77"/>
    </row>
    <row r="3933" spans="1:10" x14ac:dyDescent="0.2">
      <c r="A3933" s="14"/>
      <c r="B3933" s="14"/>
      <c r="C3933" s="14"/>
      <c r="D3933" s="16"/>
      <c r="E3933" s="16"/>
      <c r="F3933" s="14"/>
      <c r="G3933" s="14"/>
      <c r="H3933" s="14"/>
      <c r="I3933" s="15"/>
      <c r="J3933" s="77"/>
    </row>
    <row r="3934" spans="1:10" x14ac:dyDescent="0.2">
      <c r="A3934" s="14"/>
      <c r="B3934" s="14"/>
      <c r="C3934" s="14"/>
      <c r="D3934" s="16"/>
      <c r="E3934" s="16"/>
      <c r="F3934" s="14"/>
      <c r="G3934" s="14"/>
      <c r="H3934" s="14"/>
      <c r="I3934" s="15"/>
      <c r="J3934" s="77"/>
    </row>
    <row r="3935" spans="1:10" x14ac:dyDescent="0.2">
      <c r="A3935" s="14"/>
      <c r="B3935" s="14"/>
      <c r="C3935" s="14"/>
      <c r="D3935" s="16"/>
      <c r="E3935" s="16"/>
      <c r="F3935" s="14"/>
      <c r="G3935" s="14"/>
      <c r="H3935" s="14"/>
      <c r="I3935" s="15"/>
      <c r="J3935" s="77"/>
    </row>
    <row r="3936" spans="1:10" x14ac:dyDescent="0.2">
      <c r="A3936" s="14"/>
      <c r="B3936" s="14"/>
      <c r="C3936" s="14"/>
      <c r="D3936" s="16"/>
      <c r="E3936" s="16"/>
      <c r="F3936" s="14"/>
      <c r="G3936" s="14"/>
      <c r="H3936" s="14"/>
      <c r="I3936" s="15"/>
      <c r="J3936" s="77"/>
    </row>
    <row r="3937" spans="1:10" x14ac:dyDescent="0.2">
      <c r="A3937" s="14"/>
      <c r="B3937" s="14"/>
      <c r="C3937" s="14"/>
      <c r="D3937" s="16"/>
      <c r="E3937" s="16"/>
      <c r="F3937" s="14"/>
      <c r="G3937" s="14"/>
      <c r="H3937" s="14"/>
      <c r="I3937" s="15"/>
      <c r="J3937" s="77"/>
    </row>
    <row r="3938" spans="1:10" x14ac:dyDescent="0.2">
      <c r="A3938" s="14"/>
      <c r="B3938" s="14"/>
      <c r="C3938" s="14"/>
      <c r="D3938" s="16"/>
      <c r="E3938" s="16"/>
      <c r="F3938" s="14"/>
      <c r="G3938" s="14"/>
      <c r="H3938" s="14"/>
      <c r="I3938" s="15"/>
      <c r="J3938" s="77"/>
    </row>
    <row r="3939" spans="1:10" x14ac:dyDescent="0.2">
      <c r="A3939" s="14"/>
      <c r="B3939" s="14"/>
      <c r="C3939" s="14"/>
      <c r="D3939" s="16"/>
      <c r="E3939" s="16"/>
      <c r="F3939" s="14"/>
      <c r="G3939" s="14"/>
      <c r="H3939" s="14"/>
      <c r="I3939" s="15"/>
      <c r="J3939" s="77"/>
    </row>
    <row r="3940" spans="1:10" x14ac:dyDescent="0.2">
      <c r="A3940" s="14"/>
      <c r="B3940" s="14"/>
      <c r="C3940" s="14"/>
      <c r="D3940" s="16"/>
      <c r="E3940" s="16"/>
      <c r="F3940" s="14"/>
      <c r="G3940" s="14"/>
      <c r="H3940" s="14"/>
      <c r="I3940" s="15"/>
      <c r="J3940" s="77"/>
    </row>
    <row r="3941" spans="1:10" x14ac:dyDescent="0.2">
      <c r="A3941" s="14"/>
      <c r="B3941" s="14"/>
      <c r="C3941" s="14"/>
      <c r="D3941" s="16"/>
      <c r="E3941" s="16"/>
      <c r="F3941" s="14"/>
      <c r="G3941" s="14"/>
      <c r="H3941" s="14"/>
      <c r="I3941" s="15"/>
      <c r="J3941" s="77"/>
    </row>
    <row r="3942" spans="1:10" x14ac:dyDescent="0.2">
      <c r="A3942" s="14"/>
      <c r="B3942" s="14"/>
      <c r="C3942" s="14"/>
      <c r="D3942" s="16"/>
      <c r="E3942" s="16"/>
      <c r="F3942" s="14"/>
      <c r="G3942" s="14"/>
      <c r="H3942" s="14"/>
      <c r="I3942" s="15"/>
      <c r="J3942" s="77"/>
    </row>
    <row r="3943" spans="1:10" x14ac:dyDescent="0.2">
      <c r="A3943" s="14"/>
      <c r="B3943" s="14"/>
      <c r="C3943" s="14"/>
      <c r="D3943" s="16"/>
      <c r="E3943" s="16"/>
      <c r="F3943" s="14"/>
      <c r="G3943" s="14"/>
      <c r="H3943" s="14"/>
      <c r="I3943" s="15"/>
      <c r="J3943" s="77"/>
    </row>
    <row r="3944" spans="1:10" x14ac:dyDescent="0.2">
      <c r="A3944" s="14"/>
      <c r="B3944" s="14"/>
      <c r="C3944" s="14"/>
      <c r="D3944" s="16"/>
      <c r="E3944" s="16"/>
      <c r="F3944" s="14"/>
      <c r="G3944" s="14"/>
      <c r="H3944" s="14"/>
      <c r="I3944" s="15"/>
      <c r="J3944" s="77"/>
    </row>
    <row r="3945" spans="1:10" x14ac:dyDescent="0.2">
      <c r="A3945" s="14"/>
      <c r="B3945" s="14"/>
      <c r="C3945" s="14"/>
      <c r="D3945" s="16"/>
      <c r="E3945" s="16"/>
      <c r="F3945" s="14"/>
      <c r="G3945" s="14"/>
      <c r="H3945" s="14"/>
      <c r="I3945" s="15"/>
      <c r="J3945" s="77"/>
    </row>
    <row r="3946" spans="1:10" x14ac:dyDescent="0.2">
      <c r="A3946" s="14"/>
      <c r="B3946" s="14"/>
      <c r="C3946" s="14"/>
      <c r="D3946" s="16"/>
      <c r="E3946" s="16"/>
      <c r="F3946" s="14"/>
      <c r="G3946" s="14"/>
      <c r="H3946" s="14"/>
      <c r="I3946" s="15"/>
      <c r="J3946" s="77"/>
    </row>
    <row r="3947" spans="1:10" x14ac:dyDescent="0.2">
      <c r="A3947" s="14"/>
      <c r="B3947" s="14"/>
      <c r="C3947" s="14"/>
      <c r="D3947" s="16"/>
      <c r="E3947" s="16"/>
      <c r="F3947" s="14"/>
      <c r="G3947" s="14"/>
      <c r="H3947" s="14"/>
      <c r="I3947" s="15"/>
      <c r="J3947" s="77"/>
    </row>
    <row r="3948" spans="1:10" x14ac:dyDescent="0.2">
      <c r="A3948" s="14"/>
      <c r="B3948" s="14"/>
      <c r="C3948" s="14"/>
      <c r="D3948" s="16"/>
      <c r="E3948" s="16"/>
      <c r="F3948" s="14"/>
      <c r="G3948" s="14"/>
      <c r="H3948" s="14"/>
      <c r="I3948" s="15"/>
      <c r="J3948" s="77"/>
    </row>
    <row r="3949" spans="1:10" x14ac:dyDescent="0.2">
      <c r="A3949" s="14"/>
      <c r="B3949" s="14"/>
      <c r="C3949" s="14"/>
      <c r="D3949" s="16"/>
      <c r="E3949" s="16"/>
      <c r="F3949" s="14"/>
      <c r="G3949" s="14"/>
      <c r="H3949" s="14"/>
      <c r="I3949" s="15"/>
      <c r="J3949" s="77"/>
    </row>
    <row r="3950" spans="1:10" x14ac:dyDescent="0.2">
      <c r="A3950" s="14"/>
      <c r="B3950" s="14"/>
      <c r="C3950" s="14"/>
      <c r="D3950" s="16"/>
      <c r="E3950" s="16"/>
      <c r="F3950" s="14"/>
      <c r="G3950" s="14"/>
      <c r="H3950" s="14"/>
      <c r="I3950" s="15"/>
      <c r="J3950" s="77"/>
    </row>
    <row r="3951" spans="1:10" x14ac:dyDescent="0.2">
      <c r="A3951" s="14"/>
      <c r="B3951" s="14"/>
      <c r="C3951" s="14"/>
      <c r="D3951" s="16"/>
      <c r="E3951" s="16"/>
      <c r="F3951" s="14"/>
      <c r="G3951" s="14"/>
      <c r="H3951" s="14"/>
      <c r="I3951" s="15"/>
      <c r="J3951" s="77"/>
    </row>
    <row r="3952" spans="1:10" x14ac:dyDescent="0.2">
      <c r="A3952" s="14"/>
      <c r="B3952" s="14"/>
      <c r="C3952" s="14"/>
      <c r="D3952" s="16"/>
      <c r="E3952" s="16"/>
      <c r="F3952" s="14"/>
      <c r="G3952" s="14"/>
      <c r="H3952" s="14"/>
      <c r="I3952" s="15"/>
      <c r="J3952" s="77"/>
    </row>
    <row r="3953" spans="1:10" x14ac:dyDescent="0.2">
      <c r="A3953" s="14"/>
      <c r="B3953" s="14"/>
      <c r="C3953" s="14"/>
      <c r="D3953" s="16"/>
      <c r="E3953" s="16"/>
      <c r="F3953" s="14"/>
      <c r="G3953" s="14"/>
      <c r="H3953" s="14"/>
      <c r="I3953" s="15"/>
      <c r="J3953" s="77"/>
    </row>
    <row r="3954" spans="1:10" x14ac:dyDescent="0.2">
      <c r="A3954" s="14"/>
      <c r="B3954" s="14"/>
      <c r="C3954" s="14"/>
      <c r="D3954" s="16"/>
      <c r="E3954" s="16"/>
      <c r="F3954" s="14"/>
      <c r="G3954" s="14"/>
      <c r="H3954" s="14"/>
      <c r="I3954" s="15"/>
      <c r="J3954" s="77"/>
    </row>
    <row r="3955" spans="1:10" x14ac:dyDescent="0.2">
      <c r="A3955" s="14"/>
      <c r="B3955" s="14"/>
      <c r="C3955" s="14"/>
      <c r="D3955" s="16"/>
      <c r="E3955" s="16"/>
      <c r="F3955" s="14"/>
      <c r="G3955" s="14"/>
      <c r="H3955" s="14"/>
      <c r="I3955" s="15"/>
      <c r="J3955" s="77"/>
    </row>
    <row r="3956" spans="1:10" x14ac:dyDescent="0.2">
      <c r="A3956" s="14"/>
      <c r="B3956" s="14"/>
      <c r="C3956" s="14"/>
      <c r="D3956" s="16"/>
      <c r="E3956" s="16"/>
      <c r="F3956" s="14"/>
      <c r="G3956" s="14"/>
      <c r="H3956" s="14"/>
      <c r="I3956" s="15"/>
      <c r="J3956" s="77"/>
    </row>
    <row r="3957" spans="1:10" x14ac:dyDescent="0.2">
      <c r="A3957" s="14"/>
      <c r="B3957" s="14"/>
      <c r="C3957" s="14"/>
      <c r="D3957" s="16"/>
      <c r="E3957" s="16"/>
      <c r="F3957" s="14"/>
      <c r="G3957" s="14"/>
      <c r="H3957" s="14"/>
      <c r="I3957" s="15"/>
      <c r="J3957" s="77"/>
    </row>
    <row r="3958" spans="1:10" x14ac:dyDescent="0.2">
      <c r="A3958" s="14"/>
      <c r="B3958" s="14"/>
      <c r="C3958" s="14"/>
      <c r="D3958" s="16"/>
      <c r="E3958" s="16"/>
      <c r="F3958" s="14"/>
      <c r="G3958" s="14"/>
      <c r="H3958" s="14"/>
      <c r="I3958" s="15"/>
      <c r="J3958" s="77"/>
    </row>
    <row r="3959" spans="1:10" x14ac:dyDescent="0.2">
      <c r="A3959" s="14"/>
      <c r="B3959" s="14"/>
      <c r="C3959" s="14"/>
      <c r="D3959" s="16"/>
      <c r="E3959" s="16"/>
      <c r="F3959" s="14"/>
      <c r="G3959" s="14"/>
      <c r="H3959" s="14"/>
      <c r="I3959" s="15"/>
      <c r="J3959" s="77"/>
    </row>
    <row r="3960" spans="1:10" x14ac:dyDescent="0.2">
      <c r="A3960" s="14"/>
      <c r="B3960" s="14"/>
      <c r="C3960" s="14"/>
      <c r="D3960" s="16"/>
      <c r="E3960" s="16"/>
      <c r="F3960" s="14"/>
      <c r="G3960" s="14"/>
      <c r="H3960" s="14"/>
      <c r="I3960" s="15"/>
      <c r="J3960" s="77"/>
    </row>
    <row r="3961" spans="1:10" x14ac:dyDescent="0.2">
      <c r="A3961" s="14"/>
      <c r="B3961" s="14"/>
      <c r="C3961" s="14"/>
      <c r="D3961" s="16"/>
      <c r="E3961" s="16"/>
      <c r="F3961" s="14"/>
      <c r="G3961" s="14"/>
      <c r="H3961" s="14"/>
      <c r="I3961" s="15"/>
      <c r="J3961" s="77"/>
    </row>
    <row r="3962" spans="1:10" x14ac:dyDescent="0.2">
      <c r="A3962" s="14"/>
      <c r="B3962" s="14"/>
      <c r="C3962" s="14"/>
      <c r="D3962" s="16"/>
      <c r="E3962" s="16"/>
      <c r="F3962" s="14"/>
      <c r="G3962" s="14"/>
      <c r="H3962" s="14"/>
      <c r="I3962" s="15"/>
      <c r="J3962" s="77"/>
    </row>
    <row r="3963" spans="1:10" x14ac:dyDescent="0.2">
      <c r="A3963" s="14"/>
      <c r="B3963" s="14"/>
      <c r="C3963" s="14"/>
      <c r="D3963" s="16"/>
      <c r="E3963" s="16"/>
      <c r="F3963" s="14"/>
      <c r="G3963" s="14"/>
      <c r="H3963" s="14"/>
      <c r="I3963" s="15"/>
      <c r="J3963" s="77"/>
    </row>
    <row r="3964" spans="1:10" x14ac:dyDescent="0.2">
      <c r="A3964" s="14"/>
      <c r="B3964" s="14"/>
      <c r="C3964" s="14"/>
      <c r="D3964" s="16"/>
      <c r="E3964" s="16"/>
      <c r="F3964" s="14"/>
      <c r="G3964" s="14"/>
      <c r="H3964" s="14"/>
      <c r="I3964" s="15"/>
      <c r="J3964" s="77"/>
    </row>
    <row r="3965" spans="1:10" x14ac:dyDescent="0.2">
      <c r="A3965" s="14"/>
      <c r="B3965" s="14"/>
      <c r="C3965" s="14"/>
      <c r="D3965" s="16"/>
      <c r="E3965" s="16"/>
      <c r="F3965" s="14"/>
      <c r="G3965" s="14"/>
      <c r="H3965" s="14"/>
      <c r="I3965" s="15"/>
      <c r="J3965" s="77"/>
    </row>
    <row r="3966" spans="1:10" x14ac:dyDescent="0.2">
      <c r="A3966" s="14"/>
      <c r="B3966" s="14"/>
      <c r="C3966" s="14"/>
      <c r="D3966" s="16"/>
      <c r="E3966" s="16"/>
      <c r="F3966" s="14"/>
      <c r="G3966" s="14"/>
      <c r="H3966" s="14"/>
      <c r="I3966" s="15"/>
      <c r="J3966" s="77"/>
    </row>
    <row r="3967" spans="1:10" x14ac:dyDescent="0.2">
      <c r="A3967" s="14"/>
      <c r="B3967" s="14"/>
      <c r="C3967" s="14"/>
      <c r="D3967" s="16"/>
      <c r="E3967" s="16"/>
      <c r="F3967" s="14"/>
      <c r="G3967" s="14"/>
      <c r="H3967" s="14"/>
      <c r="I3967" s="15"/>
      <c r="J3967" s="77"/>
    </row>
    <row r="3968" spans="1:10" x14ac:dyDescent="0.2">
      <c r="A3968" s="14"/>
      <c r="B3968" s="14"/>
      <c r="C3968" s="14"/>
      <c r="D3968" s="16"/>
      <c r="E3968" s="16"/>
      <c r="F3968" s="14"/>
      <c r="G3968" s="14"/>
      <c r="H3968" s="14"/>
      <c r="I3968" s="15"/>
      <c r="J3968" s="77"/>
    </row>
    <row r="3969" spans="1:10" x14ac:dyDescent="0.2">
      <c r="A3969" s="14"/>
      <c r="B3969" s="14"/>
      <c r="C3969" s="14"/>
      <c r="D3969" s="16"/>
      <c r="E3969" s="16"/>
      <c r="F3969" s="14"/>
      <c r="G3969" s="14"/>
      <c r="H3969" s="14"/>
      <c r="I3969" s="15"/>
      <c r="J3969" s="77"/>
    </row>
    <row r="3970" spans="1:10" x14ac:dyDescent="0.2">
      <c r="A3970" s="14"/>
      <c r="B3970" s="14"/>
      <c r="C3970" s="14"/>
      <c r="D3970" s="16"/>
      <c r="E3970" s="16"/>
      <c r="F3970" s="14"/>
      <c r="G3970" s="14"/>
      <c r="H3970" s="14"/>
      <c r="I3970" s="15"/>
      <c r="J3970" s="77"/>
    </row>
    <row r="3971" spans="1:10" x14ac:dyDescent="0.2">
      <c r="A3971" s="14"/>
      <c r="B3971" s="14"/>
      <c r="C3971" s="14"/>
      <c r="D3971" s="16"/>
      <c r="E3971" s="16"/>
      <c r="F3971" s="14"/>
      <c r="G3971" s="14"/>
      <c r="H3971" s="14"/>
      <c r="I3971" s="15"/>
      <c r="J3971" s="77"/>
    </row>
    <row r="3972" spans="1:10" x14ac:dyDescent="0.2">
      <c r="A3972" s="14"/>
      <c r="B3972" s="14"/>
      <c r="C3972" s="14"/>
      <c r="D3972" s="16"/>
      <c r="E3972" s="16"/>
      <c r="F3972" s="14"/>
      <c r="G3972" s="14"/>
      <c r="H3972" s="14"/>
      <c r="I3972" s="15"/>
      <c r="J3972" s="77"/>
    </row>
    <row r="3973" spans="1:10" x14ac:dyDescent="0.2">
      <c r="A3973" s="14"/>
      <c r="B3973" s="14"/>
      <c r="C3973" s="14"/>
      <c r="D3973" s="16"/>
      <c r="E3973" s="16"/>
      <c r="F3973" s="14"/>
      <c r="G3973" s="14"/>
      <c r="H3973" s="14"/>
      <c r="I3973" s="15"/>
      <c r="J3973" s="77"/>
    </row>
    <row r="3974" spans="1:10" x14ac:dyDescent="0.2">
      <c r="A3974" s="14"/>
      <c r="B3974" s="14"/>
      <c r="C3974" s="14"/>
      <c r="D3974" s="16"/>
      <c r="E3974" s="16"/>
      <c r="F3974" s="14"/>
      <c r="G3974" s="14"/>
      <c r="H3974" s="14"/>
      <c r="I3974" s="15"/>
      <c r="J3974" s="77"/>
    </row>
    <row r="3975" spans="1:10" x14ac:dyDescent="0.2">
      <c r="A3975" s="14"/>
      <c r="B3975" s="14"/>
      <c r="C3975" s="14"/>
      <c r="D3975" s="16"/>
      <c r="E3975" s="16"/>
      <c r="F3975" s="14"/>
      <c r="G3975" s="14"/>
      <c r="H3975" s="14"/>
      <c r="I3975" s="15"/>
      <c r="J3975" s="77"/>
    </row>
    <row r="3976" spans="1:10" x14ac:dyDescent="0.2">
      <c r="A3976" s="14"/>
      <c r="B3976" s="14"/>
      <c r="C3976" s="14"/>
      <c r="D3976" s="16"/>
      <c r="E3976" s="16"/>
      <c r="F3976" s="14"/>
      <c r="G3976" s="14"/>
      <c r="H3976" s="14"/>
      <c r="I3976" s="15"/>
      <c r="J3976" s="77"/>
    </row>
    <row r="3977" spans="1:10" x14ac:dyDescent="0.2">
      <c r="A3977" s="14"/>
      <c r="B3977" s="14"/>
      <c r="C3977" s="14"/>
      <c r="D3977" s="16"/>
      <c r="E3977" s="16"/>
      <c r="F3977" s="14"/>
      <c r="G3977" s="14"/>
      <c r="H3977" s="14"/>
      <c r="I3977" s="15"/>
      <c r="J3977" s="77"/>
    </row>
    <row r="3978" spans="1:10" x14ac:dyDescent="0.2">
      <c r="A3978" s="14"/>
      <c r="B3978" s="14"/>
      <c r="C3978" s="14"/>
      <c r="D3978" s="16"/>
      <c r="E3978" s="16"/>
      <c r="F3978" s="14"/>
      <c r="G3978" s="14"/>
      <c r="H3978" s="14"/>
      <c r="I3978" s="15"/>
      <c r="J3978" s="77"/>
    </row>
    <row r="3979" spans="1:10" x14ac:dyDescent="0.2">
      <c r="A3979" s="14"/>
      <c r="B3979" s="14"/>
      <c r="C3979" s="14"/>
      <c r="D3979" s="16"/>
      <c r="E3979" s="16"/>
      <c r="F3979" s="14"/>
      <c r="G3979" s="14"/>
      <c r="H3979" s="14"/>
      <c r="I3979" s="15"/>
      <c r="J3979" s="77"/>
    </row>
    <row r="3980" spans="1:10" x14ac:dyDescent="0.2">
      <c r="A3980" s="14"/>
      <c r="B3980" s="14"/>
      <c r="C3980" s="14"/>
      <c r="D3980" s="16"/>
      <c r="E3980" s="16"/>
      <c r="F3980" s="14"/>
      <c r="G3980" s="14"/>
      <c r="H3980" s="14"/>
      <c r="I3980" s="15"/>
      <c r="J3980" s="77"/>
    </row>
    <row r="3981" spans="1:10" x14ac:dyDescent="0.2">
      <c r="A3981" s="14"/>
      <c r="B3981" s="14"/>
      <c r="C3981" s="14"/>
      <c r="D3981" s="16"/>
      <c r="E3981" s="16"/>
      <c r="F3981" s="14"/>
      <c r="G3981" s="14"/>
      <c r="H3981" s="14"/>
      <c r="I3981" s="15"/>
      <c r="J3981" s="77"/>
    </row>
    <row r="3982" spans="1:10" x14ac:dyDescent="0.2">
      <c r="A3982" s="14"/>
      <c r="B3982" s="14"/>
      <c r="C3982" s="14"/>
      <c r="D3982" s="16"/>
      <c r="E3982" s="16"/>
      <c r="F3982" s="14"/>
      <c r="G3982" s="14"/>
      <c r="H3982" s="14"/>
      <c r="I3982" s="15"/>
      <c r="J3982" s="77"/>
    </row>
    <row r="3983" spans="1:10" x14ac:dyDescent="0.2">
      <c r="A3983" s="14"/>
      <c r="B3983" s="14"/>
      <c r="C3983" s="14"/>
      <c r="D3983" s="16"/>
      <c r="E3983" s="16"/>
      <c r="F3983" s="14"/>
      <c r="G3983" s="14"/>
      <c r="H3983" s="14"/>
      <c r="I3983" s="15"/>
      <c r="J3983" s="77"/>
    </row>
    <row r="3984" spans="1:10" x14ac:dyDescent="0.2">
      <c r="A3984" s="14"/>
      <c r="B3984" s="14"/>
      <c r="C3984" s="14"/>
      <c r="D3984" s="16"/>
      <c r="E3984" s="16"/>
      <c r="F3984" s="14"/>
      <c r="G3984" s="14"/>
      <c r="H3984" s="14"/>
      <c r="I3984" s="15"/>
      <c r="J3984" s="77"/>
    </row>
    <row r="3985" spans="1:10" x14ac:dyDescent="0.2">
      <c r="A3985" s="14"/>
      <c r="B3985" s="14"/>
      <c r="C3985" s="14"/>
      <c r="D3985" s="16"/>
      <c r="E3985" s="16"/>
      <c r="F3985" s="14"/>
      <c r="G3985" s="14"/>
      <c r="H3985" s="14"/>
      <c r="I3985" s="15"/>
      <c r="J3985" s="77"/>
    </row>
    <row r="3986" spans="1:10" x14ac:dyDescent="0.2">
      <c r="A3986" s="14"/>
      <c r="B3986" s="14"/>
      <c r="C3986" s="14"/>
      <c r="D3986" s="16"/>
      <c r="E3986" s="16"/>
      <c r="F3986" s="14"/>
      <c r="G3986" s="14"/>
      <c r="H3986" s="14"/>
      <c r="I3986" s="15"/>
      <c r="J3986" s="77"/>
    </row>
    <row r="3987" spans="1:10" x14ac:dyDescent="0.2">
      <c r="A3987" s="14"/>
      <c r="B3987" s="14"/>
      <c r="C3987" s="14"/>
      <c r="D3987" s="16"/>
      <c r="E3987" s="16"/>
      <c r="F3987" s="14"/>
      <c r="G3987" s="14"/>
      <c r="H3987" s="14"/>
      <c r="I3987" s="15"/>
      <c r="J3987" s="77"/>
    </row>
    <row r="3988" spans="1:10" x14ac:dyDescent="0.2">
      <c r="A3988" s="14"/>
      <c r="B3988" s="14"/>
      <c r="C3988" s="14"/>
      <c r="D3988" s="16"/>
      <c r="E3988" s="16"/>
      <c r="F3988" s="14"/>
      <c r="G3988" s="14"/>
      <c r="H3988" s="14"/>
      <c r="I3988" s="15"/>
      <c r="J3988" s="77"/>
    </row>
    <row r="3989" spans="1:10" x14ac:dyDescent="0.2">
      <c r="A3989" s="14"/>
      <c r="B3989" s="14"/>
      <c r="C3989" s="14"/>
      <c r="D3989" s="16"/>
      <c r="E3989" s="16"/>
      <c r="F3989" s="14"/>
      <c r="G3989" s="14"/>
      <c r="H3989" s="14"/>
      <c r="I3989" s="15"/>
      <c r="J3989" s="77"/>
    </row>
    <row r="3990" spans="1:10" x14ac:dyDescent="0.2">
      <c r="A3990" s="14"/>
      <c r="B3990" s="14"/>
      <c r="C3990" s="14"/>
      <c r="D3990" s="16"/>
      <c r="E3990" s="16"/>
      <c r="F3990" s="14"/>
      <c r="G3990" s="14"/>
      <c r="H3990" s="14"/>
      <c r="I3990" s="15"/>
      <c r="J3990" s="77"/>
    </row>
    <row r="3991" spans="1:10" x14ac:dyDescent="0.2">
      <c r="A3991" s="14"/>
      <c r="B3991" s="14"/>
      <c r="C3991" s="14"/>
      <c r="D3991" s="16"/>
      <c r="E3991" s="16"/>
      <c r="F3991" s="14"/>
      <c r="G3991" s="14"/>
      <c r="H3991" s="14"/>
      <c r="I3991" s="15"/>
      <c r="J3991" s="77"/>
    </row>
    <row r="3992" spans="1:10" x14ac:dyDescent="0.2">
      <c r="A3992" s="14"/>
      <c r="B3992" s="14"/>
      <c r="C3992" s="14"/>
      <c r="D3992" s="16"/>
      <c r="E3992" s="16"/>
      <c r="F3992" s="14"/>
      <c r="G3992" s="14"/>
      <c r="H3992" s="14"/>
      <c r="I3992" s="15"/>
      <c r="J3992" s="77"/>
    </row>
    <row r="3993" spans="1:10" x14ac:dyDescent="0.2">
      <c r="A3993" s="14"/>
      <c r="B3993" s="14"/>
      <c r="C3993" s="14"/>
      <c r="D3993" s="16"/>
      <c r="E3993" s="16"/>
      <c r="F3993" s="14"/>
      <c r="G3993" s="14"/>
      <c r="H3993" s="14"/>
      <c r="I3993" s="15"/>
      <c r="J3993" s="77"/>
    </row>
    <row r="3994" spans="1:10" x14ac:dyDescent="0.2">
      <c r="A3994" s="14"/>
      <c r="B3994" s="14"/>
      <c r="C3994" s="14"/>
      <c r="D3994" s="16"/>
      <c r="E3994" s="16"/>
      <c r="F3994" s="14"/>
      <c r="G3994" s="14"/>
      <c r="H3994" s="14"/>
      <c r="I3994" s="15"/>
      <c r="J3994" s="77"/>
    </row>
    <row r="3995" spans="1:10" x14ac:dyDescent="0.2">
      <c r="A3995" s="14"/>
      <c r="B3995" s="14"/>
      <c r="C3995" s="14"/>
      <c r="D3995" s="16"/>
      <c r="E3995" s="16"/>
      <c r="F3995" s="14"/>
      <c r="G3995" s="14"/>
      <c r="H3995" s="14"/>
      <c r="I3995" s="15"/>
      <c r="J3995" s="77"/>
    </row>
    <row r="3996" spans="1:10" x14ac:dyDescent="0.2">
      <c r="A3996" s="14"/>
      <c r="B3996" s="14"/>
      <c r="C3996" s="14"/>
      <c r="D3996" s="16"/>
      <c r="E3996" s="16"/>
      <c r="F3996" s="14"/>
      <c r="G3996" s="14"/>
      <c r="H3996" s="14"/>
      <c r="I3996" s="15"/>
      <c r="J3996" s="77"/>
    </row>
    <row r="3997" spans="1:10" x14ac:dyDescent="0.2">
      <c r="A3997" s="14"/>
      <c r="B3997" s="14"/>
      <c r="C3997" s="14"/>
      <c r="D3997" s="16"/>
      <c r="E3997" s="16"/>
      <c r="F3997" s="14"/>
      <c r="G3997" s="14"/>
      <c r="H3997" s="14"/>
      <c r="I3997" s="15"/>
      <c r="J3997" s="77"/>
    </row>
    <row r="3998" spans="1:10" x14ac:dyDescent="0.2">
      <c r="A3998" s="14"/>
      <c r="B3998" s="14"/>
      <c r="C3998" s="14"/>
      <c r="D3998" s="16"/>
      <c r="E3998" s="16"/>
      <c r="F3998" s="14"/>
      <c r="G3998" s="14"/>
      <c r="H3998" s="14"/>
      <c r="I3998" s="15"/>
      <c r="J3998" s="77"/>
    </row>
    <row r="3999" spans="1:10" x14ac:dyDescent="0.2">
      <c r="A3999" s="14"/>
      <c r="B3999" s="14"/>
      <c r="C3999" s="14"/>
      <c r="D3999" s="16"/>
      <c r="E3999" s="16"/>
      <c r="F3999" s="14"/>
      <c r="G3999" s="14"/>
      <c r="H3999" s="14"/>
      <c r="I3999" s="15"/>
      <c r="J3999" s="77"/>
    </row>
    <row r="4000" spans="1:10" x14ac:dyDescent="0.2">
      <c r="A4000" s="14"/>
      <c r="B4000" s="14"/>
      <c r="C4000" s="14"/>
      <c r="D4000" s="16"/>
      <c r="E4000" s="16"/>
      <c r="F4000" s="14"/>
      <c r="G4000" s="14"/>
      <c r="H4000" s="14"/>
      <c r="I4000" s="15"/>
      <c r="J4000" s="77"/>
    </row>
    <row r="4001" spans="1:10" x14ac:dyDescent="0.2">
      <c r="A4001" s="14"/>
      <c r="B4001" s="14"/>
      <c r="C4001" s="14"/>
      <c r="D4001" s="16"/>
      <c r="E4001" s="16"/>
      <c r="F4001" s="14"/>
      <c r="G4001" s="14"/>
      <c r="H4001" s="14"/>
      <c r="I4001" s="15"/>
      <c r="J4001" s="77"/>
    </row>
    <row r="4002" spans="1:10" x14ac:dyDescent="0.2">
      <c r="A4002" s="14"/>
      <c r="B4002" s="14"/>
      <c r="C4002" s="14"/>
      <c r="D4002" s="16"/>
      <c r="E4002" s="16"/>
      <c r="F4002" s="14"/>
      <c r="G4002" s="14"/>
      <c r="H4002" s="14"/>
      <c r="I4002" s="15"/>
      <c r="J4002" s="77"/>
    </row>
    <row r="4003" spans="1:10" x14ac:dyDescent="0.2">
      <c r="A4003" s="14"/>
      <c r="B4003" s="14"/>
      <c r="C4003" s="14"/>
      <c r="D4003" s="16"/>
      <c r="E4003" s="16"/>
      <c r="F4003" s="14"/>
      <c r="G4003" s="14"/>
      <c r="H4003" s="14"/>
      <c r="I4003" s="15"/>
      <c r="J4003" s="77"/>
    </row>
    <row r="4004" spans="1:10" x14ac:dyDescent="0.2">
      <c r="A4004" s="14"/>
      <c r="B4004" s="14"/>
      <c r="C4004" s="14"/>
      <c r="D4004" s="16"/>
      <c r="E4004" s="16"/>
      <c r="F4004" s="14"/>
      <c r="G4004" s="14"/>
      <c r="H4004" s="14"/>
      <c r="I4004" s="15"/>
      <c r="J4004" s="77"/>
    </row>
    <row r="4005" spans="1:10" x14ac:dyDescent="0.2">
      <c r="A4005" s="14"/>
      <c r="B4005" s="14"/>
      <c r="C4005" s="14"/>
      <c r="D4005" s="16"/>
      <c r="E4005" s="16"/>
      <c r="F4005" s="14"/>
      <c r="G4005" s="14"/>
      <c r="H4005" s="14"/>
      <c r="I4005" s="15"/>
      <c r="J4005" s="77"/>
    </row>
    <row r="4006" spans="1:10" x14ac:dyDescent="0.2">
      <c r="A4006" s="14"/>
      <c r="B4006" s="14"/>
      <c r="C4006" s="14"/>
      <c r="D4006" s="16"/>
      <c r="E4006" s="16"/>
      <c r="F4006" s="14"/>
      <c r="G4006" s="14"/>
      <c r="H4006" s="14"/>
      <c r="I4006" s="15"/>
      <c r="J4006" s="77"/>
    </row>
    <row r="4007" spans="1:10" x14ac:dyDescent="0.2">
      <c r="A4007" s="14"/>
      <c r="B4007" s="14"/>
      <c r="C4007" s="14"/>
      <c r="D4007" s="16"/>
      <c r="E4007" s="16"/>
      <c r="F4007" s="14"/>
      <c r="G4007" s="14"/>
      <c r="H4007" s="14"/>
      <c r="I4007" s="15"/>
      <c r="J4007" s="77"/>
    </row>
    <row r="4008" spans="1:10" x14ac:dyDescent="0.2">
      <c r="A4008" s="14"/>
      <c r="B4008" s="14"/>
      <c r="C4008" s="14"/>
      <c r="D4008" s="16"/>
      <c r="E4008" s="16"/>
      <c r="F4008" s="14"/>
      <c r="G4008" s="14"/>
      <c r="H4008" s="14"/>
      <c r="I4008" s="15"/>
      <c r="J4008" s="77"/>
    </row>
    <row r="4009" spans="1:10" x14ac:dyDescent="0.2">
      <c r="A4009" s="14"/>
      <c r="B4009" s="14"/>
      <c r="C4009" s="14"/>
      <c r="D4009" s="16"/>
      <c r="E4009" s="16"/>
      <c r="F4009" s="14"/>
      <c r="G4009" s="14"/>
      <c r="H4009" s="14"/>
      <c r="I4009" s="15"/>
      <c r="J4009" s="77"/>
    </row>
    <row r="4010" spans="1:10" x14ac:dyDescent="0.2">
      <c r="A4010" s="14"/>
      <c r="B4010" s="14"/>
      <c r="C4010" s="14"/>
      <c r="D4010" s="16"/>
      <c r="E4010" s="16"/>
      <c r="F4010" s="14"/>
      <c r="G4010" s="14"/>
      <c r="H4010" s="14"/>
      <c r="I4010" s="15"/>
      <c r="J4010" s="77"/>
    </row>
    <row r="4011" spans="1:10" x14ac:dyDescent="0.2">
      <c r="A4011" s="14"/>
      <c r="B4011" s="14"/>
      <c r="C4011" s="14"/>
      <c r="D4011" s="16"/>
      <c r="E4011" s="16"/>
      <c r="F4011" s="14"/>
      <c r="G4011" s="14"/>
      <c r="H4011" s="14"/>
      <c r="I4011" s="15"/>
      <c r="J4011" s="77"/>
    </row>
    <row r="4012" spans="1:10" x14ac:dyDescent="0.2">
      <c r="A4012" s="14"/>
      <c r="B4012" s="14"/>
      <c r="C4012" s="14"/>
      <c r="D4012" s="16"/>
      <c r="E4012" s="16"/>
      <c r="F4012" s="14"/>
      <c r="G4012" s="14"/>
      <c r="H4012" s="14"/>
      <c r="I4012" s="15"/>
      <c r="J4012" s="77"/>
    </row>
    <row r="4013" spans="1:10" x14ac:dyDescent="0.2">
      <c r="A4013" s="14"/>
      <c r="B4013" s="14"/>
      <c r="C4013" s="14"/>
      <c r="D4013" s="16"/>
      <c r="E4013" s="16"/>
      <c r="F4013" s="14"/>
      <c r="G4013" s="14"/>
      <c r="H4013" s="14"/>
      <c r="I4013" s="15"/>
      <c r="J4013" s="77"/>
    </row>
    <row r="4014" spans="1:10" x14ac:dyDescent="0.2">
      <c r="A4014" s="14"/>
      <c r="B4014" s="14"/>
      <c r="C4014" s="14"/>
      <c r="D4014" s="16"/>
      <c r="E4014" s="16"/>
      <c r="F4014" s="14"/>
      <c r="G4014" s="14"/>
      <c r="H4014" s="14"/>
      <c r="I4014" s="15"/>
      <c r="J4014" s="77"/>
    </row>
    <row r="4015" spans="1:10" x14ac:dyDescent="0.2">
      <c r="A4015" s="14"/>
      <c r="B4015" s="14"/>
      <c r="C4015" s="14"/>
      <c r="D4015" s="16"/>
      <c r="E4015" s="16"/>
      <c r="F4015" s="14"/>
      <c r="G4015" s="14"/>
      <c r="H4015" s="14"/>
      <c r="I4015" s="15"/>
      <c r="J4015" s="77"/>
    </row>
    <row r="4016" spans="1:10" x14ac:dyDescent="0.2">
      <c r="A4016" s="14"/>
      <c r="B4016" s="14"/>
      <c r="C4016" s="14"/>
      <c r="D4016" s="16"/>
      <c r="E4016" s="16"/>
      <c r="F4016" s="14"/>
      <c r="G4016" s="14"/>
      <c r="H4016" s="14"/>
      <c r="I4016" s="15"/>
      <c r="J4016" s="77"/>
    </row>
    <row r="4017" spans="1:10" x14ac:dyDescent="0.2">
      <c r="A4017" s="14"/>
      <c r="B4017" s="14"/>
      <c r="C4017" s="14"/>
      <c r="D4017" s="16"/>
      <c r="E4017" s="16"/>
      <c r="F4017" s="14"/>
      <c r="G4017" s="14"/>
      <c r="H4017" s="14"/>
      <c r="I4017" s="15"/>
      <c r="J4017" s="77"/>
    </row>
    <row r="4018" spans="1:10" x14ac:dyDescent="0.2">
      <c r="A4018" s="14"/>
      <c r="B4018" s="14"/>
      <c r="C4018" s="14"/>
      <c r="D4018" s="16"/>
      <c r="E4018" s="16"/>
      <c r="F4018" s="14"/>
      <c r="G4018" s="14"/>
      <c r="H4018" s="14"/>
      <c r="I4018" s="15"/>
      <c r="J4018" s="77"/>
    </row>
    <row r="4019" spans="1:10" x14ac:dyDescent="0.2">
      <c r="A4019" s="14"/>
      <c r="B4019" s="14"/>
      <c r="C4019" s="14"/>
      <c r="D4019" s="16"/>
      <c r="E4019" s="16"/>
      <c r="F4019" s="14"/>
      <c r="G4019" s="14"/>
      <c r="H4019" s="14"/>
      <c r="I4019" s="15"/>
      <c r="J4019" s="77"/>
    </row>
    <row r="4020" spans="1:10" x14ac:dyDescent="0.2">
      <c r="A4020" s="14"/>
      <c r="B4020" s="14"/>
      <c r="C4020" s="14"/>
      <c r="D4020" s="16"/>
      <c r="E4020" s="16"/>
      <c r="F4020" s="14"/>
      <c r="G4020" s="14"/>
      <c r="H4020" s="14"/>
      <c r="I4020" s="15"/>
      <c r="J4020" s="77"/>
    </row>
    <row r="4021" spans="1:10" x14ac:dyDescent="0.2">
      <c r="A4021" s="14"/>
      <c r="B4021" s="14"/>
      <c r="C4021" s="14"/>
      <c r="D4021" s="16"/>
      <c r="E4021" s="16"/>
      <c r="F4021" s="14"/>
      <c r="G4021" s="14"/>
      <c r="H4021" s="14"/>
      <c r="I4021" s="15"/>
      <c r="J4021" s="77"/>
    </row>
    <row r="4022" spans="1:10" x14ac:dyDescent="0.2">
      <c r="A4022" s="14"/>
      <c r="B4022" s="14"/>
      <c r="C4022" s="14"/>
      <c r="D4022" s="16"/>
      <c r="E4022" s="16"/>
      <c r="F4022" s="14"/>
      <c r="G4022" s="14"/>
      <c r="H4022" s="14"/>
      <c r="I4022" s="15"/>
      <c r="J4022" s="77"/>
    </row>
    <row r="4023" spans="1:10" x14ac:dyDescent="0.2">
      <c r="A4023" s="14"/>
      <c r="B4023" s="14"/>
      <c r="C4023" s="14"/>
      <c r="D4023" s="16"/>
      <c r="E4023" s="16"/>
      <c r="F4023" s="14"/>
      <c r="G4023" s="14"/>
      <c r="H4023" s="14"/>
      <c r="I4023" s="15"/>
      <c r="J4023" s="77"/>
    </row>
    <row r="4024" spans="1:10" x14ac:dyDescent="0.2">
      <c r="A4024" s="14"/>
      <c r="B4024" s="14"/>
      <c r="C4024" s="14"/>
      <c r="D4024" s="16"/>
      <c r="E4024" s="16"/>
      <c r="F4024" s="14"/>
      <c r="G4024" s="14"/>
      <c r="H4024" s="14"/>
      <c r="I4024" s="15"/>
      <c r="J4024" s="77"/>
    </row>
    <row r="4025" spans="1:10" x14ac:dyDescent="0.2">
      <c r="A4025" s="14"/>
      <c r="B4025" s="14"/>
      <c r="C4025" s="14"/>
      <c r="D4025" s="16"/>
      <c r="E4025" s="16"/>
      <c r="F4025" s="14"/>
      <c r="G4025" s="14"/>
      <c r="H4025" s="14"/>
      <c r="I4025" s="15"/>
      <c r="J4025" s="77"/>
    </row>
    <row r="4026" spans="1:10" x14ac:dyDescent="0.2">
      <c r="A4026" s="14"/>
      <c r="B4026" s="14"/>
      <c r="C4026" s="14"/>
      <c r="D4026" s="16"/>
      <c r="E4026" s="16"/>
      <c r="F4026" s="14"/>
      <c r="G4026" s="14"/>
      <c r="H4026" s="14"/>
      <c r="I4026" s="15"/>
      <c r="J4026" s="77"/>
    </row>
    <row r="4027" spans="1:10" x14ac:dyDescent="0.2">
      <c r="A4027" s="14"/>
      <c r="B4027" s="14"/>
      <c r="C4027" s="14"/>
      <c r="D4027" s="16"/>
      <c r="E4027" s="16"/>
      <c r="F4027" s="14"/>
      <c r="G4027" s="14"/>
      <c r="H4027" s="14"/>
      <c r="I4027" s="15"/>
      <c r="J4027" s="77"/>
    </row>
    <row r="4028" spans="1:10" x14ac:dyDescent="0.2">
      <c r="A4028" s="14"/>
      <c r="B4028" s="14"/>
      <c r="C4028" s="14"/>
      <c r="D4028" s="16"/>
      <c r="E4028" s="16"/>
      <c r="F4028" s="14"/>
      <c r="G4028" s="14"/>
      <c r="H4028" s="14"/>
      <c r="I4028" s="15"/>
      <c r="J4028" s="77"/>
    </row>
    <row r="4029" spans="1:10" x14ac:dyDescent="0.2">
      <c r="A4029" s="14"/>
      <c r="B4029" s="14"/>
      <c r="C4029" s="14"/>
      <c r="D4029" s="16"/>
      <c r="E4029" s="16"/>
      <c r="F4029" s="14"/>
      <c r="G4029" s="14"/>
      <c r="H4029" s="14"/>
      <c r="I4029" s="15"/>
      <c r="J4029" s="77"/>
    </row>
    <row r="4030" spans="1:10" x14ac:dyDescent="0.2">
      <c r="A4030" s="14"/>
      <c r="B4030" s="14"/>
      <c r="C4030" s="14"/>
      <c r="D4030" s="16"/>
      <c r="E4030" s="16"/>
      <c r="F4030" s="14"/>
      <c r="G4030" s="14"/>
      <c r="H4030" s="14"/>
      <c r="I4030" s="15"/>
      <c r="J4030" s="77"/>
    </row>
    <row r="4031" spans="1:10" x14ac:dyDescent="0.2">
      <c r="A4031" s="14"/>
      <c r="B4031" s="14"/>
      <c r="C4031" s="14"/>
      <c r="D4031" s="16"/>
      <c r="E4031" s="16"/>
      <c r="F4031" s="14"/>
      <c r="G4031" s="14"/>
      <c r="H4031" s="14"/>
      <c r="I4031" s="15"/>
      <c r="J4031" s="77"/>
    </row>
    <row r="4032" spans="1:10" x14ac:dyDescent="0.2">
      <c r="A4032" s="14"/>
      <c r="B4032" s="14"/>
      <c r="C4032" s="14"/>
      <c r="D4032" s="16"/>
      <c r="E4032" s="16"/>
      <c r="F4032" s="14"/>
      <c r="G4032" s="14"/>
      <c r="H4032" s="14"/>
      <c r="I4032" s="15"/>
      <c r="J4032" s="77"/>
    </row>
    <row r="4033" spans="1:10" x14ac:dyDescent="0.2">
      <c r="A4033" s="14"/>
      <c r="B4033" s="14"/>
      <c r="C4033" s="14"/>
      <c r="D4033" s="16"/>
      <c r="E4033" s="16"/>
      <c r="F4033" s="14"/>
      <c r="G4033" s="14"/>
      <c r="H4033" s="14"/>
      <c r="I4033" s="15"/>
      <c r="J4033" s="77"/>
    </row>
    <row r="4034" spans="1:10" x14ac:dyDescent="0.2">
      <c r="A4034" s="14"/>
      <c r="B4034" s="14"/>
      <c r="C4034" s="14"/>
      <c r="D4034" s="16"/>
      <c r="E4034" s="16"/>
      <c r="F4034" s="14"/>
      <c r="G4034" s="14"/>
      <c r="H4034" s="14"/>
      <c r="I4034" s="15"/>
      <c r="J4034" s="77"/>
    </row>
    <row r="4035" spans="1:10" x14ac:dyDescent="0.2">
      <c r="A4035" s="14"/>
      <c r="B4035" s="14"/>
      <c r="C4035" s="14"/>
      <c r="D4035" s="16"/>
      <c r="E4035" s="16"/>
      <c r="F4035" s="14"/>
      <c r="G4035" s="14"/>
      <c r="H4035" s="14"/>
      <c r="I4035" s="15"/>
      <c r="J4035" s="77"/>
    </row>
    <row r="4036" spans="1:10" x14ac:dyDescent="0.2">
      <c r="A4036" s="14"/>
      <c r="B4036" s="14"/>
      <c r="C4036" s="14"/>
      <c r="D4036" s="16"/>
      <c r="E4036" s="16"/>
      <c r="F4036" s="14"/>
      <c r="G4036" s="14"/>
      <c r="H4036" s="14"/>
      <c r="I4036" s="15"/>
      <c r="J4036" s="77"/>
    </row>
    <row r="4037" spans="1:10" x14ac:dyDescent="0.2">
      <c r="A4037" s="14"/>
      <c r="B4037" s="14"/>
      <c r="C4037" s="14"/>
      <c r="D4037" s="16"/>
      <c r="E4037" s="16"/>
      <c r="F4037" s="14"/>
      <c r="G4037" s="14"/>
      <c r="H4037" s="14"/>
      <c r="I4037" s="15"/>
      <c r="J4037" s="77"/>
    </row>
    <row r="4038" spans="1:10" x14ac:dyDescent="0.2">
      <c r="A4038" s="14"/>
      <c r="B4038" s="14"/>
      <c r="C4038" s="14"/>
      <c r="D4038" s="16"/>
      <c r="E4038" s="16"/>
      <c r="F4038" s="14"/>
      <c r="G4038" s="14"/>
      <c r="H4038" s="14"/>
      <c r="I4038" s="15"/>
      <c r="J4038" s="77"/>
    </row>
    <row r="4039" spans="1:10" x14ac:dyDescent="0.2">
      <c r="A4039" s="14"/>
      <c r="B4039" s="14"/>
      <c r="C4039" s="14"/>
      <c r="D4039" s="16"/>
      <c r="E4039" s="16"/>
      <c r="F4039" s="14"/>
      <c r="G4039" s="14"/>
      <c r="H4039" s="14"/>
      <c r="I4039" s="15"/>
      <c r="J4039" s="77"/>
    </row>
    <row r="4040" spans="1:10" x14ac:dyDescent="0.2">
      <c r="A4040" s="14"/>
      <c r="B4040" s="14"/>
      <c r="C4040" s="14"/>
      <c r="D4040" s="16"/>
      <c r="E4040" s="16"/>
      <c r="F4040" s="14"/>
      <c r="G4040" s="14"/>
      <c r="H4040" s="14"/>
      <c r="I4040" s="15"/>
      <c r="J4040" s="77"/>
    </row>
    <row r="4041" spans="1:10" x14ac:dyDescent="0.2">
      <c r="A4041" s="14"/>
      <c r="B4041" s="14"/>
      <c r="C4041" s="14"/>
      <c r="D4041" s="16"/>
      <c r="E4041" s="16"/>
      <c r="F4041" s="14"/>
      <c r="G4041" s="14"/>
      <c r="H4041" s="14"/>
      <c r="I4041" s="15"/>
      <c r="J4041" s="77"/>
    </row>
    <row r="4042" spans="1:10" x14ac:dyDescent="0.2">
      <c r="A4042" s="14"/>
      <c r="B4042" s="14"/>
      <c r="C4042" s="14"/>
      <c r="D4042" s="16"/>
      <c r="E4042" s="16"/>
      <c r="F4042" s="14"/>
      <c r="G4042" s="14"/>
      <c r="H4042" s="14"/>
      <c r="I4042" s="15"/>
      <c r="J4042" s="77"/>
    </row>
    <row r="4043" spans="1:10" x14ac:dyDescent="0.2">
      <c r="A4043" s="14"/>
      <c r="B4043" s="14"/>
      <c r="C4043" s="14"/>
      <c r="D4043" s="16"/>
      <c r="E4043" s="16"/>
      <c r="F4043" s="14"/>
      <c r="G4043" s="14"/>
      <c r="H4043" s="14"/>
      <c r="I4043" s="15"/>
      <c r="J4043" s="77"/>
    </row>
    <row r="4044" spans="1:10" x14ac:dyDescent="0.2">
      <c r="A4044" s="14"/>
      <c r="B4044" s="14"/>
      <c r="C4044" s="14"/>
      <c r="D4044" s="16"/>
      <c r="E4044" s="16"/>
      <c r="F4044" s="14"/>
      <c r="G4044" s="14"/>
      <c r="H4044" s="14"/>
      <c r="I4044" s="15"/>
      <c r="J4044" s="77"/>
    </row>
    <row r="4045" spans="1:10" x14ac:dyDescent="0.2">
      <c r="A4045" s="14"/>
      <c r="B4045" s="14"/>
      <c r="C4045" s="14"/>
      <c r="D4045" s="16"/>
      <c r="E4045" s="16"/>
      <c r="F4045" s="14"/>
      <c r="G4045" s="14"/>
      <c r="H4045" s="14"/>
      <c r="I4045" s="15"/>
      <c r="J4045" s="77"/>
    </row>
    <row r="4046" spans="1:10" x14ac:dyDescent="0.2">
      <c r="A4046" s="14"/>
      <c r="B4046" s="14"/>
      <c r="C4046" s="14"/>
      <c r="D4046" s="16"/>
      <c r="E4046" s="16"/>
      <c r="F4046" s="14"/>
      <c r="G4046" s="14"/>
      <c r="H4046" s="14"/>
      <c r="I4046" s="15"/>
      <c r="J4046" s="77"/>
    </row>
    <row r="4047" spans="1:10" x14ac:dyDescent="0.2">
      <c r="A4047" s="14"/>
      <c r="B4047" s="14"/>
      <c r="C4047" s="14"/>
      <c r="D4047" s="16"/>
      <c r="E4047" s="16"/>
      <c r="F4047" s="14"/>
      <c r="G4047" s="14"/>
      <c r="H4047" s="14"/>
      <c r="I4047" s="15"/>
      <c r="J4047" s="77"/>
    </row>
    <row r="4048" spans="1:10" x14ac:dyDescent="0.2">
      <c r="A4048" s="14"/>
      <c r="B4048" s="14"/>
      <c r="C4048" s="14"/>
      <c r="D4048" s="16"/>
      <c r="E4048" s="16"/>
      <c r="F4048" s="14"/>
      <c r="G4048" s="14"/>
      <c r="H4048" s="14"/>
      <c r="I4048" s="15"/>
      <c r="J4048" s="77"/>
    </row>
    <row r="4049" spans="1:10" x14ac:dyDescent="0.2">
      <c r="A4049" s="14"/>
      <c r="B4049" s="14"/>
      <c r="C4049" s="14"/>
      <c r="D4049" s="16"/>
      <c r="E4049" s="16"/>
      <c r="F4049" s="14"/>
      <c r="G4049" s="14"/>
      <c r="H4049" s="14"/>
      <c r="I4049" s="15"/>
      <c r="J4049" s="77"/>
    </row>
    <row r="4050" spans="1:10" x14ac:dyDescent="0.2">
      <c r="A4050" s="14"/>
      <c r="B4050" s="14"/>
      <c r="C4050" s="14"/>
      <c r="D4050" s="16"/>
      <c r="E4050" s="16"/>
      <c r="F4050" s="14"/>
      <c r="G4050" s="14"/>
      <c r="H4050" s="14"/>
      <c r="I4050" s="15"/>
      <c r="J4050" s="77"/>
    </row>
    <row r="4051" spans="1:10" x14ac:dyDescent="0.2">
      <c r="A4051" s="14"/>
      <c r="B4051" s="14"/>
      <c r="C4051" s="14"/>
      <c r="D4051" s="16"/>
      <c r="E4051" s="16"/>
      <c r="F4051" s="14"/>
      <c r="G4051" s="14"/>
      <c r="H4051" s="14"/>
      <c r="I4051" s="15"/>
      <c r="J4051" s="77"/>
    </row>
    <row r="4052" spans="1:10" x14ac:dyDescent="0.2">
      <c r="A4052" s="14"/>
      <c r="B4052" s="14"/>
      <c r="C4052" s="14"/>
      <c r="D4052" s="16"/>
      <c r="E4052" s="16"/>
      <c r="F4052" s="14"/>
      <c r="G4052" s="14"/>
      <c r="H4052" s="14"/>
      <c r="I4052" s="15"/>
      <c r="J4052" s="77"/>
    </row>
    <row r="4053" spans="1:10" x14ac:dyDescent="0.2">
      <c r="A4053" s="14"/>
      <c r="B4053" s="14"/>
      <c r="C4053" s="14"/>
      <c r="D4053" s="16"/>
      <c r="E4053" s="16"/>
      <c r="F4053" s="14"/>
      <c r="G4053" s="14"/>
      <c r="H4053" s="14"/>
      <c r="I4053" s="15"/>
      <c r="J4053" s="77"/>
    </row>
    <row r="4054" spans="1:10" x14ac:dyDescent="0.2">
      <c r="A4054" s="14"/>
      <c r="B4054" s="14"/>
      <c r="C4054" s="14"/>
      <c r="D4054" s="16"/>
      <c r="E4054" s="16"/>
      <c r="F4054" s="14"/>
      <c r="G4054" s="14"/>
      <c r="H4054" s="14"/>
      <c r="I4054" s="15"/>
      <c r="J4054" s="77"/>
    </row>
    <row r="4055" spans="1:10" x14ac:dyDescent="0.2">
      <c r="A4055" s="14"/>
      <c r="B4055" s="14"/>
      <c r="C4055" s="14"/>
      <c r="D4055" s="16"/>
      <c r="E4055" s="16"/>
      <c r="F4055" s="14"/>
      <c r="G4055" s="14"/>
      <c r="H4055" s="14"/>
      <c r="I4055" s="15"/>
      <c r="J4055" s="77"/>
    </row>
    <row r="4056" spans="1:10" x14ac:dyDescent="0.2">
      <c r="A4056" s="14"/>
      <c r="B4056" s="14"/>
      <c r="C4056" s="14"/>
      <c r="D4056" s="16"/>
      <c r="E4056" s="16"/>
      <c r="F4056" s="14"/>
      <c r="G4056" s="14"/>
      <c r="H4056" s="14"/>
      <c r="I4056" s="15"/>
      <c r="J4056" s="77"/>
    </row>
    <row r="4057" spans="1:10" x14ac:dyDescent="0.2">
      <c r="A4057" s="14"/>
      <c r="B4057" s="14"/>
      <c r="C4057" s="14"/>
      <c r="D4057" s="16"/>
      <c r="E4057" s="16"/>
      <c r="F4057" s="14"/>
      <c r="G4057" s="14"/>
      <c r="H4057" s="14"/>
      <c r="I4057" s="15"/>
      <c r="J4057" s="77"/>
    </row>
    <row r="4058" spans="1:10" x14ac:dyDescent="0.2">
      <c r="A4058" s="14"/>
      <c r="B4058" s="14"/>
      <c r="C4058" s="14"/>
      <c r="D4058" s="16"/>
      <c r="E4058" s="16"/>
      <c r="F4058" s="14"/>
      <c r="G4058" s="14"/>
      <c r="H4058" s="14"/>
      <c r="I4058" s="15"/>
      <c r="J4058" s="77"/>
    </row>
    <row r="4059" spans="1:10" x14ac:dyDescent="0.2">
      <c r="A4059" s="14"/>
      <c r="B4059" s="14"/>
      <c r="C4059" s="14"/>
      <c r="D4059" s="16"/>
      <c r="E4059" s="16"/>
      <c r="F4059" s="14"/>
      <c r="G4059" s="14"/>
      <c r="H4059" s="14"/>
      <c r="I4059" s="15"/>
      <c r="J4059" s="77"/>
    </row>
    <row r="4060" spans="1:10" x14ac:dyDescent="0.2">
      <c r="A4060" s="14"/>
      <c r="B4060" s="14"/>
      <c r="C4060" s="14"/>
      <c r="D4060" s="16"/>
      <c r="E4060" s="16"/>
      <c r="F4060" s="14"/>
      <c r="G4060" s="14"/>
      <c r="H4060" s="14"/>
      <c r="I4060" s="15"/>
      <c r="J4060" s="77"/>
    </row>
    <row r="4061" spans="1:10" x14ac:dyDescent="0.2">
      <c r="A4061" s="14"/>
      <c r="B4061" s="14"/>
      <c r="C4061" s="14"/>
      <c r="D4061" s="16"/>
      <c r="E4061" s="16"/>
      <c r="F4061" s="14"/>
      <c r="G4061" s="14"/>
      <c r="H4061" s="14"/>
      <c r="I4061" s="15"/>
      <c r="J4061" s="77"/>
    </row>
    <row r="4062" spans="1:10" x14ac:dyDescent="0.2">
      <c r="A4062" s="14"/>
      <c r="B4062" s="14"/>
      <c r="C4062" s="14"/>
      <c r="D4062" s="16"/>
      <c r="E4062" s="16"/>
      <c r="F4062" s="14"/>
      <c r="G4062" s="14"/>
      <c r="H4062" s="14"/>
      <c r="I4062" s="15"/>
      <c r="J4062" s="77"/>
    </row>
    <row r="4063" spans="1:10" x14ac:dyDescent="0.2">
      <c r="A4063" s="14"/>
      <c r="B4063" s="14"/>
      <c r="C4063" s="14"/>
      <c r="D4063" s="16"/>
      <c r="E4063" s="16"/>
      <c r="F4063" s="14"/>
      <c r="G4063" s="14"/>
      <c r="H4063" s="14"/>
      <c r="I4063" s="15"/>
      <c r="J4063" s="77"/>
    </row>
    <row r="4064" spans="1:10" x14ac:dyDescent="0.2">
      <c r="A4064" s="14"/>
      <c r="B4064" s="14"/>
      <c r="C4064" s="14"/>
      <c r="D4064" s="16"/>
      <c r="E4064" s="16"/>
      <c r="F4064" s="14"/>
      <c r="G4064" s="14"/>
      <c r="H4064" s="14"/>
      <c r="I4064" s="15"/>
      <c r="J4064" s="77"/>
    </row>
    <row r="4065" spans="1:10" x14ac:dyDescent="0.2">
      <c r="A4065" s="14"/>
      <c r="B4065" s="14"/>
      <c r="C4065" s="14"/>
      <c r="D4065" s="16"/>
      <c r="E4065" s="16"/>
      <c r="F4065" s="14"/>
      <c r="G4065" s="14"/>
      <c r="H4065" s="14"/>
      <c r="I4065" s="15"/>
      <c r="J4065" s="77"/>
    </row>
    <row r="4066" spans="1:10" x14ac:dyDescent="0.2">
      <c r="A4066" s="14"/>
      <c r="B4066" s="14"/>
      <c r="C4066" s="14"/>
      <c r="D4066" s="16"/>
      <c r="E4066" s="16"/>
      <c r="F4066" s="14"/>
      <c r="G4066" s="14"/>
      <c r="H4066" s="14"/>
      <c r="I4066" s="15"/>
      <c r="J4066" s="77"/>
    </row>
    <row r="4067" spans="1:10" x14ac:dyDescent="0.2">
      <c r="A4067" s="14"/>
      <c r="B4067" s="14"/>
      <c r="C4067" s="14"/>
      <c r="D4067" s="16"/>
      <c r="E4067" s="16"/>
      <c r="F4067" s="14"/>
      <c r="G4067" s="14"/>
      <c r="H4067" s="14"/>
      <c r="I4067" s="15"/>
      <c r="J4067" s="77"/>
    </row>
    <row r="4068" spans="1:10" x14ac:dyDescent="0.2">
      <c r="A4068" s="14"/>
      <c r="B4068" s="14"/>
      <c r="C4068" s="14"/>
      <c r="D4068" s="16"/>
      <c r="E4068" s="16"/>
      <c r="F4068" s="14"/>
      <c r="G4068" s="14"/>
      <c r="H4068" s="14"/>
      <c r="I4068" s="15"/>
      <c r="J4068" s="77"/>
    </row>
    <row r="4069" spans="1:10" x14ac:dyDescent="0.2">
      <c r="A4069" s="14"/>
      <c r="B4069" s="14"/>
      <c r="C4069" s="14"/>
      <c r="D4069" s="16"/>
      <c r="E4069" s="16"/>
      <c r="F4069" s="14"/>
      <c r="G4069" s="14"/>
      <c r="H4069" s="14"/>
      <c r="I4069" s="15"/>
      <c r="J4069" s="77"/>
    </row>
    <row r="4070" spans="1:10" x14ac:dyDescent="0.2">
      <c r="A4070" s="14"/>
      <c r="B4070" s="14"/>
      <c r="C4070" s="14"/>
      <c r="D4070" s="16"/>
      <c r="E4070" s="16"/>
      <c r="F4070" s="14"/>
      <c r="G4070" s="14"/>
      <c r="H4070" s="14"/>
      <c r="I4070" s="15"/>
      <c r="J4070" s="77"/>
    </row>
    <row r="4071" spans="1:10" x14ac:dyDescent="0.2">
      <c r="A4071" s="14"/>
      <c r="B4071" s="14"/>
      <c r="C4071" s="14"/>
      <c r="D4071" s="16"/>
      <c r="E4071" s="16"/>
      <c r="F4071" s="14"/>
      <c r="G4071" s="14"/>
      <c r="H4071" s="14"/>
      <c r="I4071" s="15"/>
      <c r="J4071" s="77"/>
    </row>
    <row r="4072" spans="1:10" x14ac:dyDescent="0.2">
      <c r="A4072" s="14"/>
      <c r="B4072" s="14"/>
      <c r="C4072" s="14"/>
      <c r="D4072" s="16"/>
      <c r="E4072" s="16"/>
      <c r="F4072" s="14"/>
      <c r="G4072" s="14"/>
      <c r="H4072" s="14"/>
      <c r="I4072" s="15"/>
      <c r="J4072" s="77"/>
    </row>
    <row r="4073" spans="1:10" x14ac:dyDescent="0.2">
      <c r="A4073" s="14"/>
      <c r="B4073" s="14"/>
      <c r="C4073" s="14"/>
      <c r="D4073" s="16"/>
      <c r="E4073" s="16"/>
      <c r="F4073" s="14"/>
      <c r="G4073" s="14"/>
      <c r="H4073" s="14"/>
      <c r="I4073" s="15"/>
      <c r="J4073" s="77"/>
    </row>
    <row r="4074" spans="1:10" x14ac:dyDescent="0.2">
      <c r="A4074" s="14"/>
      <c r="B4074" s="14"/>
      <c r="C4074" s="14"/>
      <c r="D4074" s="16"/>
      <c r="E4074" s="16"/>
      <c r="F4074" s="14"/>
      <c r="G4074" s="14"/>
      <c r="H4074" s="14"/>
      <c r="I4074" s="15"/>
      <c r="J4074" s="77"/>
    </row>
    <row r="4075" spans="1:10" x14ac:dyDescent="0.2">
      <c r="A4075" s="14"/>
      <c r="B4075" s="14"/>
      <c r="C4075" s="14"/>
      <c r="D4075" s="16"/>
      <c r="E4075" s="16"/>
      <c r="F4075" s="14"/>
      <c r="G4075" s="14"/>
      <c r="H4075" s="14"/>
      <c r="I4075" s="15"/>
      <c r="J4075" s="77"/>
    </row>
    <row r="4076" spans="1:10" x14ac:dyDescent="0.2">
      <c r="A4076" s="14"/>
      <c r="B4076" s="14"/>
      <c r="C4076" s="14"/>
      <c r="D4076" s="16"/>
      <c r="E4076" s="16"/>
      <c r="F4076" s="14"/>
      <c r="G4076" s="14"/>
      <c r="H4076" s="14"/>
      <c r="I4076" s="15"/>
      <c r="J4076" s="77"/>
    </row>
    <row r="4077" spans="1:10" x14ac:dyDescent="0.2">
      <c r="A4077" s="14"/>
      <c r="B4077" s="14"/>
      <c r="C4077" s="14"/>
      <c r="D4077" s="16"/>
      <c r="E4077" s="16"/>
      <c r="F4077" s="14"/>
      <c r="G4077" s="14"/>
      <c r="H4077" s="14"/>
      <c r="I4077" s="15"/>
      <c r="J4077" s="77"/>
    </row>
    <row r="4078" spans="1:10" x14ac:dyDescent="0.2">
      <c r="A4078" s="14"/>
      <c r="B4078" s="14"/>
      <c r="C4078" s="14"/>
      <c r="D4078" s="16"/>
      <c r="E4078" s="16"/>
      <c r="F4078" s="14"/>
      <c r="G4078" s="14"/>
      <c r="H4078" s="14"/>
      <c r="I4078" s="15"/>
      <c r="J4078" s="77"/>
    </row>
    <row r="4079" spans="1:10" x14ac:dyDescent="0.2">
      <c r="A4079" s="14"/>
      <c r="B4079" s="14"/>
      <c r="C4079" s="14"/>
      <c r="D4079" s="16"/>
      <c r="E4079" s="16"/>
      <c r="F4079" s="14"/>
      <c r="G4079" s="14"/>
      <c r="H4079" s="14"/>
      <c r="I4079" s="15"/>
      <c r="J4079" s="77"/>
    </row>
    <row r="4080" spans="1:10" x14ac:dyDescent="0.2">
      <c r="A4080" s="14"/>
      <c r="B4080" s="14"/>
      <c r="C4080" s="14"/>
      <c r="D4080" s="16"/>
      <c r="E4080" s="16"/>
      <c r="F4080" s="14"/>
      <c r="G4080" s="14"/>
      <c r="H4080" s="14"/>
      <c r="I4080" s="15"/>
      <c r="J4080" s="77"/>
    </row>
    <row r="4081" spans="1:10" x14ac:dyDescent="0.2">
      <c r="A4081" s="14"/>
      <c r="B4081" s="14"/>
      <c r="C4081" s="14"/>
      <c r="D4081" s="16"/>
      <c r="E4081" s="16"/>
      <c r="F4081" s="14"/>
      <c r="G4081" s="14"/>
      <c r="H4081" s="14"/>
      <c r="I4081" s="15"/>
      <c r="J4081" s="77"/>
    </row>
    <row r="4082" spans="1:10" x14ac:dyDescent="0.2">
      <c r="A4082" s="14"/>
      <c r="B4082" s="14"/>
      <c r="C4082" s="14"/>
      <c r="D4082" s="16"/>
      <c r="E4082" s="16"/>
      <c r="F4082" s="14"/>
      <c r="G4082" s="14"/>
      <c r="H4082" s="14"/>
      <c r="I4082" s="15"/>
      <c r="J4082" s="77"/>
    </row>
    <row r="4083" spans="1:10" x14ac:dyDescent="0.2">
      <c r="A4083" s="14"/>
      <c r="B4083" s="14"/>
      <c r="C4083" s="14"/>
      <c r="D4083" s="16"/>
      <c r="E4083" s="16"/>
      <c r="F4083" s="14"/>
      <c r="G4083" s="14"/>
      <c r="H4083" s="14"/>
      <c r="I4083" s="15"/>
      <c r="J4083" s="77"/>
    </row>
    <row r="4084" spans="1:10" x14ac:dyDescent="0.2">
      <c r="A4084" s="14"/>
      <c r="B4084" s="14"/>
      <c r="C4084" s="14"/>
      <c r="D4084" s="16"/>
      <c r="E4084" s="16"/>
      <c r="F4084" s="14"/>
      <c r="G4084" s="14"/>
      <c r="H4084" s="14"/>
      <c r="I4084" s="15"/>
      <c r="J4084" s="77"/>
    </row>
    <row r="4085" spans="1:10" x14ac:dyDescent="0.2">
      <c r="A4085" s="14"/>
      <c r="B4085" s="14"/>
      <c r="C4085" s="14"/>
      <c r="D4085" s="16"/>
      <c r="E4085" s="16"/>
      <c r="F4085" s="14"/>
      <c r="G4085" s="14"/>
      <c r="H4085" s="14"/>
      <c r="I4085" s="15"/>
      <c r="J4085" s="77"/>
    </row>
    <row r="4086" spans="1:10" x14ac:dyDescent="0.2">
      <c r="A4086" s="14"/>
      <c r="B4086" s="14"/>
      <c r="C4086" s="14"/>
      <c r="D4086" s="16"/>
      <c r="E4086" s="16"/>
      <c r="F4086" s="14"/>
      <c r="G4086" s="14"/>
      <c r="H4086" s="14"/>
      <c r="I4086" s="15"/>
      <c r="J4086" s="77"/>
    </row>
    <row r="4087" spans="1:10" x14ac:dyDescent="0.2">
      <c r="A4087" s="14"/>
      <c r="B4087" s="14"/>
      <c r="C4087" s="14"/>
      <c r="D4087" s="16"/>
      <c r="E4087" s="16"/>
      <c r="F4087" s="14"/>
      <c r="G4087" s="14"/>
      <c r="H4087" s="14"/>
      <c r="I4087" s="15"/>
      <c r="J4087" s="77"/>
    </row>
    <row r="4088" spans="1:10" x14ac:dyDescent="0.2">
      <c r="A4088" s="14"/>
      <c r="B4088" s="14"/>
      <c r="C4088" s="14"/>
      <c r="D4088" s="16"/>
      <c r="E4088" s="16"/>
      <c r="F4088" s="14"/>
      <c r="G4088" s="14"/>
      <c r="H4088" s="14"/>
      <c r="I4088" s="15"/>
      <c r="J4088" s="77"/>
    </row>
    <row r="4089" spans="1:10" x14ac:dyDescent="0.2">
      <c r="A4089" s="14"/>
      <c r="B4089" s="14"/>
      <c r="C4089" s="14"/>
      <c r="D4089" s="16"/>
      <c r="E4089" s="16"/>
      <c r="F4089" s="14"/>
      <c r="G4089" s="14"/>
      <c r="H4089" s="14"/>
      <c r="I4089" s="15"/>
      <c r="J4089" s="77"/>
    </row>
    <row r="4090" spans="1:10" x14ac:dyDescent="0.2">
      <c r="A4090" s="14"/>
      <c r="B4090" s="14"/>
      <c r="C4090" s="14"/>
      <c r="D4090" s="16"/>
      <c r="E4090" s="16"/>
      <c r="F4090" s="14"/>
      <c r="G4090" s="14"/>
      <c r="H4090" s="14"/>
      <c r="I4090" s="15"/>
      <c r="J4090" s="77"/>
    </row>
    <row r="4091" spans="1:10" x14ac:dyDescent="0.2">
      <c r="A4091" s="14"/>
      <c r="B4091" s="14"/>
      <c r="C4091" s="14"/>
      <c r="D4091" s="16"/>
      <c r="E4091" s="16"/>
      <c r="F4091" s="14"/>
      <c r="G4091" s="14"/>
      <c r="H4091" s="14"/>
      <c r="I4091" s="15"/>
      <c r="J4091" s="77"/>
    </row>
    <row r="4092" spans="1:10" x14ac:dyDescent="0.2">
      <c r="A4092" s="14"/>
      <c r="B4092" s="14"/>
      <c r="C4092" s="14"/>
      <c r="D4092" s="16"/>
      <c r="E4092" s="16"/>
      <c r="F4092" s="14"/>
      <c r="G4092" s="14"/>
      <c r="H4092" s="14"/>
      <c r="I4092" s="15"/>
      <c r="J4092" s="77"/>
    </row>
    <row r="4093" spans="1:10" x14ac:dyDescent="0.2">
      <c r="A4093" s="14"/>
      <c r="B4093" s="14"/>
      <c r="C4093" s="14"/>
      <c r="D4093" s="16"/>
      <c r="E4093" s="16"/>
      <c r="F4093" s="14"/>
      <c r="G4093" s="14"/>
      <c r="H4093" s="14"/>
      <c r="I4093" s="15"/>
      <c r="J4093" s="77"/>
    </row>
    <row r="4094" spans="1:10" x14ac:dyDescent="0.2">
      <c r="A4094" s="14"/>
      <c r="B4094" s="14"/>
      <c r="C4094" s="14"/>
      <c r="D4094" s="16"/>
      <c r="E4094" s="16"/>
      <c r="F4094" s="14"/>
      <c r="G4094" s="14"/>
      <c r="H4094" s="14"/>
      <c r="I4094" s="15"/>
      <c r="J4094" s="77"/>
    </row>
    <row r="4095" spans="1:10" x14ac:dyDescent="0.2">
      <c r="A4095" s="14"/>
      <c r="B4095" s="14"/>
      <c r="C4095" s="14"/>
      <c r="D4095" s="16"/>
      <c r="E4095" s="16"/>
      <c r="F4095" s="14"/>
      <c r="G4095" s="14"/>
      <c r="H4095" s="14"/>
      <c r="I4095" s="15"/>
      <c r="J4095" s="77"/>
    </row>
    <row r="4096" spans="1:10" x14ac:dyDescent="0.2">
      <c r="A4096" s="14"/>
      <c r="B4096" s="14"/>
      <c r="C4096" s="14"/>
      <c r="D4096" s="16"/>
      <c r="E4096" s="16"/>
      <c r="F4096" s="14"/>
      <c r="G4096" s="14"/>
      <c r="H4096" s="14"/>
      <c r="I4096" s="15"/>
      <c r="J4096" s="77"/>
    </row>
    <row r="4097" spans="1:10" x14ac:dyDescent="0.2">
      <c r="A4097" s="14"/>
      <c r="B4097" s="14"/>
      <c r="C4097" s="14"/>
      <c r="D4097" s="16"/>
      <c r="E4097" s="16"/>
      <c r="F4097" s="14"/>
      <c r="G4097" s="14"/>
      <c r="H4097" s="14"/>
      <c r="I4097" s="15"/>
      <c r="J4097" s="77"/>
    </row>
    <row r="4098" spans="1:10" x14ac:dyDescent="0.2">
      <c r="A4098" s="14"/>
      <c r="B4098" s="14"/>
      <c r="C4098" s="14"/>
      <c r="D4098" s="16"/>
      <c r="E4098" s="16"/>
      <c r="F4098" s="14"/>
      <c r="G4098" s="14"/>
      <c r="H4098" s="14"/>
      <c r="I4098" s="15"/>
      <c r="J4098" s="77"/>
    </row>
    <row r="4099" spans="1:10" x14ac:dyDescent="0.2">
      <c r="A4099" s="14"/>
      <c r="B4099" s="14"/>
      <c r="C4099" s="14"/>
      <c r="D4099" s="16"/>
      <c r="E4099" s="16"/>
      <c r="F4099" s="14"/>
      <c r="G4099" s="14"/>
      <c r="H4099" s="14"/>
      <c r="I4099" s="15"/>
      <c r="J4099" s="77"/>
    </row>
    <row r="4100" spans="1:10" x14ac:dyDescent="0.2">
      <c r="A4100" s="14"/>
      <c r="B4100" s="14"/>
      <c r="C4100" s="14"/>
      <c r="D4100" s="16"/>
      <c r="E4100" s="16"/>
      <c r="F4100" s="14"/>
      <c r="G4100" s="14"/>
      <c r="H4100" s="14"/>
      <c r="I4100" s="15"/>
      <c r="J4100" s="77"/>
    </row>
    <row r="4101" spans="1:10" x14ac:dyDescent="0.2">
      <c r="A4101" s="14"/>
      <c r="B4101" s="14"/>
      <c r="C4101" s="14"/>
      <c r="D4101" s="16"/>
      <c r="E4101" s="16"/>
      <c r="F4101" s="14"/>
      <c r="G4101" s="14"/>
      <c r="H4101" s="14"/>
      <c r="I4101" s="15"/>
      <c r="J4101" s="77"/>
    </row>
    <row r="4102" spans="1:10" x14ac:dyDescent="0.2">
      <c r="A4102" s="14"/>
      <c r="B4102" s="14"/>
      <c r="C4102" s="14"/>
      <c r="D4102" s="16"/>
      <c r="E4102" s="16"/>
      <c r="F4102" s="14"/>
      <c r="G4102" s="14"/>
      <c r="H4102" s="14"/>
      <c r="I4102" s="15"/>
      <c r="J4102" s="77"/>
    </row>
    <row r="4103" spans="1:10" x14ac:dyDescent="0.2">
      <c r="A4103" s="14"/>
      <c r="B4103" s="14"/>
      <c r="C4103" s="14"/>
      <c r="D4103" s="16"/>
      <c r="E4103" s="16"/>
      <c r="F4103" s="14"/>
      <c r="G4103" s="14"/>
      <c r="H4103" s="14"/>
      <c r="I4103" s="15"/>
      <c r="J4103" s="77"/>
    </row>
    <row r="4104" spans="1:10" x14ac:dyDescent="0.2">
      <c r="A4104" s="14"/>
      <c r="B4104" s="14"/>
      <c r="C4104" s="14"/>
      <c r="D4104" s="16"/>
      <c r="E4104" s="16"/>
      <c r="F4104" s="14"/>
      <c r="G4104" s="14"/>
      <c r="H4104" s="14"/>
      <c r="I4104" s="15"/>
      <c r="J4104" s="77"/>
    </row>
    <row r="4105" spans="1:10" x14ac:dyDescent="0.2">
      <c r="A4105" s="14"/>
      <c r="B4105" s="14"/>
      <c r="C4105" s="14"/>
      <c r="D4105" s="16"/>
      <c r="E4105" s="16"/>
      <c r="F4105" s="14"/>
      <c r="G4105" s="14"/>
      <c r="H4105" s="14"/>
      <c r="I4105" s="15"/>
      <c r="J4105" s="77"/>
    </row>
    <row r="4106" spans="1:10" x14ac:dyDescent="0.2">
      <c r="A4106" s="14"/>
      <c r="B4106" s="14"/>
      <c r="C4106" s="14"/>
      <c r="D4106" s="16"/>
      <c r="E4106" s="16"/>
      <c r="F4106" s="14"/>
      <c r="G4106" s="14"/>
      <c r="H4106" s="14"/>
      <c r="I4106" s="15"/>
      <c r="J4106" s="77"/>
    </row>
    <row r="4107" spans="1:10" x14ac:dyDescent="0.2">
      <c r="A4107" s="14"/>
      <c r="B4107" s="14"/>
      <c r="C4107" s="14"/>
      <c r="D4107" s="16"/>
      <c r="E4107" s="16"/>
      <c r="F4107" s="14"/>
      <c r="G4107" s="14"/>
      <c r="H4107" s="14"/>
      <c r="I4107" s="15"/>
      <c r="J4107" s="77"/>
    </row>
    <row r="4108" spans="1:10" x14ac:dyDescent="0.2">
      <c r="A4108" s="14"/>
      <c r="B4108" s="14"/>
      <c r="C4108" s="14"/>
      <c r="D4108" s="16"/>
      <c r="E4108" s="16"/>
      <c r="F4108" s="14"/>
      <c r="G4108" s="14"/>
      <c r="H4108" s="14"/>
      <c r="I4108" s="15"/>
      <c r="J4108" s="77"/>
    </row>
    <row r="4109" spans="1:10" x14ac:dyDescent="0.2">
      <c r="A4109" s="14"/>
      <c r="B4109" s="14"/>
      <c r="C4109" s="14"/>
      <c r="D4109" s="16"/>
      <c r="E4109" s="16"/>
      <c r="F4109" s="14"/>
      <c r="G4109" s="14"/>
      <c r="H4109" s="14"/>
      <c r="I4109" s="15"/>
      <c r="J4109" s="77"/>
    </row>
    <row r="4110" spans="1:10" x14ac:dyDescent="0.2">
      <c r="A4110" s="14"/>
      <c r="B4110" s="14"/>
      <c r="C4110" s="14"/>
      <c r="D4110" s="16"/>
      <c r="E4110" s="16"/>
      <c r="F4110" s="14"/>
      <c r="G4110" s="14"/>
      <c r="H4110" s="14"/>
      <c r="I4110" s="15"/>
      <c r="J4110" s="77"/>
    </row>
    <row r="4111" spans="1:10" x14ac:dyDescent="0.2">
      <c r="A4111" s="14"/>
      <c r="B4111" s="14"/>
      <c r="C4111" s="14"/>
      <c r="D4111" s="16"/>
      <c r="E4111" s="16"/>
      <c r="F4111" s="14"/>
      <c r="G4111" s="14"/>
      <c r="H4111" s="14"/>
      <c r="I4111" s="15"/>
      <c r="J4111" s="77"/>
    </row>
    <row r="4112" spans="1:10" x14ac:dyDescent="0.2">
      <c r="A4112" s="14"/>
      <c r="B4112" s="14"/>
      <c r="C4112" s="14"/>
      <c r="D4112" s="16"/>
      <c r="E4112" s="16"/>
      <c r="F4112" s="14"/>
      <c r="G4112" s="14"/>
      <c r="H4112" s="14"/>
      <c r="I4112" s="15"/>
      <c r="J4112" s="77"/>
    </row>
    <row r="4113" spans="1:10" x14ac:dyDescent="0.2">
      <c r="A4113" s="14"/>
      <c r="B4113" s="14"/>
      <c r="C4113" s="14"/>
      <c r="D4113" s="16"/>
      <c r="E4113" s="16"/>
      <c r="F4113" s="14"/>
      <c r="G4113" s="14"/>
      <c r="H4113" s="14"/>
      <c r="I4113" s="15"/>
      <c r="J4113" s="77"/>
    </row>
    <row r="4114" spans="1:10" x14ac:dyDescent="0.2">
      <c r="A4114" s="14"/>
      <c r="B4114" s="14"/>
      <c r="C4114" s="14"/>
      <c r="D4114" s="16"/>
      <c r="E4114" s="16"/>
      <c r="F4114" s="14"/>
      <c r="G4114" s="14"/>
      <c r="H4114" s="14"/>
      <c r="I4114" s="15"/>
      <c r="J4114" s="77"/>
    </row>
    <row r="4115" spans="1:10" x14ac:dyDescent="0.2">
      <c r="A4115" s="14"/>
      <c r="B4115" s="14"/>
      <c r="C4115" s="14"/>
      <c r="D4115" s="16"/>
      <c r="E4115" s="16"/>
      <c r="F4115" s="14"/>
      <c r="G4115" s="14"/>
      <c r="H4115" s="14"/>
      <c r="I4115" s="15"/>
      <c r="J4115" s="77"/>
    </row>
    <row r="4116" spans="1:10" x14ac:dyDescent="0.2">
      <c r="A4116" s="14"/>
      <c r="B4116" s="14"/>
      <c r="C4116" s="14"/>
      <c r="D4116" s="16"/>
      <c r="E4116" s="16"/>
      <c r="F4116" s="14"/>
      <c r="G4116" s="14"/>
      <c r="H4116" s="14"/>
      <c r="I4116" s="15"/>
      <c r="J4116" s="77"/>
    </row>
    <row r="4117" spans="1:10" x14ac:dyDescent="0.2">
      <c r="A4117" s="14"/>
      <c r="B4117" s="14"/>
      <c r="C4117" s="14"/>
      <c r="D4117" s="16"/>
      <c r="E4117" s="16"/>
      <c r="F4117" s="14"/>
      <c r="G4117" s="14"/>
      <c r="H4117" s="14"/>
      <c r="I4117" s="15"/>
      <c r="J4117" s="77"/>
    </row>
    <row r="4118" spans="1:10" x14ac:dyDescent="0.2">
      <c r="A4118" s="14"/>
      <c r="B4118" s="14"/>
      <c r="C4118" s="14"/>
      <c r="D4118" s="16"/>
      <c r="E4118" s="16"/>
      <c r="F4118" s="14"/>
      <c r="G4118" s="14"/>
      <c r="H4118" s="14"/>
      <c r="I4118" s="15"/>
      <c r="J4118" s="77"/>
    </row>
    <row r="4119" spans="1:10" x14ac:dyDescent="0.2">
      <c r="A4119" s="14"/>
      <c r="B4119" s="14"/>
      <c r="C4119" s="14"/>
      <c r="D4119" s="16"/>
      <c r="E4119" s="16"/>
      <c r="F4119" s="14"/>
      <c r="G4119" s="14"/>
      <c r="H4119" s="14"/>
      <c r="I4119" s="15"/>
      <c r="J4119" s="77"/>
    </row>
  </sheetData>
  <dataConsolidate/>
  <mergeCells count="5">
    <mergeCell ref="A100:H100"/>
    <mergeCell ref="I101:J101"/>
    <mergeCell ref="I100:J100"/>
    <mergeCell ref="A101:H101"/>
    <mergeCell ref="A105:J105"/>
  </mergeCells>
  <phoneticPr fontId="1" type="noConversion"/>
  <conditionalFormatting sqref="A107:J4119">
    <cfRule type="expression" dxfId="0" priority="1" stopIfTrue="1">
      <formula>$A107&lt;&gt;""</formula>
    </cfRule>
  </conditionalFormatting>
  <conditionalFormatting sqref="B743:J3493">
    <cfRule type="expression" dxfId="1" priority="187" stopIfTrue="1">
      <formula>$A743&lt;&gt;""</formula>
    </cfRule>
  </conditionalFormatting>
  <dataValidations count="8">
    <dataValidation type="date" allowBlank="1" showInputMessage="1" showErrorMessage="1" sqref="D102:E102 D4120:E64655 D106:E106" xr:uid="{00000000-0002-0000-0400-000000000000}">
      <formula1>42370</formula1>
      <formula2>42735</formula2>
    </dataValidation>
    <dataValidation type="list" allowBlank="1" sqref="F718:F4119 F107:F231 F233:F716" xr:uid="{00000000-0002-0000-0400-000001000000}">
      <formula1>$F$96:$F$99</formula1>
    </dataValidation>
    <dataValidation type="list" allowBlank="1" showInputMessage="1" showErrorMessage="1" sqref="B232" xr:uid="{D6F4E067-2159-4A53-96C2-6BACC2AD56B4}">
      <formula1>OFFSET($A$1,0,0,#REF!,1)</formula1>
    </dataValidation>
    <dataValidation type="list" allowBlank="1" sqref="F232" xr:uid="{E44E901A-706C-4AB1-B699-74E13B8DB984}">
      <formula1>$F$97:$F$100</formula1>
    </dataValidation>
    <dataValidation type="list" allowBlank="1" showInputMessage="1" showErrorMessage="1" sqref="B232" xr:uid="{294A4FC3-9B55-48F7-B607-5F90827D6992}">
      <formula1>OFFSET($A$1,0,0,$B$6,1)</formula1>
    </dataValidation>
    <dataValidation type="list" allowBlank="1" showInputMessage="1" showErrorMessage="1" sqref="A107:A4119" xr:uid="{00000000-0002-0000-0400-000002000000}">
      <formula1>OFFSET($A$1,0,0,$B$3,1)</formula1>
    </dataValidation>
    <dataValidation allowBlank="1" sqref="G107:G4119" xr:uid="{00000000-0002-0000-0400-000003000000}"/>
    <dataValidation type="list" allowBlank="1" showInputMessage="1" showErrorMessage="1" errorTitle="Chyba !" error="zadajte (vyberte zo zoznamu) platný analytický kód podľa nápovedy k bunke I104" sqref="J107:J9119"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ht="22.5"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x14ac:dyDescent="0.2">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ht="22.5" x14ac:dyDescent="0.2">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22.5" x14ac:dyDescent="0.2">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x14ac:dyDescent="0.2">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x14ac:dyDescent="0.2">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ht="22.5"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x14ac:dyDescent="0.2">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2"/>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ht="22.5"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x14ac:dyDescent="0.2">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x14ac:dyDescent="0.2">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7" t="s">
        <v>428</v>
      </c>
      <c r="D68" s="199" t="s">
        <v>482</v>
      </c>
      <c r="E68" s="199" t="s">
        <v>435</v>
      </c>
      <c r="F68" s="199" t="s">
        <v>536</v>
      </c>
      <c r="G68" s="265" t="s">
        <v>920</v>
      </c>
      <c r="H68" s="265" t="s">
        <v>921</v>
      </c>
      <c r="I68" s="275" t="s">
        <v>922</v>
      </c>
      <c r="J68" s="199" t="s">
        <v>430</v>
      </c>
      <c r="K68" s="275" t="s">
        <v>923</v>
      </c>
      <c r="L68" s="201">
        <v>421905650170</v>
      </c>
      <c r="M68" s="199" t="s">
        <v>924</v>
      </c>
      <c r="N68" s="287"/>
      <c r="O68" s="287"/>
      <c r="P68" s="287"/>
      <c r="R68" s="276" t="str">
        <f t="shared" ref="R68:R90" si="2">A68</f>
        <v>30788714</v>
      </c>
    </row>
    <row r="69" spans="1:18" x14ac:dyDescent="0.2">
      <c r="A69" s="203" t="s">
        <v>925</v>
      </c>
      <c r="B69" s="287" t="s">
        <v>926</v>
      </c>
      <c r="C69" s="287" t="s">
        <v>428</v>
      </c>
      <c r="D69" s="287" t="s">
        <v>482</v>
      </c>
      <c r="E69" s="287" t="s">
        <v>435</v>
      </c>
      <c r="F69" s="287" t="s">
        <v>536</v>
      </c>
      <c r="G69" s="287" t="s">
        <v>927</v>
      </c>
      <c r="H69" s="287" t="s">
        <v>928</v>
      </c>
      <c r="I69" s="287" t="s">
        <v>929</v>
      </c>
      <c r="J69" s="287" t="s">
        <v>430</v>
      </c>
      <c r="K69" s="287" t="s">
        <v>930</v>
      </c>
      <c r="L69" s="288">
        <v>421903636503</v>
      </c>
      <c r="M69" s="287" t="s">
        <v>931</v>
      </c>
      <c r="N69" s="287"/>
      <c r="O69" s="287"/>
      <c r="P69" s="287"/>
      <c r="R69" s="276" t="str">
        <f t="shared" si="2"/>
        <v>30806518</v>
      </c>
    </row>
    <row r="70" spans="1:18" x14ac:dyDescent="0.2">
      <c r="A70" s="203" t="s">
        <v>932</v>
      </c>
      <c r="B70" s="287" t="s">
        <v>933</v>
      </c>
      <c r="C70" s="287" t="s">
        <v>428</v>
      </c>
      <c r="D70" s="287" t="s">
        <v>934</v>
      </c>
      <c r="E70" s="287" t="s">
        <v>435</v>
      </c>
      <c r="F70" s="287" t="s">
        <v>563</v>
      </c>
      <c r="G70" s="287" t="s">
        <v>935</v>
      </c>
      <c r="H70" s="287" t="s">
        <v>936</v>
      </c>
      <c r="I70" s="287" t="s">
        <v>937</v>
      </c>
      <c r="J70" s="287" t="s">
        <v>430</v>
      </c>
      <c r="K70" s="287" t="s">
        <v>938</v>
      </c>
      <c r="L70" s="288">
        <v>421917263316</v>
      </c>
      <c r="M70" s="287" t="s">
        <v>939</v>
      </c>
      <c r="N70" s="287"/>
      <c r="O70" s="287"/>
      <c r="P70" s="287"/>
      <c r="R70" s="276" t="str">
        <f t="shared" si="2"/>
        <v>31751075</v>
      </c>
    </row>
    <row r="71" spans="1:18" x14ac:dyDescent="0.2">
      <c r="A71" s="203" t="s">
        <v>940</v>
      </c>
      <c r="B71" s="287" t="s">
        <v>941</v>
      </c>
      <c r="C71" s="287" t="s">
        <v>428</v>
      </c>
      <c r="D71" s="287" t="s">
        <v>942</v>
      </c>
      <c r="E71" s="287" t="s">
        <v>943</v>
      </c>
      <c r="F71" s="287" t="s">
        <v>944</v>
      </c>
      <c r="G71" s="287" t="s">
        <v>945</v>
      </c>
      <c r="H71" s="287" t="s">
        <v>946</v>
      </c>
      <c r="I71" s="287" t="s">
        <v>947</v>
      </c>
      <c r="J71" s="287" t="s">
        <v>432</v>
      </c>
      <c r="K71" s="287" t="s">
        <v>947</v>
      </c>
      <c r="L71" s="288">
        <v>421905486716</v>
      </c>
      <c r="M71" s="287" t="s">
        <v>948</v>
      </c>
      <c r="N71" s="287"/>
      <c r="O71" s="287" t="s">
        <v>1462</v>
      </c>
      <c r="P71" s="287"/>
      <c r="R71" s="276" t="str">
        <f t="shared" si="2"/>
        <v>37818058</v>
      </c>
    </row>
    <row r="72" spans="1:18" x14ac:dyDescent="0.2">
      <c r="A72" s="203" t="s">
        <v>949</v>
      </c>
      <c r="B72" s="287" t="s">
        <v>950</v>
      </c>
      <c r="C72" s="287" t="s">
        <v>428</v>
      </c>
      <c r="D72" s="287" t="s">
        <v>951</v>
      </c>
      <c r="E72" s="287" t="s">
        <v>788</v>
      </c>
      <c r="F72" s="287" t="s">
        <v>952</v>
      </c>
      <c r="G72" s="287" t="s">
        <v>953</v>
      </c>
      <c r="H72" s="287" t="s">
        <v>954</v>
      </c>
      <c r="I72" s="287" t="s">
        <v>955</v>
      </c>
      <c r="J72" s="287" t="s">
        <v>432</v>
      </c>
      <c r="K72" s="287" t="s">
        <v>955</v>
      </c>
      <c r="L72" s="288">
        <v>421905235472</v>
      </c>
      <c r="M72" s="287" t="s">
        <v>956</v>
      </c>
      <c r="N72" s="287"/>
      <c r="O72" s="287"/>
      <c r="P72" s="287"/>
      <c r="R72" s="276" t="str">
        <f t="shared" si="2"/>
        <v>31871526</v>
      </c>
    </row>
    <row r="73" spans="1:18" x14ac:dyDescent="0.2">
      <c r="A73" s="203" t="s">
        <v>957</v>
      </c>
      <c r="B73" s="287" t="s">
        <v>958</v>
      </c>
      <c r="C73" s="287" t="s">
        <v>428</v>
      </c>
      <c r="D73" s="287" t="s">
        <v>959</v>
      </c>
      <c r="E73" s="287" t="s">
        <v>960</v>
      </c>
      <c r="F73" s="287" t="s">
        <v>961</v>
      </c>
      <c r="G73" s="287" t="s">
        <v>962</v>
      </c>
      <c r="H73" s="287" t="s">
        <v>963</v>
      </c>
      <c r="I73" s="287" t="s">
        <v>964</v>
      </c>
      <c r="J73" s="287" t="s">
        <v>430</v>
      </c>
      <c r="K73" s="287" t="s">
        <v>964</v>
      </c>
      <c r="L73" s="288">
        <v>421905970041</v>
      </c>
      <c r="M73" s="287" t="s">
        <v>965</v>
      </c>
      <c r="N73" s="287"/>
      <c r="O73" s="287"/>
      <c r="P73" s="287"/>
      <c r="R73" s="276" t="str">
        <f t="shared" si="2"/>
        <v>31989373</v>
      </c>
    </row>
    <row r="74" spans="1:18" x14ac:dyDescent="0.2">
      <c r="A74" s="203" t="s">
        <v>1463</v>
      </c>
      <c r="B74" s="287" t="s">
        <v>1464</v>
      </c>
      <c r="C74" s="287" t="s">
        <v>428</v>
      </c>
      <c r="D74" s="287" t="s">
        <v>1465</v>
      </c>
      <c r="E74" s="287" t="s">
        <v>1466</v>
      </c>
      <c r="F74" s="287" t="s">
        <v>439</v>
      </c>
      <c r="G74" s="287" t="s">
        <v>1467</v>
      </c>
      <c r="H74" s="287" t="s">
        <v>1468</v>
      </c>
      <c r="I74" s="287" t="s">
        <v>1469</v>
      </c>
      <c r="J74" s="287" t="s">
        <v>1470</v>
      </c>
      <c r="K74" s="287"/>
      <c r="L74" s="288">
        <v>421907953701</v>
      </c>
      <c r="M74" s="287"/>
      <c r="N74" s="287"/>
      <c r="O74" s="287"/>
      <c r="P74" s="287"/>
      <c r="R74" s="276" t="str">
        <f t="shared" si="2"/>
        <v>17326087</v>
      </c>
    </row>
    <row r="75" spans="1:18" x14ac:dyDescent="0.2">
      <c r="A75" s="203" t="s">
        <v>966</v>
      </c>
      <c r="B75" s="287" t="s">
        <v>967</v>
      </c>
      <c r="C75" s="287" t="s">
        <v>428</v>
      </c>
      <c r="D75" s="287" t="s">
        <v>968</v>
      </c>
      <c r="E75" s="287" t="s">
        <v>969</v>
      </c>
      <c r="F75" s="287" t="s">
        <v>970</v>
      </c>
      <c r="G75" s="287" t="s">
        <v>971</v>
      </c>
      <c r="H75" s="287" t="s">
        <v>972</v>
      </c>
      <c r="I75" s="287" t="s">
        <v>973</v>
      </c>
      <c r="J75" s="287" t="s">
        <v>430</v>
      </c>
      <c r="K75" s="287" t="s">
        <v>973</v>
      </c>
      <c r="L75" s="288">
        <v>421915879583</v>
      </c>
      <c r="M75" s="287" t="s">
        <v>974</v>
      </c>
      <c r="N75" s="287"/>
      <c r="O75" s="287"/>
      <c r="P75" s="287"/>
      <c r="R75" s="276" t="str">
        <f t="shared" si="2"/>
        <v>42219922</v>
      </c>
    </row>
    <row r="76" spans="1:18" x14ac:dyDescent="0.2">
      <c r="A76" s="203" t="s">
        <v>975</v>
      </c>
      <c r="B76" s="287" t="s">
        <v>976</v>
      </c>
      <c r="C76" s="287" t="s">
        <v>428</v>
      </c>
      <c r="D76" s="287" t="s">
        <v>977</v>
      </c>
      <c r="E76" s="287" t="s">
        <v>436</v>
      </c>
      <c r="F76" s="287" t="s">
        <v>746</v>
      </c>
      <c r="G76" s="287" t="s">
        <v>978</v>
      </c>
      <c r="H76" s="287" t="s">
        <v>979</v>
      </c>
      <c r="I76" s="287" t="s">
        <v>980</v>
      </c>
      <c r="J76" s="287" t="s">
        <v>432</v>
      </c>
      <c r="K76" s="287" t="s">
        <v>981</v>
      </c>
      <c r="L76" s="288">
        <v>421918711548</v>
      </c>
      <c r="M76" s="287" t="s">
        <v>982</v>
      </c>
      <c r="N76" s="287"/>
      <c r="O76" s="287"/>
      <c r="P76" s="287"/>
      <c r="R76" s="276" t="str">
        <f t="shared" si="2"/>
        <v>51118831</v>
      </c>
    </row>
    <row r="77" spans="1:18" x14ac:dyDescent="0.2">
      <c r="A77" s="203" t="s">
        <v>983</v>
      </c>
      <c r="B77" s="287" t="s">
        <v>984</v>
      </c>
      <c r="C77" s="287" t="s">
        <v>428</v>
      </c>
      <c r="D77" s="287" t="s">
        <v>482</v>
      </c>
      <c r="E77" s="287" t="s">
        <v>435</v>
      </c>
      <c r="F77" s="287" t="s">
        <v>536</v>
      </c>
      <c r="G77" s="287" t="s">
        <v>985</v>
      </c>
      <c r="H77" s="287" t="s">
        <v>986</v>
      </c>
      <c r="I77" s="287" t="s">
        <v>987</v>
      </c>
      <c r="J77" s="287" t="s">
        <v>432</v>
      </c>
      <c r="K77" s="287" t="s">
        <v>987</v>
      </c>
      <c r="L77" s="288">
        <v>421905245008</v>
      </c>
      <c r="M77" s="287" t="s">
        <v>988</v>
      </c>
      <c r="N77" s="287"/>
      <c r="O77" s="287"/>
      <c r="P77" s="287"/>
      <c r="R77" s="276" t="str">
        <f t="shared" si="2"/>
        <v>00684767</v>
      </c>
    </row>
    <row r="78" spans="1:18" x14ac:dyDescent="0.2">
      <c r="A78" s="203" t="s">
        <v>1471</v>
      </c>
      <c r="B78" s="287" t="s">
        <v>1472</v>
      </c>
      <c r="C78" s="287" t="s">
        <v>428</v>
      </c>
      <c r="D78" s="287" t="s">
        <v>1449</v>
      </c>
      <c r="E78" s="287" t="s">
        <v>1400</v>
      </c>
      <c r="F78" s="287" t="s">
        <v>431</v>
      </c>
      <c r="G78" s="287" t="s">
        <v>1473</v>
      </c>
      <c r="H78" s="287" t="s">
        <v>1474</v>
      </c>
      <c r="I78" s="287" t="s">
        <v>1452</v>
      </c>
      <c r="J78" s="287" t="s">
        <v>430</v>
      </c>
      <c r="K78" s="287" t="s">
        <v>1475</v>
      </c>
      <c r="L78" s="288" t="s">
        <v>1476</v>
      </c>
      <c r="M78" s="287" t="s">
        <v>1477</v>
      </c>
      <c r="N78" s="287"/>
      <c r="O78" s="287"/>
      <c r="P78" s="287"/>
      <c r="R78" s="276" t="str">
        <f t="shared" si="2"/>
        <v>22665234</v>
      </c>
    </row>
    <row r="79" spans="1:18" x14ac:dyDescent="0.2">
      <c r="A79" s="203" t="s">
        <v>989</v>
      </c>
      <c r="B79" s="287" t="s">
        <v>990</v>
      </c>
      <c r="C79" s="287" t="s">
        <v>428</v>
      </c>
      <c r="D79" s="287" t="s">
        <v>1478</v>
      </c>
      <c r="E79" s="287" t="s">
        <v>440</v>
      </c>
      <c r="F79" s="287" t="s">
        <v>441</v>
      </c>
      <c r="G79" s="287" t="s">
        <v>991</v>
      </c>
      <c r="H79" s="287" t="s">
        <v>992</v>
      </c>
      <c r="I79" s="287" t="s">
        <v>993</v>
      </c>
      <c r="J79" s="287" t="s">
        <v>430</v>
      </c>
      <c r="K79" s="287" t="s">
        <v>994</v>
      </c>
      <c r="L79" s="288">
        <v>421918808923</v>
      </c>
      <c r="M79" s="287" t="s">
        <v>995</v>
      </c>
      <c r="N79" s="287"/>
      <c r="O79" s="287"/>
      <c r="P79" s="287"/>
      <c r="R79" s="276" t="str">
        <f t="shared" si="2"/>
        <v>30793203</v>
      </c>
    </row>
    <row r="80" spans="1:18" x14ac:dyDescent="0.2">
      <c r="A80" s="203" t="s">
        <v>996</v>
      </c>
      <c r="B80" s="287" t="s">
        <v>997</v>
      </c>
      <c r="C80" s="287" t="s">
        <v>428</v>
      </c>
      <c r="D80" s="287" t="s">
        <v>998</v>
      </c>
      <c r="E80" s="287" t="s">
        <v>435</v>
      </c>
      <c r="F80" s="287" t="s">
        <v>999</v>
      </c>
      <c r="G80" s="287" t="s">
        <v>1000</v>
      </c>
      <c r="H80" s="287" t="s">
        <v>1001</v>
      </c>
      <c r="I80" s="287" t="s">
        <v>1002</v>
      </c>
      <c r="J80" s="287" t="s">
        <v>430</v>
      </c>
      <c r="K80" s="287" t="s">
        <v>1002</v>
      </c>
      <c r="L80" s="288">
        <v>421905418010</v>
      </c>
      <c r="M80" s="287" t="s">
        <v>1003</v>
      </c>
      <c r="N80" s="287"/>
      <c r="O80" s="287"/>
      <c r="P80" s="287"/>
      <c r="R80" s="276" t="str">
        <f t="shared" si="2"/>
        <v>00681768</v>
      </c>
    </row>
    <row r="81" spans="1:18" x14ac:dyDescent="0.2">
      <c r="A81" s="203" t="s">
        <v>1004</v>
      </c>
      <c r="B81" s="287" t="s">
        <v>1005</v>
      </c>
      <c r="C81" s="287" t="s">
        <v>428</v>
      </c>
      <c r="D81" s="287" t="s">
        <v>482</v>
      </c>
      <c r="E81" s="287" t="s">
        <v>435</v>
      </c>
      <c r="F81" s="287" t="s">
        <v>536</v>
      </c>
      <c r="G81" s="287" t="s">
        <v>1006</v>
      </c>
      <c r="H81" s="287" t="s">
        <v>1007</v>
      </c>
      <c r="I81" s="287" t="s">
        <v>1008</v>
      </c>
      <c r="J81" s="287" t="s">
        <v>430</v>
      </c>
      <c r="K81" s="287" t="s">
        <v>1008</v>
      </c>
      <c r="L81" s="288">
        <v>421915282858</v>
      </c>
      <c r="M81" s="287" t="s">
        <v>1009</v>
      </c>
      <c r="N81" s="287"/>
      <c r="O81" s="287"/>
      <c r="P81" s="287"/>
      <c r="R81" s="276" t="str">
        <f t="shared" si="2"/>
        <v>31796079</v>
      </c>
    </row>
    <row r="82" spans="1:18" x14ac:dyDescent="0.2">
      <c r="A82" s="203" t="s">
        <v>1479</v>
      </c>
      <c r="B82" s="287" t="s">
        <v>1480</v>
      </c>
      <c r="C82" s="287" t="s">
        <v>428</v>
      </c>
      <c r="D82" s="287" t="s">
        <v>535</v>
      </c>
      <c r="E82" s="287" t="s">
        <v>437</v>
      </c>
      <c r="F82" s="287" t="s">
        <v>536</v>
      </c>
      <c r="G82" s="287" t="s">
        <v>1481</v>
      </c>
      <c r="H82" s="287" t="s">
        <v>1482</v>
      </c>
      <c r="I82" s="287" t="s">
        <v>1483</v>
      </c>
      <c r="J82" s="287" t="s">
        <v>1484</v>
      </c>
      <c r="K82" s="287" t="s">
        <v>1483</v>
      </c>
      <c r="L82" s="288">
        <v>421917176673</v>
      </c>
      <c r="M82" s="287" t="s">
        <v>1485</v>
      </c>
      <c r="N82" s="287"/>
      <c r="O82" s="287"/>
      <c r="P82" s="287"/>
      <c r="R82" s="276" t="str">
        <f t="shared" si="2"/>
        <v>30811406</v>
      </c>
    </row>
    <row r="83" spans="1:18" x14ac:dyDescent="0.2">
      <c r="A83" s="203" t="s">
        <v>1010</v>
      </c>
      <c r="B83" s="287" t="s">
        <v>1011</v>
      </c>
      <c r="C83" s="287" t="s">
        <v>428</v>
      </c>
      <c r="D83" s="287" t="s">
        <v>1012</v>
      </c>
      <c r="E83" s="287" t="s">
        <v>830</v>
      </c>
      <c r="F83" s="287" t="s">
        <v>1013</v>
      </c>
      <c r="G83" s="287" t="s">
        <v>1014</v>
      </c>
      <c r="H83" s="287" t="s">
        <v>1015</v>
      </c>
      <c r="I83" s="287" t="s">
        <v>1016</v>
      </c>
      <c r="J83" s="287" t="s">
        <v>432</v>
      </c>
      <c r="K83" s="287" t="s">
        <v>1016</v>
      </c>
      <c r="L83" s="288">
        <v>421918648073</v>
      </c>
      <c r="M83" s="287" t="s">
        <v>1017</v>
      </c>
      <c r="N83" s="287"/>
      <c r="O83" s="287"/>
      <c r="P83" s="287"/>
      <c r="R83" s="276" t="str">
        <f t="shared" si="2"/>
        <v>53007344</v>
      </c>
    </row>
    <row r="84" spans="1:18" x14ac:dyDescent="0.2">
      <c r="A84" s="203" t="s">
        <v>1018</v>
      </c>
      <c r="B84" s="287" t="s">
        <v>1019</v>
      </c>
      <c r="C84" s="287" t="s">
        <v>428</v>
      </c>
      <c r="D84" s="287" t="s">
        <v>1020</v>
      </c>
      <c r="E84" s="287" t="s">
        <v>440</v>
      </c>
      <c r="F84" s="287" t="s">
        <v>441</v>
      </c>
      <c r="G84" s="287" t="s">
        <v>1021</v>
      </c>
      <c r="H84" s="287" t="s">
        <v>1022</v>
      </c>
      <c r="I84" s="287" t="s">
        <v>1023</v>
      </c>
      <c r="J84" s="287" t="s">
        <v>430</v>
      </c>
      <c r="K84" s="287" t="s">
        <v>1023</v>
      </c>
      <c r="L84" s="288">
        <v>421905700790</v>
      </c>
      <c r="M84" s="287" t="s">
        <v>1024</v>
      </c>
      <c r="N84" s="287"/>
      <c r="O84" s="287"/>
      <c r="P84" s="287"/>
      <c r="R84" s="276" t="str">
        <f t="shared" si="2"/>
        <v>35538015</v>
      </c>
    </row>
    <row r="85" spans="1:18" x14ac:dyDescent="0.2">
      <c r="A85" s="203" t="s">
        <v>1025</v>
      </c>
      <c r="B85" s="287" t="s">
        <v>1026</v>
      </c>
      <c r="C85" s="287" t="s">
        <v>428</v>
      </c>
      <c r="D85" s="287" t="s">
        <v>778</v>
      </c>
      <c r="E85" s="287" t="s">
        <v>435</v>
      </c>
      <c r="F85" s="287" t="s">
        <v>779</v>
      </c>
      <c r="G85" s="287" t="s">
        <v>1027</v>
      </c>
      <c r="H85" s="287" t="s">
        <v>1028</v>
      </c>
      <c r="I85" s="287" t="s">
        <v>1029</v>
      </c>
      <c r="J85" s="287" t="s">
        <v>432</v>
      </c>
      <c r="K85" s="287" t="s">
        <v>1030</v>
      </c>
      <c r="L85" s="288">
        <v>421918737877</v>
      </c>
      <c r="M85" s="287" t="s">
        <v>1031</v>
      </c>
      <c r="N85" s="287"/>
      <c r="O85" s="287"/>
      <c r="P85" s="287"/>
      <c r="R85" s="276" t="str">
        <f t="shared" si="2"/>
        <v>00585319</v>
      </c>
    </row>
    <row r="86" spans="1:18" x14ac:dyDescent="0.2">
      <c r="A86" s="203" t="s">
        <v>1032</v>
      </c>
      <c r="B86" s="287" t="s">
        <v>1033</v>
      </c>
      <c r="C86" s="287" t="s">
        <v>428</v>
      </c>
      <c r="D86" s="287" t="s">
        <v>1034</v>
      </c>
      <c r="E86" s="287" t="s">
        <v>437</v>
      </c>
      <c r="F86" s="287" t="s">
        <v>536</v>
      </c>
      <c r="G86" s="287" t="s">
        <v>1035</v>
      </c>
      <c r="H86" s="287" t="s">
        <v>1036</v>
      </c>
      <c r="I86" s="287" t="s">
        <v>1037</v>
      </c>
      <c r="J86" s="287" t="s">
        <v>430</v>
      </c>
      <c r="K86" s="287" t="s">
        <v>1037</v>
      </c>
      <c r="L86" s="288">
        <v>421903422249</v>
      </c>
      <c r="M86" s="287" t="s">
        <v>1038</v>
      </c>
      <c r="N86" s="287"/>
      <c r="O86" s="287"/>
      <c r="P86" s="287"/>
      <c r="R86" s="276" t="str">
        <f t="shared" si="2"/>
        <v>42132690</v>
      </c>
    </row>
    <row r="87" spans="1:18" x14ac:dyDescent="0.2">
      <c r="A87" s="203" t="s">
        <v>1039</v>
      </c>
      <c r="B87" s="287" t="s">
        <v>1040</v>
      </c>
      <c r="C87" s="287" t="s">
        <v>428</v>
      </c>
      <c r="D87" s="287" t="s">
        <v>1041</v>
      </c>
      <c r="E87" s="287" t="s">
        <v>435</v>
      </c>
      <c r="F87" s="287" t="s">
        <v>1042</v>
      </c>
      <c r="G87" s="287" t="s">
        <v>1043</v>
      </c>
      <c r="H87" s="287" t="s">
        <v>1044</v>
      </c>
      <c r="I87" s="287" t="s">
        <v>1045</v>
      </c>
      <c r="J87" s="287" t="s">
        <v>432</v>
      </c>
      <c r="K87" s="287" t="s">
        <v>1046</v>
      </c>
      <c r="L87" s="288">
        <v>421905641479</v>
      </c>
      <c r="M87" s="287" t="s">
        <v>1047</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00000000-0004-0000-0500-000000000000}"/>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90">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90">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9">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9">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9">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1">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1">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1">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90">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1">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9">
        <v>297898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1488</v>
      </c>
      <c r="D13" s="289">
        <v>21500</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9">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1">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1">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90">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1">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2">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90">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9">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1490</v>
      </c>
      <c r="D22" s="289">
        <v>44000</v>
      </c>
      <c r="E22" s="173">
        <v>0</v>
      </c>
      <c r="F22" s="166" t="s">
        <v>338</v>
      </c>
      <c r="G22" s="169" t="s">
        <v>319</v>
      </c>
      <c r="H22" s="169" t="s">
        <v>1489</v>
      </c>
      <c r="I22" s="192" t="str">
        <f t="shared" ref="I22:I85" si="5">A22&amp;F22</f>
        <v>00688321a</v>
      </c>
      <c r="J22" s="167" t="str">
        <f t="shared" ref="J22:J85" si="6">A22&amp;G22</f>
        <v>00688321026 02</v>
      </c>
      <c r="K22" s="5" t="s">
        <v>1095</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584</v>
      </c>
      <c r="B23" s="204" t="str">
        <f>VLOOKUP(A23,Adr!A:B,2,FALSE)</f>
        <v>SLOVENSKÁ CHEERLEADING ÚNIA</v>
      </c>
      <c r="C23" s="169" t="s">
        <v>1096</v>
      </c>
      <c r="D23" s="290">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1">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9">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1">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9">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1">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90">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1491</v>
      </c>
      <c r="D30" s="290">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1">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9">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9">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9">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9">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9">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90">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82" t="s">
        <v>688</v>
      </c>
      <c r="B38" s="204" t="str">
        <f>VLOOKUP(A38,Adr!A:B,2,FALSE)</f>
        <v>Slovenský biliardový zväz</v>
      </c>
      <c r="C38" s="185" t="s">
        <v>1124</v>
      </c>
      <c r="D38" s="289">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2">
      <c r="A39" s="166" t="s">
        <v>691</v>
      </c>
      <c r="B39" s="204" t="str">
        <f>VLOOKUP(A39,Adr!A:B,2,FALSE)</f>
        <v>Slovenský bowlingový zväz</v>
      </c>
      <c r="C39" s="185" t="s">
        <v>1126</v>
      </c>
      <c r="D39" s="289">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2">
      <c r="A40" s="202" t="s">
        <v>699</v>
      </c>
      <c r="B40" s="204" t="str">
        <f>VLOOKUP(A40,Adr!A:B,2,FALSE)</f>
        <v>Slovenský bridžový zväz</v>
      </c>
      <c r="C40" s="185" t="s">
        <v>1128</v>
      </c>
      <c r="D40" s="289">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2">
      <c r="A41" s="198" t="s">
        <v>706</v>
      </c>
      <c r="B41" s="204" t="str">
        <f>VLOOKUP(A41,Adr!A:B,2,FALSE)</f>
        <v>Slovenský curlingový zväz</v>
      </c>
      <c r="C41" s="169" t="s">
        <v>1130</v>
      </c>
      <c r="D41" s="290">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2">
      <c r="A42" s="202" t="s">
        <v>715</v>
      </c>
      <c r="B42" s="204" t="str">
        <f>VLOOKUP(A42,Adr!A:B,2,FALSE)</f>
        <v>Slovenský futbalový zväz</v>
      </c>
      <c r="C42" s="169" t="s">
        <v>1132</v>
      </c>
      <c r="D42" s="290">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2">
      <c r="A43" s="202" t="s">
        <v>715</v>
      </c>
      <c r="B43" s="204" t="str">
        <f>VLOOKUP(A43,Adr!A:B,2,FALSE)</f>
        <v>Slovenský futbalový zväz</v>
      </c>
      <c r="C43" s="169" t="s">
        <v>1492</v>
      </c>
      <c r="D43" s="290">
        <v>300000</v>
      </c>
      <c r="E43" s="230">
        <v>0</v>
      </c>
      <c r="F43" s="166" t="s">
        <v>338</v>
      </c>
      <c r="G43" s="169" t="s">
        <v>319</v>
      </c>
      <c r="H43" s="169" t="s">
        <v>1489</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2">
      <c r="A44" s="198" t="s">
        <v>723</v>
      </c>
      <c r="B44" s="204" t="str">
        <f>VLOOKUP(A44,Adr!A:B,2,FALSE)</f>
        <v>Slovenský horolezecký spolok JAMES</v>
      </c>
      <c r="C44" s="169" t="s">
        <v>1134</v>
      </c>
      <c r="D44" s="290">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2">
      <c r="A45" s="166" t="s">
        <v>723</v>
      </c>
      <c r="B45" s="204" t="str">
        <f>VLOOKUP(A45,Adr!A:B,2,FALSE)</f>
        <v>Slovenský horolezecký spolok JAMES</v>
      </c>
      <c r="C45" s="169" t="s">
        <v>1136</v>
      </c>
      <c r="D45" s="290">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2">
      <c r="A46" s="198" t="s">
        <v>729</v>
      </c>
      <c r="B46" s="204" t="str">
        <f>VLOOKUP(A46,Adr!A:B,2,FALSE)</f>
        <v>Slovenský krasokorčuliarsky zväz</v>
      </c>
      <c r="C46" s="169" t="s">
        <v>1138</v>
      </c>
      <c r="D46" s="290">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x14ac:dyDescent="0.2">
      <c r="A47" s="202" t="s">
        <v>737</v>
      </c>
      <c r="B47" s="204" t="str">
        <f>VLOOKUP(A47,Adr!A:B,2,FALSE)</f>
        <v>Slovenský lukostrelecký zväz</v>
      </c>
      <c r="C47" s="196" t="s">
        <v>1140</v>
      </c>
      <c r="D47" s="291">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2">
      <c r="A48" s="198" t="s">
        <v>743</v>
      </c>
      <c r="B48" s="204" t="str">
        <f>VLOOKUP(A48,Adr!A:B,2,FALSE)</f>
        <v>Slovenský národný aeroklub generála Milana Rastislava Štefánika</v>
      </c>
      <c r="C48" s="169" t="s">
        <v>1142</v>
      </c>
      <c r="D48" s="290">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760</v>
      </c>
      <c r="B49" s="204" t="str">
        <f>VLOOKUP(A49,Adr!A:B,2,FALSE)</f>
        <v>Slovenský rýchlokorčuliarsky zväz</v>
      </c>
      <c r="C49" s="196" t="s">
        <v>1144</v>
      </c>
      <c r="D49" s="291">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2">
      <c r="A50" s="202" t="s">
        <v>767</v>
      </c>
      <c r="B50" s="204" t="str">
        <f>VLOOKUP(A50,Adr!A:B,2,FALSE)</f>
        <v>Slovenský stolnotenisový zväz</v>
      </c>
      <c r="C50" s="169" t="s">
        <v>1146</v>
      </c>
      <c r="D50" s="290">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2">
      <c r="A51" s="202" t="s">
        <v>767</v>
      </c>
      <c r="B51" s="204" t="str">
        <f>VLOOKUP(A51,Adr!A:B,2,FALSE)</f>
        <v>Slovenský stolnotenisový zväz</v>
      </c>
      <c r="C51" s="169" t="s">
        <v>1493</v>
      </c>
      <c r="D51" s="290">
        <v>40000</v>
      </c>
      <c r="E51" s="230">
        <v>0</v>
      </c>
      <c r="F51" s="166" t="s">
        <v>338</v>
      </c>
      <c r="G51" s="169" t="s">
        <v>319</v>
      </c>
      <c r="H51" s="169" t="s">
        <v>1489</v>
      </c>
      <c r="I51" s="192" t="str">
        <f t="shared" si="5"/>
        <v>30806836a</v>
      </c>
      <c r="J51" s="167" t="str">
        <f t="shared" si="6"/>
        <v>30806836026 02</v>
      </c>
      <c r="K51" s="5" t="s">
        <v>1147</v>
      </c>
      <c r="L51" s="167" t="str">
        <f t="shared" si="7"/>
        <v>30806836026 02K</v>
      </c>
      <c r="M51" s="5" t="str">
        <f t="shared" si="8"/>
        <v>Slovenský stolnotenisový zväzaKstolný tenis - kapitálové transfery</v>
      </c>
      <c r="N51" s="3" t="str">
        <f t="shared" si="9"/>
        <v>30806836aK</v>
      </c>
    </row>
    <row r="52" spans="1:14" x14ac:dyDescent="0.2">
      <c r="A52" s="198" t="s">
        <v>776</v>
      </c>
      <c r="B52" s="204" t="str">
        <f>VLOOKUP(A52,Adr!A:B,2,FALSE)</f>
        <v>SLOVENSKÝ STRELECKÝ ZVÄZ</v>
      </c>
      <c r="C52" s="196" t="s">
        <v>1148</v>
      </c>
      <c r="D52" s="289">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x14ac:dyDescent="0.2">
      <c r="A53" s="198" t="s">
        <v>776</v>
      </c>
      <c r="B53" s="204" t="str">
        <f>VLOOKUP(A53,Adr!A:B,2,FALSE)</f>
        <v>SLOVENSKÝ STRELECKÝ ZVÄZ</v>
      </c>
      <c r="C53" s="196" t="s">
        <v>1494</v>
      </c>
      <c r="D53" s="289">
        <v>10000</v>
      </c>
      <c r="E53" s="230">
        <v>0</v>
      </c>
      <c r="F53" s="166" t="s">
        <v>338</v>
      </c>
      <c r="G53" s="169" t="s">
        <v>319</v>
      </c>
      <c r="H53" s="169" t="s">
        <v>1489</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2">
      <c r="A54" s="198" t="s">
        <v>785</v>
      </c>
      <c r="B54" s="204" t="str">
        <f>VLOOKUP(A54,Adr!A:B,2,FALSE)</f>
        <v>Slovenský šachový zväz</v>
      </c>
      <c r="C54" s="169" t="s">
        <v>1150</v>
      </c>
      <c r="D54" s="290">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x14ac:dyDescent="0.2">
      <c r="A55" s="166" t="s">
        <v>795</v>
      </c>
      <c r="B55" s="204" t="str">
        <f>VLOOKUP(A55,Adr!A:B,2,FALSE)</f>
        <v>Slovenský šermiarsky zväz</v>
      </c>
      <c r="C55" s="196" t="s">
        <v>1152</v>
      </c>
      <c r="D55" s="291">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2">
      <c r="A56" s="202" t="s">
        <v>803</v>
      </c>
      <c r="B56" s="204" t="str">
        <f>VLOOKUP(A56,Adr!A:B,2,FALSE)</f>
        <v>Slovenský tenisový zväz</v>
      </c>
      <c r="C56" s="185" t="s">
        <v>1154</v>
      </c>
      <c r="D56" s="289">
        <v>2366098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2">
      <c r="A57" s="178" t="s">
        <v>811</v>
      </c>
      <c r="B57" s="204" t="str">
        <f>VLOOKUP(A57,Adr!A:B,2,FALSE)</f>
        <v>Slovenský veslársky zväz</v>
      </c>
      <c r="C57" s="185" t="s">
        <v>1156</v>
      </c>
      <c r="D57" s="289">
        <v>35552</v>
      </c>
      <c r="E57" s="230">
        <v>0</v>
      </c>
      <c r="F57" s="166" t="s">
        <v>338</v>
      </c>
      <c r="G57" s="169" t="s">
        <v>319</v>
      </c>
      <c r="H57" s="169" t="s">
        <v>1057</v>
      </c>
      <c r="I57" s="192" t="str">
        <f t="shared" si="5"/>
        <v>00688304a</v>
      </c>
      <c r="J57" s="167" t="str">
        <f t="shared" si="6"/>
        <v>00688304026 02</v>
      </c>
      <c r="K57" s="5" t="s">
        <v>1157</v>
      </c>
      <c r="L57" s="167" t="str">
        <f t="shared" si="7"/>
        <v>00688304026 02B</v>
      </c>
      <c r="M57" s="5" t="str">
        <f t="shared" si="8"/>
        <v>Slovenský veslársky zväzaBveslovanie - bežné transfery</v>
      </c>
      <c r="N57" s="3" t="str">
        <f t="shared" si="9"/>
        <v>00688304aB</v>
      </c>
    </row>
    <row r="58" spans="1:14" x14ac:dyDescent="0.2">
      <c r="A58" s="198" t="s">
        <v>820</v>
      </c>
      <c r="B58" s="204" t="str">
        <f>VLOOKUP(A58,Adr!A:B,2,FALSE)</f>
        <v>SLOVENSKÝ ZÁPASNÍCKY ZVÄZ</v>
      </c>
      <c r="C58" s="169" t="s">
        <v>1158</v>
      </c>
      <c r="D58" s="291">
        <v>173268</v>
      </c>
      <c r="E58" s="173">
        <v>0</v>
      </c>
      <c r="F58" s="166" t="s">
        <v>338</v>
      </c>
      <c r="G58" s="169" t="s">
        <v>319</v>
      </c>
      <c r="H58" s="169" t="s">
        <v>1057</v>
      </c>
      <c r="I58" s="192" t="str">
        <f t="shared" si="5"/>
        <v>31791981a</v>
      </c>
      <c r="J58" s="167" t="str">
        <f t="shared" si="6"/>
        <v>31791981026 02</v>
      </c>
      <c r="K58" s="5" t="s">
        <v>1159</v>
      </c>
      <c r="L58" s="167" t="str">
        <f t="shared" si="7"/>
        <v>31791981026 02B</v>
      </c>
      <c r="M58" s="5" t="str">
        <f t="shared" si="8"/>
        <v>SLOVENSKÝ ZÁPASNÍCKY ZVÄZaBzápasenie - bežné transfery</v>
      </c>
      <c r="N58" s="3" t="str">
        <f t="shared" si="9"/>
        <v>31791981aB</v>
      </c>
    </row>
    <row r="59" spans="1:14" x14ac:dyDescent="0.2">
      <c r="A59" s="198" t="s">
        <v>827</v>
      </c>
      <c r="B59" s="204" t="str">
        <f>VLOOKUP(A59,Adr!A:B,2,FALSE)</f>
        <v>Slovenský zväz bedmintonu</v>
      </c>
      <c r="C59" s="185" t="s">
        <v>1160</v>
      </c>
      <c r="D59" s="290">
        <v>239696</v>
      </c>
      <c r="E59" s="230">
        <v>0</v>
      </c>
      <c r="F59" s="166" t="s">
        <v>338</v>
      </c>
      <c r="G59" s="169" t="s">
        <v>319</v>
      </c>
      <c r="H59" s="169" t="s">
        <v>1057</v>
      </c>
      <c r="I59" s="192" t="str">
        <f t="shared" si="5"/>
        <v>30811546a</v>
      </c>
      <c r="J59" s="167" t="str">
        <f t="shared" si="6"/>
        <v>30811546026 02</v>
      </c>
      <c r="K59" s="5" t="s">
        <v>1161</v>
      </c>
      <c r="L59" s="167" t="str">
        <f t="shared" si="7"/>
        <v>30811546026 02B</v>
      </c>
      <c r="M59" s="5" t="str">
        <f t="shared" si="8"/>
        <v>Slovenský zväz bedmintonuaBbedminton - bežné transfery</v>
      </c>
      <c r="N59" s="3" t="str">
        <f t="shared" si="9"/>
        <v>30811546aB</v>
      </c>
    </row>
    <row r="60" spans="1:14" x14ac:dyDescent="0.2">
      <c r="A60" s="182" t="s">
        <v>836</v>
      </c>
      <c r="B60" s="204" t="str">
        <f>VLOOKUP(A60,Adr!A:B,2,FALSE)</f>
        <v>Slovenský zväz biatlonu</v>
      </c>
      <c r="C60" s="185" t="s">
        <v>1162</v>
      </c>
      <c r="D60" s="289">
        <v>246030</v>
      </c>
      <c r="E60" s="173">
        <v>0</v>
      </c>
      <c r="F60" s="166" t="s">
        <v>338</v>
      </c>
      <c r="G60" s="169" t="s">
        <v>319</v>
      </c>
      <c r="H60" s="169" t="s">
        <v>1057</v>
      </c>
      <c r="I60" s="192" t="str">
        <f t="shared" si="5"/>
        <v>35656743a</v>
      </c>
      <c r="J60" s="167" t="str">
        <f t="shared" si="6"/>
        <v>35656743026 02</v>
      </c>
      <c r="K60" s="5" t="s">
        <v>1163</v>
      </c>
      <c r="L60" s="167" t="str">
        <f t="shared" si="7"/>
        <v>35656743026 02B</v>
      </c>
      <c r="M60" s="5" t="str">
        <f t="shared" si="8"/>
        <v>Slovenský zväz biatlonuaBbiatlon - bežné transfery</v>
      </c>
      <c r="N60" s="3" t="str">
        <f t="shared" si="9"/>
        <v>35656743aB</v>
      </c>
    </row>
    <row r="61" spans="1:14" x14ac:dyDescent="0.2">
      <c r="A61" s="182" t="s">
        <v>836</v>
      </c>
      <c r="B61" s="204" t="str">
        <f>VLOOKUP(A61,Adr!A:B,2,FALSE)</f>
        <v>Slovenský zväz biatlonu</v>
      </c>
      <c r="C61" s="185" t="s">
        <v>1495</v>
      </c>
      <c r="D61" s="289">
        <v>76600</v>
      </c>
      <c r="E61" s="230">
        <v>0</v>
      </c>
      <c r="F61" s="166" t="s">
        <v>338</v>
      </c>
      <c r="G61" s="169" t="s">
        <v>319</v>
      </c>
      <c r="H61" s="169" t="s">
        <v>1489</v>
      </c>
      <c r="I61" s="192" t="str">
        <f t="shared" si="5"/>
        <v>35656743a</v>
      </c>
      <c r="J61" s="167" t="str">
        <f t="shared" si="6"/>
        <v>35656743026 02</v>
      </c>
      <c r="K61" s="5" t="s">
        <v>1163</v>
      </c>
      <c r="L61" s="167" t="str">
        <f t="shared" si="7"/>
        <v>35656743026 02K</v>
      </c>
      <c r="M61" s="5" t="str">
        <f t="shared" si="8"/>
        <v>Slovenský zväz biatlonuaKbiatlon - kapitálové transfery</v>
      </c>
      <c r="N61" s="3" t="str">
        <f t="shared" si="9"/>
        <v>35656743aK</v>
      </c>
    </row>
    <row r="62" spans="1:14" x14ac:dyDescent="0.2">
      <c r="A62" s="166" t="s">
        <v>845</v>
      </c>
      <c r="B62" s="204" t="str">
        <f>VLOOKUP(A62,Adr!A:B,2,FALSE)</f>
        <v>Slovenský zväz bobistov</v>
      </c>
      <c r="C62" s="196" t="s">
        <v>1164</v>
      </c>
      <c r="D62" s="289">
        <v>36270</v>
      </c>
      <c r="E62" s="173">
        <v>0</v>
      </c>
      <c r="F62" s="166" t="s">
        <v>338</v>
      </c>
      <c r="G62" s="169" t="s">
        <v>319</v>
      </c>
      <c r="H62" s="169" t="s">
        <v>1057</v>
      </c>
      <c r="I62" s="192" t="str">
        <f t="shared" si="5"/>
        <v>36067580a</v>
      </c>
      <c r="J62" s="167" t="str">
        <f t="shared" si="6"/>
        <v>36067580026 02</v>
      </c>
      <c r="K62" s="5" t="s">
        <v>1165</v>
      </c>
      <c r="L62" s="167" t="str">
        <f t="shared" si="7"/>
        <v>36067580026 02B</v>
      </c>
      <c r="M62" s="5" t="str">
        <f t="shared" si="8"/>
        <v>Slovenský zväz bobistovaBboby a skeleton - bežné transfery</v>
      </c>
      <c r="N62" s="3" t="str">
        <f t="shared" si="9"/>
        <v>36067580aB</v>
      </c>
    </row>
    <row r="63" spans="1:14" x14ac:dyDescent="0.2">
      <c r="A63" s="202" t="s">
        <v>854</v>
      </c>
      <c r="B63" s="204" t="str">
        <f>VLOOKUP(A63,Adr!A:B,2,FALSE)</f>
        <v>Slovenský zväz cyklistiky</v>
      </c>
      <c r="C63" s="185" t="s">
        <v>1166</v>
      </c>
      <c r="D63" s="291">
        <v>1259216</v>
      </c>
      <c r="E63" s="230">
        <v>0</v>
      </c>
      <c r="F63" s="166" t="s">
        <v>338</v>
      </c>
      <c r="G63" s="169" t="s">
        <v>319</v>
      </c>
      <c r="H63" s="169" t="s">
        <v>1057</v>
      </c>
      <c r="I63" s="192" t="str">
        <f t="shared" si="5"/>
        <v>00684112a</v>
      </c>
      <c r="J63" s="167" t="str">
        <f t="shared" si="6"/>
        <v>00684112026 02</v>
      </c>
      <c r="K63" s="5" t="s">
        <v>1167</v>
      </c>
      <c r="L63" s="167" t="str">
        <f t="shared" si="7"/>
        <v>00684112026 02B</v>
      </c>
      <c r="M63" s="5" t="str">
        <f t="shared" si="8"/>
        <v>Slovenský zväz cyklistikyaBcyklistika - bežné transfery</v>
      </c>
      <c r="N63" s="3" t="str">
        <f t="shared" si="9"/>
        <v>00684112aB</v>
      </c>
    </row>
    <row r="64" spans="1:14" x14ac:dyDescent="0.2">
      <c r="A64" s="202" t="s">
        <v>863</v>
      </c>
      <c r="B64" s="204" t="str">
        <f>VLOOKUP(A64,Adr!A:B,2,FALSE)</f>
        <v>Slovenský zväz dráhového golfu</v>
      </c>
      <c r="C64" s="185" t="s">
        <v>1168</v>
      </c>
      <c r="D64" s="291">
        <v>17224</v>
      </c>
      <c r="E64" s="173">
        <v>0</v>
      </c>
      <c r="F64" s="166" t="s">
        <v>338</v>
      </c>
      <c r="G64" s="169" t="s">
        <v>319</v>
      </c>
      <c r="H64" s="169" t="s">
        <v>1057</v>
      </c>
      <c r="I64" s="192" t="str">
        <f t="shared" si="5"/>
        <v>31806431a</v>
      </c>
      <c r="J64" s="167" t="str">
        <f t="shared" si="6"/>
        <v>31806431026 02</v>
      </c>
      <c r="K64" s="5" t="s">
        <v>1169</v>
      </c>
      <c r="L64" s="167" t="str">
        <f t="shared" si="7"/>
        <v>31806431026 02B</v>
      </c>
      <c r="M64" s="5" t="str">
        <f t="shared" si="8"/>
        <v>Slovenský zväz dráhového golfuaBdráhový golf - bežné transfery</v>
      </c>
      <c r="N64" s="3" t="str">
        <f t="shared" si="9"/>
        <v>31806431aB</v>
      </c>
    </row>
    <row r="65" spans="1:14" x14ac:dyDescent="0.2">
      <c r="A65" s="198" t="s">
        <v>870</v>
      </c>
      <c r="B65" s="204" t="str">
        <f>VLOOKUP(A65,Adr!A:B,2,FALSE)</f>
        <v>Slovenský zväz florbalu</v>
      </c>
      <c r="C65" s="169" t="s">
        <v>1170</v>
      </c>
      <c r="D65" s="291">
        <v>463736</v>
      </c>
      <c r="E65" s="230">
        <v>0</v>
      </c>
      <c r="F65" s="166" t="s">
        <v>338</v>
      </c>
      <c r="G65" s="169" t="s">
        <v>319</v>
      </c>
      <c r="H65" s="169" t="s">
        <v>1057</v>
      </c>
      <c r="I65" s="192" t="str">
        <f t="shared" si="5"/>
        <v>31795421a</v>
      </c>
      <c r="J65" s="167" t="str">
        <f t="shared" si="6"/>
        <v>31795421026 02</v>
      </c>
      <c r="K65" s="5" t="s">
        <v>1171</v>
      </c>
      <c r="L65" s="167" t="str">
        <f t="shared" si="7"/>
        <v>31795421026 02B</v>
      </c>
      <c r="M65" s="5" t="str">
        <f t="shared" si="8"/>
        <v>Slovenský zväz florbaluaBflorbal - bežné transfery</v>
      </c>
      <c r="N65" s="3" t="str">
        <f t="shared" si="9"/>
        <v>31795421aB</v>
      </c>
    </row>
    <row r="66" spans="1:14" x14ac:dyDescent="0.2">
      <c r="A66" s="166" t="s">
        <v>877</v>
      </c>
      <c r="B66" s="204" t="str">
        <f>VLOOKUP(A66,Adr!A:B,2,FALSE)</f>
        <v>Slovenský zväz hádzanej</v>
      </c>
      <c r="C66" s="169" t="s">
        <v>1172</v>
      </c>
      <c r="D66" s="290">
        <v>1127740</v>
      </c>
      <c r="E66" s="173">
        <v>0</v>
      </c>
      <c r="F66" s="166" t="s">
        <v>338</v>
      </c>
      <c r="G66" s="169" t="s">
        <v>319</v>
      </c>
      <c r="H66" s="169" t="s">
        <v>1057</v>
      </c>
      <c r="I66" s="192" t="str">
        <f t="shared" si="5"/>
        <v>30774772a</v>
      </c>
      <c r="J66" s="167" t="str">
        <f t="shared" si="6"/>
        <v>30774772026 02</v>
      </c>
      <c r="K66" s="5" t="s">
        <v>1173</v>
      </c>
      <c r="L66" s="167" t="str">
        <f t="shared" si="7"/>
        <v>30774772026 02B</v>
      </c>
      <c r="M66" s="5" t="str">
        <f t="shared" si="8"/>
        <v>Slovenský zväz hádzanejaBhádzaná - bežné transfery</v>
      </c>
      <c r="N66" s="3" t="str">
        <f t="shared" si="9"/>
        <v>30774772aB</v>
      </c>
    </row>
    <row r="67" spans="1:14" x14ac:dyDescent="0.2">
      <c r="A67" s="166" t="s">
        <v>884</v>
      </c>
      <c r="B67" s="204" t="str">
        <f>VLOOKUP(A67,Adr!A:B,2,FALSE)</f>
        <v>Slovenský zväz jachtingu</v>
      </c>
      <c r="C67" s="185" t="s">
        <v>1174</v>
      </c>
      <c r="D67" s="291">
        <v>45922</v>
      </c>
      <c r="E67" s="230">
        <v>0</v>
      </c>
      <c r="F67" s="166" t="s">
        <v>338</v>
      </c>
      <c r="G67" s="169" t="s">
        <v>319</v>
      </c>
      <c r="H67" s="169" t="s">
        <v>1057</v>
      </c>
      <c r="I67" s="192" t="str">
        <f t="shared" si="5"/>
        <v>30793211a</v>
      </c>
      <c r="J67" s="167" t="str">
        <f t="shared" si="6"/>
        <v>30793211026 02</v>
      </c>
      <c r="K67" s="5" t="s">
        <v>1175</v>
      </c>
      <c r="L67" s="167" t="str">
        <f t="shared" si="7"/>
        <v>30793211026 02B</v>
      </c>
      <c r="M67" s="5" t="str">
        <f t="shared" si="8"/>
        <v>Slovenský zväz jachtinguaBjachting - bežné transfery</v>
      </c>
      <c r="N67" s="3" t="str">
        <f t="shared" si="9"/>
        <v>30793211aB</v>
      </c>
    </row>
    <row r="68" spans="1:14" x14ac:dyDescent="0.2">
      <c r="A68" s="178" t="s">
        <v>891</v>
      </c>
      <c r="B68" s="204" t="str">
        <f>VLOOKUP(A68,Adr!A:B,2,FALSE)</f>
        <v>Slovenský zväz Judo</v>
      </c>
      <c r="C68" s="196" t="s">
        <v>1176</v>
      </c>
      <c r="D68" s="289">
        <v>129672</v>
      </c>
      <c r="E68" s="173">
        <v>0</v>
      </c>
      <c r="F68" s="166" t="s">
        <v>338</v>
      </c>
      <c r="G68" s="169" t="s">
        <v>319</v>
      </c>
      <c r="H68" s="169" t="s">
        <v>1057</v>
      </c>
      <c r="I68" s="192" t="str">
        <f t="shared" si="5"/>
        <v>17308518a</v>
      </c>
      <c r="J68" s="167" t="str">
        <f t="shared" si="6"/>
        <v>17308518026 02</v>
      </c>
      <c r="K68" s="5" t="s">
        <v>1177</v>
      </c>
      <c r="L68" s="167" t="str">
        <f t="shared" si="7"/>
        <v>17308518026 02B</v>
      </c>
      <c r="M68" s="5" t="str">
        <f t="shared" si="8"/>
        <v>Slovenský zväz JudoaBjudo - bežné transfery</v>
      </c>
      <c r="N68" s="3" t="str">
        <f t="shared" si="9"/>
        <v>17308518aB</v>
      </c>
    </row>
    <row r="69" spans="1:14" x14ac:dyDescent="0.2">
      <c r="A69" s="202" t="s">
        <v>898</v>
      </c>
      <c r="B69" s="204" t="str">
        <f>VLOOKUP(A69,Adr!A:B,2,FALSE)</f>
        <v>Slovenský Zväz Karate</v>
      </c>
      <c r="C69" s="196" t="s">
        <v>1178</v>
      </c>
      <c r="D69" s="291">
        <v>480058</v>
      </c>
      <c r="E69" s="230">
        <v>0</v>
      </c>
      <c r="F69" s="166" t="s">
        <v>338</v>
      </c>
      <c r="G69" s="169" t="s">
        <v>319</v>
      </c>
      <c r="H69" s="169" t="s">
        <v>1057</v>
      </c>
      <c r="I69" s="192" t="str">
        <f t="shared" si="5"/>
        <v>30811571a</v>
      </c>
      <c r="J69" s="167" t="str">
        <f t="shared" si="6"/>
        <v>30811571026 02</v>
      </c>
      <c r="K69" s="5" t="s">
        <v>1179</v>
      </c>
      <c r="L69" s="167" t="str">
        <f t="shared" si="7"/>
        <v>30811571026 02B</v>
      </c>
      <c r="M69" s="5" t="str">
        <f t="shared" si="8"/>
        <v>Slovenský Zväz KarateaBkarate - bežné transfery</v>
      </c>
      <c r="N69" s="3" t="str">
        <f t="shared" si="9"/>
        <v>30811571aB</v>
      </c>
    </row>
    <row r="70" spans="1:14" x14ac:dyDescent="0.2">
      <c r="A70" s="202" t="s">
        <v>898</v>
      </c>
      <c r="B70" s="204" t="str">
        <f>VLOOKUP(A70,Adr!A:B,2,FALSE)</f>
        <v>Slovenský Zväz Karate</v>
      </c>
      <c r="C70" s="196" t="s">
        <v>1496</v>
      </c>
      <c r="D70" s="291">
        <v>30000</v>
      </c>
      <c r="E70" s="173">
        <v>0</v>
      </c>
      <c r="F70" s="166" t="s">
        <v>338</v>
      </c>
      <c r="G70" s="169" t="s">
        <v>319</v>
      </c>
      <c r="H70" s="169" t="s">
        <v>1489</v>
      </c>
      <c r="I70" s="192" t="str">
        <f t="shared" si="5"/>
        <v>30811571a</v>
      </c>
      <c r="J70" s="167" t="str">
        <f t="shared" si="6"/>
        <v>30811571026 02</v>
      </c>
      <c r="K70" s="5" t="s">
        <v>1179</v>
      </c>
      <c r="L70" s="167" t="str">
        <f t="shared" si="7"/>
        <v>30811571026 02K</v>
      </c>
      <c r="M70" s="5" t="str">
        <f t="shared" si="8"/>
        <v>Slovenský Zväz KarateaKkarate - kapitálové transfery</v>
      </c>
      <c r="N70" s="3" t="str">
        <f t="shared" si="9"/>
        <v>30811571aK</v>
      </c>
    </row>
    <row r="71" spans="1:14" x14ac:dyDescent="0.2">
      <c r="A71" s="198" t="s">
        <v>905</v>
      </c>
      <c r="B71" s="204" t="str">
        <f>VLOOKUP(A71,Adr!A:B,2,FALSE)</f>
        <v>Slovenský zväz kickboxu</v>
      </c>
      <c r="C71" s="185" t="s">
        <v>1180</v>
      </c>
      <c r="D71" s="291">
        <v>77606</v>
      </c>
      <c r="E71" s="230">
        <v>0</v>
      </c>
      <c r="F71" s="166" t="s">
        <v>338</v>
      </c>
      <c r="G71" s="169" t="s">
        <v>319</v>
      </c>
      <c r="H71" s="169" t="s">
        <v>1057</v>
      </c>
      <c r="I71" s="192" t="str">
        <f t="shared" si="5"/>
        <v>31119247a</v>
      </c>
      <c r="J71" s="167" t="str">
        <f t="shared" si="6"/>
        <v>31119247026 02</v>
      </c>
      <c r="K71" s="5" t="s">
        <v>1181</v>
      </c>
      <c r="L71" s="167" t="str">
        <f t="shared" si="7"/>
        <v>31119247026 02B</v>
      </c>
      <c r="M71" s="5" t="str">
        <f t="shared" si="8"/>
        <v>Slovenský zväz kickboxuaBkickbox - bežné transfery</v>
      </c>
      <c r="N71" s="3" t="str">
        <f t="shared" si="9"/>
        <v>31119247aB</v>
      </c>
    </row>
    <row r="72" spans="1:14" x14ac:dyDescent="0.2">
      <c r="A72" s="166" t="s">
        <v>910</v>
      </c>
      <c r="B72" s="204" t="str">
        <f>VLOOKUP(A72,Adr!A:B,2,FALSE)</f>
        <v>Slovenský zväz ľadového hokeja</v>
      </c>
      <c r="C72" s="196" t="s">
        <v>1182</v>
      </c>
      <c r="D72" s="289">
        <v>5031908</v>
      </c>
      <c r="E72" s="173">
        <v>0</v>
      </c>
      <c r="F72" s="166" t="s">
        <v>338</v>
      </c>
      <c r="G72" s="169" t="s">
        <v>319</v>
      </c>
      <c r="H72" s="169" t="s">
        <v>1057</v>
      </c>
      <c r="I72" s="192" t="str">
        <f t="shared" si="5"/>
        <v>30845386a</v>
      </c>
      <c r="J72" s="167" t="str">
        <f t="shared" si="6"/>
        <v>30845386026 02</v>
      </c>
      <c r="K72" s="5" t="s">
        <v>1183</v>
      </c>
      <c r="L72" s="167" t="str">
        <f t="shared" si="7"/>
        <v>30845386026 02B</v>
      </c>
      <c r="M72" s="5" t="str">
        <f t="shared" si="8"/>
        <v>Slovenský zväz ľadového hokejaaBľadový hokej - bežné transfery</v>
      </c>
      <c r="N72" s="3" t="str">
        <f t="shared" si="9"/>
        <v>30845386aB</v>
      </c>
    </row>
    <row r="73" spans="1:14" x14ac:dyDescent="0.2">
      <c r="A73" s="166" t="s">
        <v>910</v>
      </c>
      <c r="B73" s="204" t="str">
        <f>VLOOKUP(A73,Adr!A:B,2,FALSE)</f>
        <v>Slovenský zväz ľadového hokeja</v>
      </c>
      <c r="C73" s="196" t="s">
        <v>1497</v>
      </c>
      <c r="D73" s="289">
        <v>100000</v>
      </c>
      <c r="E73" s="230">
        <v>0</v>
      </c>
      <c r="F73" s="166" t="s">
        <v>338</v>
      </c>
      <c r="G73" s="169" t="s">
        <v>319</v>
      </c>
      <c r="H73" s="169" t="s">
        <v>1489</v>
      </c>
      <c r="I73" s="192" t="str">
        <f t="shared" si="5"/>
        <v>30845386a</v>
      </c>
      <c r="J73" s="167" t="str">
        <f t="shared" si="6"/>
        <v>30845386026 02</v>
      </c>
      <c r="K73" s="5" t="s">
        <v>1183</v>
      </c>
      <c r="L73" s="167" t="str">
        <f t="shared" si="7"/>
        <v>30845386026 02K</v>
      </c>
      <c r="M73" s="5" t="str">
        <f t="shared" si="8"/>
        <v>Slovenský zväz ľadového hokejaaKľadový hokej - kapitálové transfery</v>
      </c>
      <c r="N73" s="3" t="str">
        <f t="shared" si="9"/>
        <v>30845386aK</v>
      </c>
    </row>
    <row r="74" spans="1:14" x14ac:dyDescent="0.2">
      <c r="A74" s="182" t="s">
        <v>918</v>
      </c>
      <c r="B74" s="204" t="str">
        <f>VLOOKUP(A74,Adr!A:B,2,FALSE)</f>
        <v>Slovenský zväz moderného päťboja</v>
      </c>
      <c r="C74" s="185" t="s">
        <v>1184</v>
      </c>
      <c r="D74" s="291">
        <v>55488</v>
      </c>
      <c r="E74" s="173">
        <v>0</v>
      </c>
      <c r="F74" s="166" t="s">
        <v>338</v>
      </c>
      <c r="G74" s="169" t="s">
        <v>319</v>
      </c>
      <c r="H74" s="169" t="s">
        <v>1057</v>
      </c>
      <c r="I74" s="192" t="str">
        <f t="shared" si="5"/>
        <v>30788714a</v>
      </c>
      <c r="J74" s="167" t="str">
        <f t="shared" si="6"/>
        <v>30788714026 02</v>
      </c>
      <c r="K74" s="5" t="s">
        <v>1185</v>
      </c>
      <c r="L74" s="167" t="str">
        <f t="shared" si="7"/>
        <v>30788714026 02B</v>
      </c>
      <c r="M74" s="5" t="str">
        <f t="shared" si="8"/>
        <v>Slovenský zväz moderného päťbojaaBmoderný päťboj - bežné transfery</v>
      </c>
      <c r="N74" s="3" t="str">
        <f t="shared" si="9"/>
        <v>30788714aB</v>
      </c>
    </row>
    <row r="75" spans="1:14" x14ac:dyDescent="0.2">
      <c r="A75" s="202" t="s">
        <v>925</v>
      </c>
      <c r="B75" s="204" t="str">
        <f>VLOOKUP(A75,Adr!A:B,2,FALSE)</f>
        <v>Slovenský zväz orientačných športov</v>
      </c>
      <c r="C75" s="185" t="s">
        <v>1186</v>
      </c>
      <c r="D75" s="289">
        <v>27202</v>
      </c>
      <c r="E75" s="230">
        <v>0</v>
      </c>
      <c r="F75" s="166" t="s">
        <v>338</v>
      </c>
      <c r="G75" s="169" t="s">
        <v>319</v>
      </c>
      <c r="H75" s="169" t="s">
        <v>1057</v>
      </c>
      <c r="I75" s="192" t="str">
        <f t="shared" si="5"/>
        <v>30806518a</v>
      </c>
      <c r="J75" s="167" t="str">
        <f t="shared" si="6"/>
        <v>30806518026 02</v>
      </c>
      <c r="K75" s="5" t="s">
        <v>1187</v>
      </c>
      <c r="L75" s="167" t="str">
        <f t="shared" si="7"/>
        <v>30806518026 02B</v>
      </c>
      <c r="M75" s="5" t="str">
        <f t="shared" si="8"/>
        <v>Slovenský zväz orientačných športovaBorientačné športy - bežné transfery</v>
      </c>
      <c r="N75" s="3" t="str">
        <f t="shared" si="9"/>
        <v>30806518aB</v>
      </c>
    </row>
    <row r="76" spans="1:14" x14ac:dyDescent="0.2">
      <c r="A76" s="182" t="s">
        <v>932</v>
      </c>
      <c r="B76" s="204" t="str">
        <f>VLOOKUP(A76,Adr!A:B,2,FALSE)</f>
        <v>Slovenský zväz pozemného hokeja</v>
      </c>
      <c r="C76" s="185" t="s">
        <v>1188</v>
      </c>
      <c r="D76" s="289">
        <v>66394</v>
      </c>
      <c r="E76" s="173">
        <v>0</v>
      </c>
      <c r="F76" s="166" t="s">
        <v>338</v>
      </c>
      <c r="G76" s="169" t="s">
        <v>319</v>
      </c>
      <c r="H76" s="169" t="s">
        <v>1057</v>
      </c>
      <c r="I76" s="192" t="str">
        <f t="shared" si="5"/>
        <v>31751075a</v>
      </c>
      <c r="J76" s="167" t="str">
        <f t="shared" si="6"/>
        <v>31751075026 02</v>
      </c>
      <c r="K76" s="5" t="s">
        <v>1189</v>
      </c>
      <c r="L76" s="167" t="str">
        <f t="shared" si="7"/>
        <v>31751075026 02B</v>
      </c>
      <c r="M76" s="5" t="str">
        <f t="shared" si="8"/>
        <v>Slovenský zväz pozemného hokejaaBpozemný hokej - bežné transfery</v>
      </c>
      <c r="N76" s="3" t="str">
        <f t="shared" si="9"/>
        <v>31751075aB</v>
      </c>
    </row>
    <row r="77" spans="1:14" x14ac:dyDescent="0.2">
      <c r="A77" s="182" t="s">
        <v>932</v>
      </c>
      <c r="B77" s="204" t="str">
        <f>VLOOKUP(A77,Adr!A:B,2,FALSE)</f>
        <v>Slovenský zväz pozemného hokeja</v>
      </c>
      <c r="C77" s="185" t="s">
        <v>1498</v>
      </c>
      <c r="D77" s="289">
        <v>10000</v>
      </c>
      <c r="E77" s="230">
        <v>0</v>
      </c>
      <c r="F77" s="166" t="s">
        <v>338</v>
      </c>
      <c r="G77" s="169" t="s">
        <v>319</v>
      </c>
      <c r="H77" s="169" t="s">
        <v>1489</v>
      </c>
      <c r="I77" s="192" t="str">
        <f t="shared" si="5"/>
        <v>31751075a</v>
      </c>
      <c r="J77" s="167" t="str">
        <f t="shared" si="6"/>
        <v>31751075026 02</v>
      </c>
      <c r="K77" s="5" t="s">
        <v>1189</v>
      </c>
      <c r="L77" s="167" t="str">
        <f t="shared" si="7"/>
        <v>31751075026 02K</v>
      </c>
      <c r="M77" s="5" t="str">
        <f t="shared" si="8"/>
        <v>Slovenský zväz pozemného hokejaaKpozemný hokej - kapitálové transfery</v>
      </c>
      <c r="N77" s="3" t="str">
        <f t="shared" si="9"/>
        <v>31751075aK</v>
      </c>
    </row>
    <row r="78" spans="1:14" x14ac:dyDescent="0.2">
      <c r="A78" s="202" t="s">
        <v>940</v>
      </c>
      <c r="B78" s="204" t="str">
        <f>VLOOKUP(A78,Adr!A:B,2,FALSE)</f>
        <v>Slovenský zväz psích záprahov</v>
      </c>
      <c r="C78" s="185" t="s">
        <v>1190</v>
      </c>
      <c r="D78" s="289">
        <v>19554</v>
      </c>
      <c r="E78" s="173">
        <v>0</v>
      </c>
      <c r="F78" s="166" t="s">
        <v>338</v>
      </c>
      <c r="G78" s="169" t="s">
        <v>319</v>
      </c>
      <c r="H78" s="169" t="s">
        <v>1057</v>
      </c>
      <c r="I78" s="192" t="str">
        <f t="shared" si="5"/>
        <v>37818058a</v>
      </c>
      <c r="J78" s="167" t="str">
        <f t="shared" si="6"/>
        <v>37818058026 02</v>
      </c>
      <c r="K78" s="5" t="s">
        <v>1191</v>
      </c>
      <c r="L78" s="167" t="str">
        <f t="shared" si="7"/>
        <v>37818058026 02B</v>
      </c>
      <c r="M78" s="5" t="str">
        <f t="shared" si="8"/>
        <v>Slovenský zväz psích záprahovaBpsie záprahy - bežné transfery</v>
      </c>
      <c r="N78" s="3" t="str">
        <f t="shared" si="9"/>
        <v>37818058aB</v>
      </c>
    </row>
    <row r="79" spans="1:14" x14ac:dyDescent="0.2">
      <c r="A79" s="202" t="s">
        <v>949</v>
      </c>
      <c r="B79" s="204" t="str">
        <f>VLOOKUP(A79,Adr!A:B,2,FALSE)</f>
        <v>Slovenský zväz rybolovnej techniky</v>
      </c>
      <c r="C79" s="185" t="s">
        <v>1192</v>
      </c>
      <c r="D79" s="289">
        <v>39020</v>
      </c>
      <c r="E79" s="230">
        <v>0</v>
      </c>
      <c r="F79" s="166" t="s">
        <v>338</v>
      </c>
      <c r="G79" s="169" t="s">
        <v>319</v>
      </c>
      <c r="H79" s="169" t="s">
        <v>1057</v>
      </c>
      <c r="I79" s="192" t="str">
        <f t="shared" si="5"/>
        <v>31871526a</v>
      </c>
      <c r="J79" s="167" t="str">
        <f t="shared" si="6"/>
        <v>31871526026 02</v>
      </c>
      <c r="K79" s="5" t="s">
        <v>1193</v>
      </c>
      <c r="L79" s="167" t="str">
        <f t="shared" si="7"/>
        <v>31871526026 02B</v>
      </c>
      <c r="M79" s="5" t="str">
        <f t="shared" si="8"/>
        <v>Slovenský zväz rybolovnej technikyaBrybolovná technika - bežné transfery</v>
      </c>
      <c r="N79" s="3" t="str">
        <f t="shared" si="9"/>
        <v>31871526aB</v>
      </c>
    </row>
    <row r="80" spans="1:14" x14ac:dyDescent="0.2">
      <c r="A80" s="166" t="s">
        <v>957</v>
      </c>
      <c r="B80" s="204" t="str">
        <f>VLOOKUP(A80,Adr!A:B,2,FALSE)</f>
        <v>Slovenský zväz sánkarov</v>
      </c>
      <c r="C80" s="185" t="s">
        <v>1194</v>
      </c>
      <c r="D80" s="289">
        <v>62812</v>
      </c>
      <c r="E80" s="173">
        <v>0</v>
      </c>
      <c r="F80" s="166" t="s">
        <v>338</v>
      </c>
      <c r="G80" s="169" t="s">
        <v>319</v>
      </c>
      <c r="H80" s="169" t="s">
        <v>1057</v>
      </c>
      <c r="I80" s="192" t="str">
        <f t="shared" si="5"/>
        <v>31989373a</v>
      </c>
      <c r="J80" s="167" t="str">
        <f t="shared" si="6"/>
        <v>31989373026 02</v>
      </c>
      <c r="K80" s="5" t="s">
        <v>1195</v>
      </c>
      <c r="L80" s="167" t="str">
        <f t="shared" si="7"/>
        <v>31989373026 02B</v>
      </c>
      <c r="M80" s="5" t="str">
        <f t="shared" si="8"/>
        <v>Slovenský zväz sánkarovaBsánkovanie - bežné transfery</v>
      </c>
      <c r="N80" s="3" t="str">
        <f t="shared" si="9"/>
        <v>31989373aB</v>
      </c>
    </row>
    <row r="81" spans="1:14" x14ac:dyDescent="0.2">
      <c r="A81" s="166" t="s">
        <v>957</v>
      </c>
      <c r="B81" s="204" t="str">
        <f>VLOOKUP(A81,Adr!A:B,2,FALSE)</f>
        <v>Slovenský zväz sánkarov</v>
      </c>
      <c r="C81" s="185" t="s">
        <v>1499</v>
      </c>
      <c r="D81" s="289">
        <v>3200</v>
      </c>
      <c r="E81" s="230">
        <v>0</v>
      </c>
      <c r="F81" s="166" t="s">
        <v>338</v>
      </c>
      <c r="G81" s="169" t="s">
        <v>319</v>
      </c>
      <c r="H81" s="169" t="s">
        <v>1489</v>
      </c>
      <c r="I81" s="192" t="str">
        <f t="shared" si="5"/>
        <v>31989373a</v>
      </c>
      <c r="J81" s="167" t="str">
        <f t="shared" si="6"/>
        <v>31989373026 02</v>
      </c>
      <c r="K81" s="5" t="s">
        <v>1195</v>
      </c>
      <c r="L81" s="167" t="str">
        <f t="shared" si="7"/>
        <v>31989373026 02K</v>
      </c>
      <c r="M81" s="5" t="str">
        <f t="shared" si="8"/>
        <v>Slovenský zväz sánkarovaKsánkovanie - kapitálové transfery</v>
      </c>
      <c r="N81" s="3" t="str">
        <f t="shared" si="9"/>
        <v>31989373aK</v>
      </c>
    </row>
    <row r="82" spans="1:14" x14ac:dyDescent="0.2">
      <c r="A82" s="166" t="s">
        <v>966</v>
      </c>
      <c r="B82" s="204" t="str">
        <f>VLOOKUP(A82,Adr!A:B,2,FALSE)</f>
        <v>Slovenský zväz športového ju-jitsu</v>
      </c>
      <c r="C82" s="185" t="s">
        <v>1196</v>
      </c>
      <c r="D82" s="289">
        <v>15790</v>
      </c>
      <c r="E82" s="173">
        <v>0</v>
      </c>
      <c r="F82" s="166" t="s">
        <v>338</v>
      </c>
      <c r="G82" s="169" t="s">
        <v>319</v>
      </c>
      <c r="H82" s="169" t="s">
        <v>1057</v>
      </c>
      <c r="I82" s="192" t="str">
        <f t="shared" si="5"/>
        <v>42219922a</v>
      </c>
      <c r="J82" s="167" t="str">
        <f t="shared" si="6"/>
        <v>42219922026 02</v>
      </c>
      <c r="K82" s="5" t="s">
        <v>1197</v>
      </c>
      <c r="L82" s="167" t="str">
        <f t="shared" si="7"/>
        <v>42219922026 02B</v>
      </c>
      <c r="M82" s="5" t="str">
        <f t="shared" si="8"/>
        <v>Slovenský zväz športového ju-jitsuaBju-jitsu - bežné transfery</v>
      </c>
      <c r="N82" s="3" t="str">
        <f t="shared" si="9"/>
        <v>42219922aB</v>
      </c>
    </row>
    <row r="83" spans="1:14" x14ac:dyDescent="0.2">
      <c r="A83" s="166" t="s">
        <v>975</v>
      </c>
      <c r="B83" s="204" t="str">
        <f>VLOOKUP(A83,Adr!A:B,2,FALSE)</f>
        <v>Slovenský zväz športového rybolovu</v>
      </c>
      <c r="C83" s="196" t="s">
        <v>1198</v>
      </c>
      <c r="D83" s="289">
        <v>72718</v>
      </c>
      <c r="E83" s="230">
        <v>0</v>
      </c>
      <c r="F83" s="166" t="s">
        <v>338</v>
      </c>
      <c r="G83" s="169" t="s">
        <v>319</v>
      </c>
      <c r="H83" s="169" t="s">
        <v>1057</v>
      </c>
      <c r="I83" s="192" t="str">
        <f t="shared" si="5"/>
        <v>51118831a</v>
      </c>
      <c r="J83" s="167" t="str">
        <f t="shared" si="6"/>
        <v>51118831026 02</v>
      </c>
      <c r="K83" s="5" t="s">
        <v>1199</v>
      </c>
      <c r="L83" s="167" t="str">
        <f t="shared" si="7"/>
        <v>51118831026 02B</v>
      </c>
      <c r="M83" s="5" t="str">
        <f t="shared" si="8"/>
        <v>Slovenský zväz športového rybolovuaBšportové rybárstvo - bežné transfery</v>
      </c>
      <c r="N83" s="3" t="str">
        <f t="shared" si="9"/>
        <v>51118831aB</v>
      </c>
    </row>
    <row r="84" spans="1:14" x14ac:dyDescent="0.2">
      <c r="A84" s="166" t="s">
        <v>983</v>
      </c>
      <c r="B84" s="204" t="str">
        <f>VLOOKUP(A84,Adr!A:B,2,FALSE)</f>
        <v>Slovenský zväz tanečných športov</v>
      </c>
      <c r="C84" s="196" t="s">
        <v>1200</v>
      </c>
      <c r="D84" s="289">
        <v>309566</v>
      </c>
      <c r="E84" s="173">
        <v>0</v>
      </c>
      <c r="F84" s="166" t="s">
        <v>338</v>
      </c>
      <c r="G84" s="169" t="s">
        <v>319</v>
      </c>
      <c r="H84" s="169" t="s">
        <v>1057</v>
      </c>
      <c r="I84" s="192" t="str">
        <f t="shared" si="5"/>
        <v>00684767a</v>
      </c>
      <c r="J84" s="167" t="str">
        <f t="shared" si="6"/>
        <v>00684767026 02</v>
      </c>
      <c r="K84" s="5" t="s">
        <v>1201</v>
      </c>
      <c r="L84" s="167" t="str">
        <f t="shared" si="7"/>
        <v>00684767026 02B</v>
      </c>
      <c r="M84" s="5" t="str">
        <f t="shared" si="8"/>
        <v>Slovenský zväz tanečných športovaBtanečný šport - bežné transfery</v>
      </c>
      <c r="N84" s="3" t="str">
        <f t="shared" si="9"/>
        <v>00684767aB</v>
      </c>
    </row>
    <row r="85" spans="1:14" x14ac:dyDescent="0.2">
      <c r="A85" s="166" t="s">
        <v>989</v>
      </c>
      <c r="B85" s="204" t="str">
        <f>VLOOKUP(A85,Adr!A:B,2,FALSE)</f>
        <v>Slovenský zväz vodného lyžovania a wakeboardingu</v>
      </c>
      <c r="C85" s="190" t="s">
        <v>1202</v>
      </c>
      <c r="D85" s="291">
        <v>30430</v>
      </c>
      <c r="E85" s="230">
        <v>0</v>
      </c>
      <c r="F85" s="166" t="s">
        <v>338</v>
      </c>
      <c r="G85" s="169" t="s">
        <v>319</v>
      </c>
      <c r="H85" s="169" t="s">
        <v>1057</v>
      </c>
      <c r="I85" s="192" t="str">
        <f t="shared" si="5"/>
        <v>30793203a</v>
      </c>
      <c r="J85" s="167" t="str">
        <f t="shared" si="6"/>
        <v>30793203026 02</v>
      </c>
      <c r="K85" s="5" t="s">
        <v>1203</v>
      </c>
      <c r="L85" s="167" t="str">
        <f t="shared" si="7"/>
        <v>30793203026 02B</v>
      </c>
      <c r="M85" s="5" t="str">
        <f t="shared" si="8"/>
        <v>Slovenský zväz vodného lyžovania a wakeboardinguaBvodné lyžovanie - bežné transfery</v>
      </c>
      <c r="N85" s="3" t="str">
        <f t="shared" si="9"/>
        <v>30793203aB</v>
      </c>
    </row>
    <row r="86" spans="1:14" x14ac:dyDescent="0.2">
      <c r="A86" s="182" t="s">
        <v>996</v>
      </c>
      <c r="B86" s="204" t="str">
        <f>VLOOKUP(A86,Adr!A:B,2,FALSE)</f>
        <v>Slovenský zväz vodného motorizmu</v>
      </c>
      <c r="C86" s="169" t="s">
        <v>1204</v>
      </c>
      <c r="D86" s="291">
        <v>15790</v>
      </c>
      <c r="E86" s="173">
        <v>0</v>
      </c>
      <c r="F86" s="166" t="s">
        <v>338</v>
      </c>
      <c r="G86" s="169" t="s">
        <v>319</v>
      </c>
      <c r="H86" s="169" t="s">
        <v>1057</v>
      </c>
      <c r="I86" s="192" t="str">
        <f t="shared" ref="I86:I94" si="10">A86&amp;F86</f>
        <v>00681768a</v>
      </c>
      <c r="J86" s="167" t="str">
        <f t="shared" ref="J86:J94" si="11">A86&amp;G86</f>
        <v>00681768026 02</v>
      </c>
      <c r="K86" s="5" t="s">
        <v>1205</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1004</v>
      </c>
      <c r="B87" s="204" t="str">
        <f>VLOOKUP(A87,Adr!A:B,2,FALSE)</f>
        <v>Slovenský zväz vzpierania</v>
      </c>
      <c r="C87" s="169" t="s">
        <v>1206</v>
      </c>
      <c r="D87" s="291">
        <v>170038</v>
      </c>
      <c r="E87" s="230">
        <v>0</v>
      </c>
      <c r="F87" s="166" t="s">
        <v>338</v>
      </c>
      <c r="G87" s="169" t="s">
        <v>319</v>
      </c>
      <c r="H87" s="169" t="s">
        <v>1057</v>
      </c>
      <c r="I87" s="192" t="str">
        <f t="shared" si="10"/>
        <v>31796079a</v>
      </c>
      <c r="J87" s="167" t="str">
        <f t="shared" si="11"/>
        <v>31796079026 02</v>
      </c>
      <c r="K87" s="5" t="s">
        <v>1207</v>
      </c>
      <c r="L87" s="167" t="str">
        <f t="shared" si="12"/>
        <v>31796079026 02B</v>
      </c>
      <c r="M87" s="5" t="str">
        <f t="shared" si="13"/>
        <v>Slovenský zväz vzpieraniaaBvzpieranie - bežné transfery</v>
      </c>
      <c r="N87" s="3" t="str">
        <f t="shared" si="14"/>
        <v>31796079aB</v>
      </c>
    </row>
    <row r="88" spans="1:14" x14ac:dyDescent="0.2">
      <c r="A88" s="202" t="s">
        <v>1004</v>
      </c>
      <c r="B88" s="204" t="str">
        <f>VLOOKUP(A88,Adr!A:B,2,FALSE)</f>
        <v>Slovenský zväz vzpierania</v>
      </c>
      <c r="C88" s="169" t="s">
        <v>1500</v>
      </c>
      <c r="D88" s="291">
        <v>60000</v>
      </c>
      <c r="E88" s="173">
        <v>0</v>
      </c>
      <c r="F88" s="166" t="s">
        <v>338</v>
      </c>
      <c r="G88" s="169" t="s">
        <v>319</v>
      </c>
      <c r="H88" s="169" t="s">
        <v>1489</v>
      </c>
      <c r="I88" s="192" t="str">
        <f t="shared" si="10"/>
        <v>31796079a</v>
      </c>
      <c r="J88" s="167" t="str">
        <f t="shared" si="11"/>
        <v>31796079026 02</v>
      </c>
      <c r="K88" s="5" t="s">
        <v>1207</v>
      </c>
      <c r="L88" s="167" t="str">
        <f t="shared" si="12"/>
        <v>31796079026 02K</v>
      </c>
      <c r="M88" s="5" t="str">
        <f t="shared" si="13"/>
        <v>Slovenský zväz vzpieraniaaKvzpieranie - kapitálové transfery</v>
      </c>
      <c r="N88" s="3" t="str">
        <f t="shared" si="14"/>
        <v>31796079aK</v>
      </c>
    </row>
    <row r="89" spans="1:14" x14ac:dyDescent="0.2">
      <c r="A89" s="198" t="s">
        <v>1010</v>
      </c>
      <c r="B89" s="204" t="str">
        <f>VLOOKUP(A89,Adr!A:B,2,FALSE)</f>
        <v>Teqballová federácia Slovensko</v>
      </c>
      <c r="C89" s="185" t="s">
        <v>1208</v>
      </c>
      <c r="D89" s="290">
        <v>23790</v>
      </c>
      <c r="E89" s="230">
        <v>0</v>
      </c>
      <c r="F89" s="166" t="s">
        <v>338</v>
      </c>
      <c r="G89" s="169" t="s">
        <v>319</v>
      </c>
      <c r="H89" s="169" t="s">
        <v>1057</v>
      </c>
      <c r="I89" s="192" t="str">
        <f t="shared" si="10"/>
        <v>53007344a</v>
      </c>
      <c r="J89" s="167" t="str">
        <f t="shared" si="11"/>
        <v>53007344026 02</v>
      </c>
      <c r="K89" s="5" t="s">
        <v>1209</v>
      </c>
      <c r="L89" s="167" t="str">
        <f t="shared" si="12"/>
        <v>53007344026 02B</v>
      </c>
      <c r="M89" s="5" t="str">
        <f t="shared" si="13"/>
        <v>Teqballová federácia SlovenskoaBteqball - bežné transfery</v>
      </c>
      <c r="N89" s="3" t="str">
        <f t="shared" si="14"/>
        <v>53007344aB</v>
      </c>
    </row>
    <row r="90" spans="1:14" x14ac:dyDescent="0.2">
      <c r="A90" s="198" t="s">
        <v>1010</v>
      </c>
      <c r="B90" s="204" t="str">
        <f>VLOOKUP(A90,Adr!A:B,2,FALSE)</f>
        <v>Teqballová federácia Slovensko</v>
      </c>
      <c r="C90" s="185" t="s">
        <v>1501</v>
      </c>
      <c r="D90" s="290">
        <v>8000</v>
      </c>
      <c r="E90" s="173">
        <v>0</v>
      </c>
      <c r="F90" s="166" t="s">
        <v>338</v>
      </c>
      <c r="G90" s="169" t="s">
        <v>319</v>
      </c>
      <c r="H90" s="169" t="s">
        <v>1489</v>
      </c>
      <c r="I90" s="192" t="str">
        <f t="shared" si="10"/>
        <v>53007344a</v>
      </c>
      <c r="J90" s="167" t="str">
        <f t="shared" si="11"/>
        <v>53007344026 02</v>
      </c>
      <c r="K90" s="5" t="s">
        <v>1209</v>
      </c>
      <c r="L90" s="167" t="str">
        <f t="shared" si="12"/>
        <v>53007344026 02K</v>
      </c>
      <c r="M90" s="5" t="str">
        <f t="shared" si="13"/>
        <v>Teqballová federácia SlovenskoaKteqball - kapitálové transfery</v>
      </c>
      <c r="N90" s="3" t="str">
        <f t="shared" si="14"/>
        <v>53007344aK</v>
      </c>
    </row>
    <row r="91" spans="1:14" x14ac:dyDescent="0.2">
      <c r="A91" s="198" t="s">
        <v>1018</v>
      </c>
      <c r="B91" s="204" t="str">
        <f>VLOOKUP(A91,Adr!A:B,2,FALSE)</f>
        <v>Združenie šípkarských organizácií</v>
      </c>
      <c r="C91" s="185" t="s">
        <v>1210</v>
      </c>
      <c r="D91" s="290">
        <v>38732</v>
      </c>
      <c r="E91" s="230">
        <v>0</v>
      </c>
      <c r="F91" s="166" t="s">
        <v>338</v>
      </c>
      <c r="G91" s="169" t="s">
        <v>319</v>
      </c>
      <c r="H91" s="169" t="s">
        <v>1057</v>
      </c>
      <c r="I91" s="192" t="str">
        <f t="shared" si="10"/>
        <v>35538015a</v>
      </c>
      <c r="J91" s="167" t="str">
        <f t="shared" si="11"/>
        <v>35538015026 02</v>
      </c>
      <c r="K91" s="5" t="s">
        <v>1211</v>
      </c>
      <c r="L91" s="167" t="str">
        <f t="shared" si="12"/>
        <v>35538015026 02B</v>
      </c>
      <c r="M91" s="5" t="str">
        <f t="shared" si="13"/>
        <v>Združenie šípkarských organizáciíaBšípky - bežné transfery</v>
      </c>
      <c r="N91" s="3" t="str">
        <f t="shared" si="14"/>
        <v>35538015aB</v>
      </c>
    </row>
    <row r="92" spans="1:14" x14ac:dyDescent="0.2">
      <c r="A92" s="202" t="s">
        <v>1025</v>
      </c>
      <c r="B92" s="204" t="str">
        <f>VLOOKUP(A92,Adr!A:B,2,FALSE)</f>
        <v>Zväz potápačov Slovenska</v>
      </c>
      <c r="C92" s="196" t="s">
        <v>1212</v>
      </c>
      <c r="D92" s="289">
        <v>48328</v>
      </c>
      <c r="E92" s="173">
        <v>0</v>
      </c>
      <c r="F92" s="166" t="s">
        <v>338</v>
      </c>
      <c r="G92" s="169" t="s">
        <v>319</v>
      </c>
      <c r="H92" s="169" t="s">
        <v>1057</v>
      </c>
      <c r="I92" s="192" t="str">
        <f t="shared" si="10"/>
        <v>00585319a</v>
      </c>
      <c r="J92" s="167" t="str">
        <f t="shared" si="11"/>
        <v>00585319026 02</v>
      </c>
      <c r="K92" s="5" t="s">
        <v>1213</v>
      </c>
      <c r="L92" s="167" t="str">
        <f t="shared" si="12"/>
        <v>00585319026 02B</v>
      </c>
      <c r="M92" s="5" t="str">
        <f t="shared" si="13"/>
        <v>Zväz potápačov SlovenskaaBpotápačské športy - bežné transfery</v>
      </c>
      <c r="N92" s="3" t="str">
        <f t="shared" si="14"/>
        <v>00585319aB</v>
      </c>
    </row>
    <row r="93" spans="1:14" x14ac:dyDescent="0.2">
      <c r="A93" s="198" t="s">
        <v>1032</v>
      </c>
      <c r="B93" s="204" t="str">
        <f>VLOOKUP(A93,Adr!A:B,2,FALSE)</f>
        <v>Zväz slovenského kolieskového korčuľovania</v>
      </c>
      <c r="C93" s="196" t="s">
        <v>1214</v>
      </c>
      <c r="D93" s="289">
        <v>108886</v>
      </c>
      <c r="E93" s="230">
        <v>0</v>
      </c>
      <c r="F93" s="166" t="s">
        <v>338</v>
      </c>
      <c r="G93" s="169" t="s">
        <v>319</v>
      </c>
      <c r="H93" s="169" t="s">
        <v>1057</v>
      </c>
      <c r="I93" s="192" t="str">
        <f t="shared" si="10"/>
        <v>42132690a</v>
      </c>
      <c r="J93" s="167" t="str">
        <f t="shared" si="11"/>
        <v>42132690026 02</v>
      </c>
      <c r="K93" s="5" t="s">
        <v>1215</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1039</v>
      </c>
      <c r="B94" s="204" t="str">
        <f>VLOOKUP(A94,Adr!A:B,2,FALSE)</f>
        <v>Zväz slovenského lyžovania</v>
      </c>
      <c r="C94" s="185" t="s">
        <v>1216</v>
      </c>
      <c r="D94" s="291">
        <v>841652</v>
      </c>
      <c r="E94" s="173">
        <v>0</v>
      </c>
      <c r="F94" s="166" t="s">
        <v>338</v>
      </c>
      <c r="G94" s="169" t="s">
        <v>319</v>
      </c>
      <c r="H94" s="169" t="s">
        <v>1057</v>
      </c>
      <c r="I94" s="192" t="str">
        <f t="shared" si="10"/>
        <v>50671669a</v>
      </c>
      <c r="J94" s="167" t="str">
        <f t="shared" si="11"/>
        <v>50671669026 02</v>
      </c>
      <c r="K94" s="5" t="s">
        <v>1217</v>
      </c>
      <c r="L94" s="167" t="str">
        <f t="shared" si="12"/>
        <v>50671669026 02B</v>
      </c>
      <c r="M94" s="5" t="str">
        <f t="shared" si="13"/>
        <v>Zväz slovenského lyžovaniaaBlyžovanie - bežné transfery</v>
      </c>
      <c r="N94" s="3" t="str">
        <f t="shared" si="14"/>
        <v>50671669aB</v>
      </c>
    </row>
    <row r="95" spans="1:14" x14ac:dyDescent="0.2">
      <c r="A95" s="166" t="s">
        <v>1039</v>
      </c>
      <c r="B95" s="204" t="str">
        <f>VLOOKUP(A95,Adr!A:B,2,FALSE)</f>
        <v>Zväz slovenského lyžovania</v>
      </c>
      <c r="C95" s="185" t="s">
        <v>1502</v>
      </c>
      <c r="D95" s="289">
        <v>100000</v>
      </c>
      <c r="E95" s="230">
        <v>0</v>
      </c>
      <c r="F95" s="166" t="s">
        <v>338</v>
      </c>
      <c r="G95" s="169" t="s">
        <v>319</v>
      </c>
      <c r="H95" s="169" t="s">
        <v>1489</v>
      </c>
      <c r="I95" s="192" t="str">
        <f t="shared" ref="I95" si="15">A95&amp;F95</f>
        <v>50671669a</v>
      </c>
      <c r="J95" s="167" t="str">
        <f t="shared" ref="J95" si="16">A95&amp;G95</f>
        <v>50671669026 02</v>
      </c>
      <c r="K95" s="5" t="s">
        <v>1217</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1053</v>
      </c>
      <c r="B1" s="2"/>
      <c r="C1" s="2" t="s">
        <v>335</v>
      </c>
      <c r="D1" s="2" t="s">
        <v>1218</v>
      </c>
      <c r="E1" s="2" t="s">
        <v>1219</v>
      </c>
      <c r="F1" s="2" t="s">
        <v>315</v>
      </c>
      <c r="G1" s="2" t="s">
        <v>1220</v>
      </c>
      <c r="H1" s="2"/>
      <c r="I1" s="2" t="s">
        <v>315</v>
      </c>
      <c r="J1" s="2" t="s">
        <v>1221</v>
      </c>
      <c r="K1" s="2"/>
      <c r="L1" s="2"/>
      <c r="M1" s="2"/>
      <c r="N1" s="2"/>
    </row>
    <row r="2" spans="1:14" x14ac:dyDescent="0.2">
      <c r="A2" t="s">
        <v>1222</v>
      </c>
      <c r="C2" t="s">
        <v>338</v>
      </c>
      <c r="D2" t="s">
        <v>1223</v>
      </c>
      <c r="E2">
        <v>1</v>
      </c>
      <c r="F2" t="s">
        <v>319</v>
      </c>
      <c r="G2" t="s">
        <v>1224</v>
      </c>
      <c r="I2" t="s">
        <v>317</v>
      </c>
      <c r="J2" t="s">
        <v>1225</v>
      </c>
    </row>
    <row r="3" spans="1:14" x14ac:dyDescent="0.2">
      <c r="A3" t="s">
        <v>1059</v>
      </c>
      <c r="C3" t="s">
        <v>340</v>
      </c>
      <c r="D3" t="s">
        <v>1226</v>
      </c>
      <c r="E3">
        <v>1</v>
      </c>
      <c r="F3" t="s">
        <v>319</v>
      </c>
      <c r="G3" t="s">
        <v>1224</v>
      </c>
      <c r="I3" t="s">
        <v>319</v>
      </c>
      <c r="J3" t="s">
        <v>320</v>
      </c>
    </row>
    <row r="4" spans="1:14" x14ac:dyDescent="0.2">
      <c r="A4" t="s">
        <v>1123</v>
      </c>
      <c r="C4" t="s">
        <v>342</v>
      </c>
      <c r="D4" t="s">
        <v>1227</v>
      </c>
      <c r="E4">
        <v>1</v>
      </c>
      <c r="F4" t="s">
        <v>319</v>
      </c>
      <c r="G4" t="s">
        <v>1224</v>
      </c>
      <c r="I4" t="s">
        <v>321</v>
      </c>
      <c r="J4" t="s">
        <v>322</v>
      </c>
    </row>
    <row r="5" spans="1:14" x14ac:dyDescent="0.2">
      <c r="A5" t="s">
        <v>1079</v>
      </c>
      <c r="C5" t="s">
        <v>344</v>
      </c>
      <c r="D5" t="s">
        <v>1228</v>
      </c>
      <c r="E5">
        <v>1</v>
      </c>
      <c r="F5" t="s">
        <v>319</v>
      </c>
      <c r="G5" t="s">
        <v>1224</v>
      </c>
      <c r="I5" t="s">
        <v>323</v>
      </c>
      <c r="J5" t="s">
        <v>324</v>
      </c>
    </row>
    <row r="6" spans="1:14" x14ac:dyDescent="0.2">
      <c r="A6" t="s">
        <v>1229</v>
      </c>
      <c r="C6" t="s">
        <v>346</v>
      </c>
      <c r="D6" t="s">
        <v>1230</v>
      </c>
      <c r="E6">
        <v>1</v>
      </c>
      <c r="F6" t="s">
        <v>319</v>
      </c>
      <c r="G6" t="s">
        <v>1224</v>
      </c>
      <c r="I6" t="s">
        <v>325</v>
      </c>
      <c r="J6" t="s">
        <v>1231</v>
      </c>
    </row>
    <row r="7" spans="1:14" x14ac:dyDescent="0.2">
      <c r="A7" t="s">
        <v>1232</v>
      </c>
      <c r="C7" t="s">
        <v>348</v>
      </c>
      <c r="D7" t="s">
        <v>1233</v>
      </c>
      <c r="E7">
        <v>2</v>
      </c>
      <c r="F7" t="s">
        <v>321</v>
      </c>
      <c r="G7" t="s">
        <v>1234</v>
      </c>
    </row>
    <row r="8" spans="1:14" x14ac:dyDescent="0.2">
      <c r="A8" t="s">
        <v>1087</v>
      </c>
      <c r="C8" t="s">
        <v>350</v>
      </c>
      <c r="D8" t="s">
        <v>1235</v>
      </c>
      <c r="E8">
        <v>3</v>
      </c>
      <c r="F8" t="s">
        <v>321</v>
      </c>
      <c r="G8" t="s">
        <v>1236</v>
      </c>
    </row>
    <row r="9" spans="1:14" x14ac:dyDescent="0.2">
      <c r="A9" t="s">
        <v>1237</v>
      </c>
      <c r="C9" t="s">
        <v>352</v>
      </c>
      <c r="D9" t="s">
        <v>1238</v>
      </c>
      <c r="E9">
        <v>3</v>
      </c>
      <c r="F9" t="s">
        <v>321</v>
      </c>
      <c r="G9" t="s">
        <v>1239</v>
      </c>
    </row>
    <row r="10" spans="1:14" x14ac:dyDescent="0.2">
      <c r="A10" t="s">
        <v>1161</v>
      </c>
      <c r="C10" t="s">
        <v>354</v>
      </c>
      <c r="D10" t="s">
        <v>1240</v>
      </c>
      <c r="E10">
        <v>4</v>
      </c>
      <c r="F10" t="s">
        <v>321</v>
      </c>
      <c r="G10" t="s">
        <v>1241</v>
      </c>
    </row>
    <row r="11" spans="1:14" x14ac:dyDescent="0.2">
      <c r="A11" t="s">
        <v>1163</v>
      </c>
      <c r="C11" t="s">
        <v>356</v>
      </c>
      <c r="D11" t="s">
        <v>1242</v>
      </c>
      <c r="E11">
        <v>4</v>
      </c>
      <c r="F11" t="s">
        <v>317</v>
      </c>
      <c r="G11" t="s">
        <v>1241</v>
      </c>
    </row>
    <row r="12" spans="1:14" x14ac:dyDescent="0.2">
      <c r="A12" t="s">
        <v>1125</v>
      </c>
      <c r="C12" t="s">
        <v>358</v>
      </c>
      <c r="D12" t="s">
        <v>1243</v>
      </c>
      <c r="E12">
        <v>4</v>
      </c>
      <c r="F12" t="s">
        <v>317</v>
      </c>
      <c r="G12" t="s">
        <v>1241</v>
      </c>
    </row>
    <row r="13" spans="1:14" x14ac:dyDescent="0.2">
      <c r="A13" t="s">
        <v>1165</v>
      </c>
      <c r="C13" t="s">
        <v>360</v>
      </c>
      <c r="D13" t="s">
        <v>1244</v>
      </c>
      <c r="E13">
        <v>4</v>
      </c>
      <c r="F13" t="s">
        <v>325</v>
      </c>
      <c r="G13" t="s">
        <v>1241</v>
      </c>
    </row>
    <row r="14" spans="1:14" x14ac:dyDescent="0.2">
      <c r="A14" t="s">
        <v>1061</v>
      </c>
      <c r="C14" t="s">
        <v>362</v>
      </c>
      <c r="D14" t="s">
        <v>1245</v>
      </c>
      <c r="E14">
        <v>4</v>
      </c>
      <c r="F14" t="s">
        <v>321</v>
      </c>
      <c r="G14" t="s">
        <v>1241</v>
      </c>
    </row>
    <row r="15" spans="1:14" x14ac:dyDescent="0.2">
      <c r="A15" t="s">
        <v>1063</v>
      </c>
      <c r="C15" t="s">
        <v>364</v>
      </c>
    </row>
    <row r="16" spans="1:14" x14ac:dyDescent="0.2">
      <c r="A16" t="s">
        <v>1127</v>
      </c>
      <c r="C16" t="s">
        <v>365</v>
      </c>
    </row>
    <row r="17" spans="1:3" x14ac:dyDescent="0.2">
      <c r="A17" t="s">
        <v>1089</v>
      </c>
      <c r="C17" t="s">
        <v>366</v>
      </c>
    </row>
    <row r="18" spans="1:3" x14ac:dyDescent="0.2">
      <c r="A18" t="s">
        <v>1129</v>
      </c>
      <c r="C18" t="s">
        <v>367</v>
      </c>
    </row>
    <row r="19" spans="1:3" x14ac:dyDescent="0.2">
      <c r="A19" t="s">
        <v>1131</v>
      </c>
      <c r="C19" t="s">
        <v>368</v>
      </c>
    </row>
    <row r="20" spans="1:3" x14ac:dyDescent="0.2">
      <c r="A20" t="s">
        <v>1167</v>
      </c>
      <c r="C20" t="s">
        <v>1246</v>
      </c>
    </row>
    <row r="21" spans="1:3" x14ac:dyDescent="0.2">
      <c r="A21" t="s">
        <v>1247</v>
      </c>
      <c r="C21" t="s">
        <v>1248</v>
      </c>
    </row>
    <row r="22" spans="1:3" x14ac:dyDescent="0.2">
      <c r="A22" t="s">
        <v>1249</v>
      </c>
      <c r="C22" t="s">
        <v>1250</v>
      </c>
    </row>
    <row r="23" spans="1:3" x14ac:dyDescent="0.2">
      <c r="A23" t="s">
        <v>1169</v>
      </c>
      <c r="C23" t="s">
        <v>1251</v>
      </c>
    </row>
    <row r="24" spans="1:3" x14ac:dyDescent="0.2">
      <c r="A24" t="s">
        <v>1252</v>
      </c>
      <c r="C24" t="s">
        <v>1253</v>
      </c>
    </row>
    <row r="25" spans="1:3" x14ac:dyDescent="0.2">
      <c r="A25" t="s">
        <v>1171</v>
      </c>
      <c r="C25" t="s">
        <v>1254</v>
      </c>
    </row>
    <row r="26" spans="1:3" x14ac:dyDescent="0.2">
      <c r="A26" t="s">
        <v>1133</v>
      </c>
      <c r="C26" t="s">
        <v>1255</v>
      </c>
    </row>
    <row r="27" spans="1:3" x14ac:dyDescent="0.2">
      <c r="A27" t="s">
        <v>1075</v>
      </c>
      <c r="C27" t="s">
        <v>1256</v>
      </c>
    </row>
    <row r="28" spans="1:3" x14ac:dyDescent="0.2">
      <c r="A28" t="s">
        <v>1093</v>
      </c>
    </row>
    <row r="29" spans="1:3" x14ac:dyDescent="0.2">
      <c r="A29" t="s">
        <v>1095</v>
      </c>
    </row>
    <row r="30" spans="1:3" x14ac:dyDescent="0.2">
      <c r="A30" t="s">
        <v>1173</v>
      </c>
    </row>
    <row r="31" spans="1:3" x14ac:dyDescent="0.2">
      <c r="A31" t="s">
        <v>1135</v>
      </c>
    </row>
    <row r="32" spans="1:3" x14ac:dyDescent="0.2">
      <c r="A32" t="s">
        <v>1175</v>
      </c>
    </row>
    <row r="33" spans="1:1" x14ac:dyDescent="0.2">
      <c r="A33" t="s">
        <v>1099</v>
      </c>
    </row>
    <row r="34" spans="1:1" x14ac:dyDescent="0.2">
      <c r="A34" t="s">
        <v>1177</v>
      </c>
    </row>
    <row r="35" spans="1:1" x14ac:dyDescent="0.2">
      <c r="A35" t="s">
        <v>1197</v>
      </c>
    </row>
    <row r="36" spans="1:1" x14ac:dyDescent="0.2">
      <c r="A36" t="s">
        <v>1101</v>
      </c>
    </row>
    <row r="37" spans="1:1" x14ac:dyDescent="0.2">
      <c r="A37" t="s">
        <v>1179</v>
      </c>
    </row>
    <row r="38" spans="1:1" x14ac:dyDescent="0.2">
      <c r="A38" t="s">
        <v>1257</v>
      </c>
    </row>
    <row r="39" spans="1:1" x14ac:dyDescent="0.2">
      <c r="A39" t="s">
        <v>1181</v>
      </c>
    </row>
    <row r="40" spans="1:1" x14ac:dyDescent="0.2">
      <c r="A40" t="s">
        <v>1215</v>
      </c>
    </row>
    <row r="41" spans="1:1" x14ac:dyDescent="0.2">
      <c r="A41" t="s">
        <v>1077</v>
      </c>
    </row>
    <row r="42" spans="1:1" x14ac:dyDescent="0.2">
      <c r="A42" t="s">
        <v>1139</v>
      </c>
    </row>
    <row r="43" spans="1:1" x14ac:dyDescent="0.2">
      <c r="A43" t="s">
        <v>1258</v>
      </c>
    </row>
    <row r="44" spans="1:1" x14ac:dyDescent="0.2">
      <c r="A44" t="s">
        <v>1259</v>
      </c>
    </row>
    <row r="45" spans="1:1" x14ac:dyDescent="0.2">
      <c r="A45" t="s">
        <v>1260</v>
      </c>
    </row>
    <row r="46" spans="1:1" x14ac:dyDescent="0.2">
      <c r="A46" t="s">
        <v>1183</v>
      </c>
    </row>
    <row r="47" spans="1:1" x14ac:dyDescent="0.2">
      <c r="A47" t="s">
        <v>1103</v>
      </c>
    </row>
    <row r="48" spans="1:1" x14ac:dyDescent="0.2">
      <c r="A48" t="s">
        <v>1143</v>
      </c>
    </row>
    <row r="49" spans="1:1" x14ac:dyDescent="0.2">
      <c r="A49" t="s">
        <v>1141</v>
      </c>
    </row>
    <row r="50" spans="1:1" x14ac:dyDescent="0.2">
      <c r="A50" t="s">
        <v>1217</v>
      </c>
    </row>
    <row r="51" spans="1:1" x14ac:dyDescent="0.2">
      <c r="A51" t="s">
        <v>1185</v>
      </c>
    </row>
    <row r="52" spans="1:1" x14ac:dyDescent="0.2">
      <c r="A52" t="s">
        <v>1105</v>
      </c>
    </row>
    <row r="53" spans="1:1" x14ac:dyDescent="0.2">
      <c r="A53" t="s">
        <v>1261</v>
      </c>
    </row>
    <row r="54" spans="1:1" x14ac:dyDescent="0.2">
      <c r="A54" t="s">
        <v>1187</v>
      </c>
    </row>
    <row r="55" spans="1:1" x14ac:dyDescent="0.2">
      <c r="A55" t="s">
        <v>1262</v>
      </c>
    </row>
    <row r="56" spans="1:1" x14ac:dyDescent="0.2">
      <c r="A56" t="s">
        <v>1109</v>
      </c>
    </row>
    <row r="57" spans="1:1" x14ac:dyDescent="0.2">
      <c r="A57" t="s">
        <v>1263</v>
      </c>
    </row>
    <row r="58" spans="1:1" x14ac:dyDescent="0.2">
      <c r="A58" t="s">
        <v>1213</v>
      </c>
    </row>
    <row r="59" spans="1:1" x14ac:dyDescent="0.2">
      <c r="A59" t="s">
        <v>1264</v>
      </c>
    </row>
    <row r="60" spans="1:1" x14ac:dyDescent="0.2">
      <c r="A60" t="s">
        <v>1189</v>
      </c>
    </row>
    <row r="61" spans="1:1" x14ac:dyDescent="0.2">
      <c r="A61" t="s">
        <v>1265</v>
      </c>
    </row>
    <row r="62" spans="1:1" x14ac:dyDescent="0.2">
      <c r="A62" t="s">
        <v>1191</v>
      </c>
    </row>
    <row r="63" spans="1:1" x14ac:dyDescent="0.2">
      <c r="A63" t="s">
        <v>1266</v>
      </c>
    </row>
    <row r="64" spans="1:1" x14ac:dyDescent="0.2">
      <c r="A64" t="s">
        <v>1111</v>
      </c>
    </row>
    <row r="65" spans="1:1" x14ac:dyDescent="0.2">
      <c r="A65" t="s">
        <v>1193</v>
      </c>
    </row>
    <row r="66" spans="1:1" x14ac:dyDescent="0.2">
      <c r="A66" t="s">
        <v>1145</v>
      </c>
    </row>
    <row r="67" spans="1:1" x14ac:dyDescent="0.2">
      <c r="A67" t="s">
        <v>1267</v>
      </c>
    </row>
    <row r="68" spans="1:1" x14ac:dyDescent="0.2">
      <c r="A68" t="s">
        <v>1195</v>
      </c>
    </row>
    <row r="69" spans="1:1" x14ac:dyDescent="0.2">
      <c r="A69" t="s">
        <v>1268</v>
      </c>
    </row>
    <row r="70" spans="1:1" x14ac:dyDescent="0.2">
      <c r="A70" t="s">
        <v>1269</v>
      </c>
    </row>
    <row r="71" spans="1:1" x14ac:dyDescent="0.2">
      <c r="A71" t="s">
        <v>1071</v>
      </c>
    </row>
    <row r="72" spans="1:1" x14ac:dyDescent="0.2">
      <c r="A72" t="s">
        <v>1113</v>
      </c>
    </row>
    <row r="73" spans="1:1" x14ac:dyDescent="0.2">
      <c r="A73" t="s">
        <v>1270</v>
      </c>
    </row>
    <row r="74" spans="1:1" x14ac:dyDescent="0.2">
      <c r="A74" t="s">
        <v>1115</v>
      </c>
    </row>
    <row r="75" spans="1:1" x14ac:dyDescent="0.2">
      <c r="A75" t="s">
        <v>1117</v>
      </c>
    </row>
    <row r="76" spans="1:1" x14ac:dyDescent="0.2">
      <c r="A76" t="s">
        <v>1147</v>
      </c>
    </row>
    <row r="77" spans="1:1" x14ac:dyDescent="0.2">
      <c r="A77" t="s">
        <v>1149</v>
      </c>
    </row>
    <row r="78" spans="1:1" x14ac:dyDescent="0.2">
      <c r="A78" t="s">
        <v>1271</v>
      </c>
    </row>
    <row r="79" spans="1:1" x14ac:dyDescent="0.2">
      <c r="A79" t="s">
        <v>1272</v>
      </c>
    </row>
    <row r="80" spans="1:1" x14ac:dyDescent="0.2">
      <c r="A80" t="s">
        <v>1151</v>
      </c>
    </row>
    <row r="81" spans="1:1" x14ac:dyDescent="0.2">
      <c r="A81" t="s">
        <v>1153</v>
      </c>
    </row>
    <row r="82" spans="1:1" x14ac:dyDescent="0.2">
      <c r="A82" t="s">
        <v>1211</v>
      </c>
    </row>
    <row r="83" spans="1:1" x14ac:dyDescent="0.2">
      <c r="A83" t="s">
        <v>1273</v>
      </c>
    </row>
    <row r="84" spans="1:1" x14ac:dyDescent="0.2">
      <c r="A84" t="s">
        <v>1199</v>
      </c>
    </row>
    <row r="85" spans="1:1" x14ac:dyDescent="0.2">
      <c r="A85" t="s">
        <v>1073</v>
      </c>
    </row>
    <row r="86" spans="1:1" x14ac:dyDescent="0.2">
      <c r="A86" t="s">
        <v>1083</v>
      </c>
    </row>
    <row r="87" spans="1:1" x14ac:dyDescent="0.2">
      <c r="A87" t="s">
        <v>1201</v>
      </c>
    </row>
    <row r="88" spans="1:1" x14ac:dyDescent="0.2">
      <c r="A88" t="s">
        <v>1155</v>
      </c>
    </row>
    <row r="89" spans="1:1" x14ac:dyDescent="0.2">
      <c r="A89" t="s">
        <v>1107</v>
      </c>
    </row>
    <row r="90" spans="1:1" x14ac:dyDescent="0.2">
      <c r="A90" t="s">
        <v>1119</v>
      </c>
    </row>
    <row r="91" spans="1:1" x14ac:dyDescent="0.2">
      <c r="A91" t="s">
        <v>1157</v>
      </c>
    </row>
    <row r="92" spans="1:1" x14ac:dyDescent="0.2">
      <c r="A92" t="s">
        <v>1203</v>
      </c>
    </row>
    <row r="93" spans="1:1" x14ac:dyDescent="0.2">
      <c r="A93" t="s">
        <v>1274</v>
      </c>
    </row>
    <row r="94" spans="1:1" x14ac:dyDescent="0.2">
      <c r="A94" t="s">
        <v>1205</v>
      </c>
    </row>
    <row r="95" spans="1:1" x14ac:dyDescent="0.2">
      <c r="A95" t="s">
        <v>1121</v>
      </c>
    </row>
    <row r="96" spans="1:1" x14ac:dyDescent="0.2">
      <c r="A96" t="s">
        <v>1207</v>
      </c>
    </row>
    <row r="97" spans="1:1" x14ac:dyDescent="0.2">
      <c r="A97" t="s">
        <v>1065</v>
      </c>
    </row>
    <row r="98" spans="1:1" x14ac:dyDescent="0.2">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2" t="str">
        <f>Spolu!C3&amp;", "&amp;Spolu!C6</f>
        <v>Slovenská asociácia fitnes, kulturistiky a silového trojboja, Olympijské námestie 14290/1, Bratislava, 832 80</v>
      </c>
      <c r="B1" s="372"/>
      <c r="C1" s="372"/>
      <c r="N1" s="137" t="str">
        <f>O1&amp;" - "&amp;P1</f>
        <v>a - príspevok uznaným športom</v>
      </c>
      <c r="O1" s="137" t="s">
        <v>338</v>
      </c>
      <c r="P1" s="137" t="s">
        <v>339</v>
      </c>
    </row>
    <row r="2" spans="1:16" x14ac:dyDescent="0.2">
      <c r="N2" s="137" t="str">
        <f t="shared" ref="N2:N18" si="0">O2&amp;" - "&amp;P2</f>
        <v>b - príspevok Slovenskému olympijskému a športovému výboru</v>
      </c>
      <c r="O2" s="137" t="s">
        <v>340</v>
      </c>
      <c r="P2" s="137" t="s">
        <v>341</v>
      </c>
    </row>
    <row r="3" spans="1:16" x14ac:dyDescent="0.2">
      <c r="E3" s="373" t="s">
        <v>1275</v>
      </c>
      <c r="F3" s="374"/>
      <c r="N3" s="137" t="str">
        <f t="shared" si="0"/>
        <v>c - príspevok Slovenskému paralympijskému výboru</v>
      </c>
      <c r="O3" s="137" t="s">
        <v>342</v>
      </c>
      <c r="P3" s="137" t="s">
        <v>343</v>
      </c>
    </row>
    <row r="4" spans="1:16" ht="45.75" customHeight="1" x14ac:dyDescent="0.2">
      <c r="E4" s="374"/>
      <c r="F4" s="374"/>
      <c r="N4" s="137" t="str">
        <f t="shared" si="0"/>
        <v>d - príspevok športovcom top tímu</v>
      </c>
      <c r="O4" s="137" t="s">
        <v>344</v>
      </c>
      <c r="P4" s="137" t="s">
        <v>345</v>
      </c>
    </row>
    <row r="5" spans="1:16" ht="30.75" customHeight="1" x14ac:dyDescent="0.2">
      <c r="C5" s="138" t="s">
        <v>1276</v>
      </c>
      <c r="N5" s="137" t="str">
        <f t="shared" si="0"/>
        <v>e - rozvoj športov, ktoré nie sú uznanými podľa zákona č. 440/2015 Z. z.</v>
      </c>
      <c r="O5" s="137" t="s">
        <v>346</v>
      </c>
      <c r="P5" s="137" t="s">
        <v>351</v>
      </c>
    </row>
    <row r="6" spans="1:16" ht="30" x14ac:dyDescent="0.2">
      <c r="C6" s="138" t="s">
        <v>1277</v>
      </c>
      <c r="E6" s="140" t="s">
        <v>1278</v>
      </c>
      <c r="F6" s="149"/>
      <c r="N6" s="137" t="str">
        <f t="shared" si="0"/>
        <v>f - organizovanie významných a tradičných športových podujatí na území SR v roku 2020</v>
      </c>
      <c r="O6" s="137" t="s">
        <v>348</v>
      </c>
      <c r="P6" s="137" t="s">
        <v>1279</v>
      </c>
    </row>
    <row r="7" spans="1:16" x14ac:dyDescent="0.2">
      <c r="C7" s="138" t="s">
        <v>1280</v>
      </c>
      <c r="E7" s="140" t="s">
        <v>1281</v>
      </c>
      <c r="F7" s="150"/>
      <c r="N7" s="137" t="str">
        <f t="shared" si="0"/>
        <v>g - projekty školského, univerzitného športu a športu pre všetkých</v>
      </c>
      <c r="O7" s="137" t="s">
        <v>350</v>
      </c>
      <c r="P7" s="137" t="s">
        <v>1282</v>
      </c>
    </row>
    <row r="8" spans="1:16" x14ac:dyDescent="0.2">
      <c r="C8" s="138" t="s">
        <v>1283</v>
      </c>
      <c r="E8" s="140" t="s">
        <v>1284</v>
      </c>
      <c r="F8" s="151"/>
      <c r="N8" s="137" t="str">
        <f t="shared" si="0"/>
        <v>h - podpora a rozvoj turistických a cykloturistických trás</v>
      </c>
      <c r="O8" s="137" t="s">
        <v>352</v>
      </c>
      <c r="P8" s="137" t="s">
        <v>353</v>
      </c>
    </row>
    <row r="9" spans="1:16" x14ac:dyDescent="0.2">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
      <c r="N10" s="137" t="str">
        <f t="shared" si="0"/>
        <v>j - projekty pre popularizáciu pohybových aktivít detí, mládeže a seniorov</v>
      </c>
      <c r="O10" s="137" t="s">
        <v>356</v>
      </c>
      <c r="P10" s="137" t="s">
        <v>1287</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5" t="s">
        <v>1288</v>
      </c>
      <c r="B12" s="375"/>
      <c r="C12" s="375"/>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1289</v>
      </c>
    </row>
    <row r="14" spans="1:16" ht="45" customHeight="1" x14ac:dyDescent="0.2">
      <c r="A14" s="376"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6"/>
      <c r="C14" s="376"/>
      <c r="F14" s="141"/>
      <c r="N14" s="137" t="str">
        <f t="shared" si="0"/>
        <v>n - organizovanie významnej súťaže podľa § 55 ods. 1 písm. b)</v>
      </c>
      <c r="O14" s="137" t="s">
        <v>364</v>
      </c>
      <c r="P14" s="137" t="s">
        <v>1290</v>
      </c>
    </row>
    <row r="15" spans="1:16" ht="32.1" customHeight="1" thickBot="1" x14ac:dyDescent="0.25">
      <c r="A15" s="139" t="s">
        <v>1291</v>
      </c>
      <c r="B15" s="377" t="s">
        <v>1292</v>
      </c>
      <c r="C15" s="378"/>
      <c r="N15" s="137" t="str">
        <f t="shared" si="0"/>
        <v>o - účasť na významnej súťaži podľa § 3 písm. h) druhého až štvrtého bodu Zákona o športe vrátane prípravy na túto súťaž</v>
      </c>
      <c r="O15" s="137" t="s">
        <v>365</v>
      </c>
      <c r="P15" s="137" t="s">
        <v>1293</v>
      </c>
    </row>
    <row r="16" spans="1:16" x14ac:dyDescent="0.2">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
      <c r="A17" s="139" t="s">
        <v>1297</v>
      </c>
      <c r="B17" s="254" t="s">
        <v>1298</v>
      </c>
      <c r="C17" s="194"/>
      <c r="E17" s="147"/>
      <c r="F17" s="284"/>
      <c r="N17" s="137" t="str">
        <f t="shared" si="0"/>
        <v xml:space="preserve">q - </v>
      </c>
      <c r="O17" s="137" t="s">
        <v>367</v>
      </c>
    </row>
    <row r="18" spans="1:16" x14ac:dyDescent="0.2">
      <c r="B18" s="193" t="s">
        <v>1299</v>
      </c>
      <c r="C18" s="142" t="str">
        <f>Spolu!C4</f>
        <v>30842069</v>
      </c>
      <c r="E18" s="147" t="s">
        <v>1300</v>
      </c>
      <c r="F18" s="284">
        <v>421947749446</v>
      </c>
      <c r="N18" s="137" t="str">
        <f t="shared" si="0"/>
        <v xml:space="preserve">r - </v>
      </c>
      <c r="O18" s="137" t="s">
        <v>368</v>
      </c>
    </row>
    <row r="19" spans="1:16" x14ac:dyDescent="0.2">
      <c r="E19" s="147" t="s">
        <v>1301</v>
      </c>
      <c r="F19" s="284">
        <v>421947749756</v>
      </c>
    </row>
    <row r="20" spans="1:16" ht="15.75" thickBot="1" x14ac:dyDescent="0.25">
      <c r="A20" s="139" t="s">
        <v>396</v>
      </c>
      <c r="B20" s="143">
        <f>F6</f>
        <v>0</v>
      </c>
      <c r="E20" s="208"/>
      <c r="F20" s="285"/>
    </row>
    <row r="21" spans="1:16" ht="189" customHeight="1" x14ac:dyDescent="0.2">
      <c r="B21" s="211"/>
      <c r="C21" s="144"/>
    </row>
    <row r="22" spans="1:16" ht="39.75" customHeight="1" x14ac:dyDescent="0.2">
      <c r="B22" s="371" t="s">
        <v>1302</v>
      </c>
      <c r="C22" s="371"/>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1303</v>
      </c>
    </row>
    <row r="29" spans="1:16" x14ac:dyDescent="0.2">
      <c r="N29" s="137" t="s">
        <v>1304</v>
      </c>
    </row>
    <row r="30" spans="1:16" x14ac:dyDescent="0.2">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safkst@gmail.com</cp:lastModifiedBy>
  <cp:revision/>
  <cp:lastPrinted>2026-04-15T09:24:40Z</cp:lastPrinted>
  <dcterms:created xsi:type="dcterms:W3CDTF">2017-02-20T06:20:12Z</dcterms:created>
  <dcterms:modified xsi:type="dcterms:W3CDTF">2026-04-15T09:24:48Z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