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24226"/>
  <mc:AlternateContent xmlns:mc="http://schemas.openxmlformats.org/markup-compatibility/2006">
    <mc:Choice Requires="x15">
      <x15ac:absPath xmlns:x15ac="http://schemas.microsoft.com/office/spreadsheetml/2010/11/ac" url="C:\Users\Juraj\Downloads\"/>
    </mc:Choice>
  </mc:AlternateContent>
  <xr:revisionPtr revIDLastSave="0" documentId="13_ncr:1_{73BE13BB-FD29-4BDA-8CD0-CDD56816D63C}" xr6:coauthVersionLast="36" xr6:coauthVersionMax="47" xr10:uidLastSave="{00000000-0000-0000-0000-000000000000}"/>
  <bookViews>
    <workbookView xWindow="-38520" yWindow="-3636" windowWidth="38640" windowHeight="211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<sst xmlns="http://schemas.openxmlformats.org/spreadsheetml/2006/main" count="2765" uniqueCount="1561">
  <si>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</si>
  <si>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</si>
  <si>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</si>
  <si>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</si>
  <si>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</si>
  <si>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</si>
  <si>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</si>
  <si>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</si>
  <si>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</si>
  <si>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</si>
  <si>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</si>
  <si>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</si>
  <si>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</si>
  <si>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</si>
  <si>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</si>
  <si>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</si>
  <si>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</si>
  <si>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</si>
  <si>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</si>
  <si>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</si>
  <si>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</si>
  <si>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</si>
  <si>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</si>
  <si>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</si>
  <si>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</si>
  <si>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</si>
  <si>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</si>
  <si>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</si>
  <si>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</si>
  <si>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</si>
  <si>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</si>
  <si>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</si>
  <si>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</si>
  <si>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</si>
  <si>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</si>
  <si>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</si>
  <si>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</si>
  <si>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</si>
  <si>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</si>
  <si>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</si>
  <si>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</si>
  <si>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</si>
  <si>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</si>
  <si>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</si>
  <si>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</si>
  <si>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</si>
  <si>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</si>
  <si>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</si>
  <si>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</si>
  <si>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</si>
  <si>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</si>
  <si>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</si>
  <si>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</si>
  <si>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</si>
  <si>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</si>
  <si>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</si>
  <si>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</si>
  <si>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</si>
  <si>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</si>
  <si>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</si>
  <si>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</si>
  <si>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</si>
  <si>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</si>
  <si>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</si>
  <si>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</si>
  <si>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</si>
  <si>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</si>
  <si>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</si>
  <si>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</si>
  <si>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</si>
  <si>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</si>
  <si>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</si>
  <si>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</si>
  <si>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</si>
  <si>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</si>
  <si>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</si>
  <si>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</si>
  <si>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</si>
  <si>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</si>
  <si>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</si>
  <si>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</si>
  <si>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</si>
  <si>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</si>
  <si>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</si>
  <si>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</si>
  <si>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</si>
  <si>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</si>
  <si>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</si>
  <si>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</si>
  <si>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</si>
  <si>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</si>
  <si>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</si>
  <si>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</si>
  <si>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</si>
  <si>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</si>
  <si>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</si>
  <si>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</si>
  <si>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</si>
  <si>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</si>
  <si>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</si>
  <si>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</si>
  <si>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</si>
  <si>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</si>
  <si>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</si>
  <si>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</si>
  <si>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</si>
  <si>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</si>
  <si>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</si>
  <si>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</si>
  <si>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</si>
  <si>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</si>
  <si>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</si>
  <si>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</si>
  <si>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</si>
  <si>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</si>
  <si>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</si>
  <si>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</si>
  <si>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</si>
  <si>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</si>
  <si>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</si>
  <si>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</si>
  <si>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</si>
  <si>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</si>
  <si>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</si>
  <si>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</si>
  <si>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</si>
  <si>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</si>
  <si>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</si>
  <si>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</si>
  <si>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</si>
  <si>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</si>
  <si>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</si>
  <si>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</si>
  <si>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</si>
  <si>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</si>
  <si>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</si>
  <si>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</si>
  <si>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</si>
  <si>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</si>
  <si>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</si>
  <si>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</si>
  <si>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</si>
  <si>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</si>
  <si>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</si>
  <si>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</si>
  <si>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</si>
  <si>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</si>
  <si>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</si>
  <si>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</si>
  <si>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</si>
  <si>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</si>
  <si>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</si>
  <si>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</si>
  <si>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</si>
  <si>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</si>
  <si>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</si>
  <si>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</si>
  <si>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</si>
  <si>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</si>
  <si>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</si>
  <si>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</si>
  <si>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</si>
  <si>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</si>
  <si>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</si>
  <si>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</si>
  <si>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</si>
  <si>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</si>
  <si>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</si>
  <si>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</si>
  <si>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</si>
  <si>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</si>
  <si>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</si>
  <si>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</si>
  <si>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</si>
  <si>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</si>
  <si>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</si>
  <si>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</si>
  <si>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</si>
  <si>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</si>
  <si>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</si>
  <si>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</si>
  <si>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</si>
  <si>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</si>
  <si>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</si>
  <si>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</si>
  <si>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</si>
  <si>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</si>
  <si>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</si>
  <si>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</si>
  <si>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</si>
  <si>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</si>
  <si>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</si>
  <si>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</si>
  <si>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</si>
  <si>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</si>
  <si>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</si>
  <si>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</si>
  <si>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</si>
  <si>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</si>
  <si>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</si>
  <si>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</si>
  <si>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</si>
  <si>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</si>
  <si>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</si>
  <si>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</si>
  <si>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</si>
  <si>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</si>
  <si>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</si>
  <si>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</si>
  <si>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</si>
  <si>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</si>
  <si>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</si>
  <si>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</si>
  <si>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</si>
  <si>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</si>
  <si>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</si>
  <si>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</si>
  <si>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</si>
  <si>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</si>
  <si>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</si>
  <si>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</si>
  <si>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</si>
  <si>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</si>
  <si>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</si>
  <si>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</si>
  <si>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</si>
  <si>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</si>
  <si>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</si>
  <si>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</si>
  <si>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</si>
  <si>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</si>
  <si>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</si>
  <si>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</si>
  <si>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</si>
  <si>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</si>
  <si>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</si>
  <si>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</si>
  <si>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</si>
  <si>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</si>
  <si>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</si>
  <si>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</si>
  <si>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</si>
  <si>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</si>
  <si>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</si>
  <si>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</si>
  <si>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</si>
  <si>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</si>
  <si>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</si>
  <si>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</si>
  <si>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</si>
  <si>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</si>
  <si>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</si>
  <si>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</si>
  <si>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</si>
  <si>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</si>
  <si>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</si>
  <si>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</si>
  <si>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</si>
  <si>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</si>
  <si>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</si>
  <si>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</si>
  <si>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</si>
  <si>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</si>
  <si>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</si>
  <si>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</si>
  <si>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</si>
  <si>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</si>
  <si>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</si>
  <si>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</si>
  <si>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</si>
  <si>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</si>
  <si>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</si>
  <si>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</si>
  <si>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</si>
  <si>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</si>
  <si>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</si>
  <si>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</si>
  <si>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</si>
  <si>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</si>
  <si>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</si>
  <si>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</si>
  <si>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</si>
  <si>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</si>
  <si>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</si>
  <si>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</si>
  <si>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</si>
  <si>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</si>
  <si>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</si>
  <si>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</si>
  <si>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</si>
  <si>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</si>
  <si>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</si>
  <si>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</si>
  <si>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</si>
  <si>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</si>
  <si>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</si>
  <si>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</si>
  <si>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</si>
  <si>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</si>
  <si>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</si>
  <si>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</si>
  <si>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</si>
  <si>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</si>
  <si>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</si>
  <si>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</si>
  <si>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</si>
  <si>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</si>
  <si>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</si>
  <si>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</si>
  <si>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</si>
  <si>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</si>
  <si>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</si>
  <si>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</si>
  <si>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</si>
  <si>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</si>
  <si>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</si>
  <si>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</si>
  <si>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</si>
  <si>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</si>
  <si>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</si>
  <si>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</si>
  <si>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</si>
  <si>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</si>
  <si>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</si>
  <si>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</si>
  <si>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</si>
  <si>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</si>
  <si>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</si>
  <si>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</si>
  <si>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</si>
  <si>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</si>
  <si>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</si>
  <si>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</si>
  <si>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</si>
  <si>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</si>
  <si>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</si>
  <si>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</si>
  <si>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</si>
  <si>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</si>
  <si>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</si>
  <si>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</si>
  <si>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</si>
  <si>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</si>
  <si>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</si>
  <si>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</si>
  <si>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</si>
  <si>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</si>
  <si>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</si>
  <si>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</si>
  <si>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</si>
  <si>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</si>
  <si>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</si>
  <si>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</si>
  <si>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</si>
  <si>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</si>
  <si>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</si>
  <si>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</si>
  <si>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</si>
  <si>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</si>
  <si>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</si>
  <si>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</si>
  <si>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</si>
  <si>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</si>
  <si>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</si>
  <si>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</si>
  <si>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</si>
  <si>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</si>
  <si>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</si>
  <si>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</si>
  <si>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</si>
  <si>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</si>
  <si>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</si>
  <si>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</si>
  <si>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</si>
  <si>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</si>
  <si>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</si>
  <si>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</si>
  <si>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</si>
  <si>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</si>
  <si>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</si>
  <si>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</si>
  <si>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</si>
  <si>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</si>
  <si>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</si>
  <si>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</si>
  <si>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</si>
  <si>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</si>
  <si>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</si>
  <si>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</si>
  <si>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</si>
  <si>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</si>
  <si>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</si>
  <si>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</si>
  <si>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</si>
  <si>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</si>
  <si>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</si>
  <si>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</si>
  <si>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</si>
  <si>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</si>
  <si>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</si>
  <si>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</si>
  <si>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</si>
  <si>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</si>
  <si>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</si>
  <si>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</si>
  <si>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</si>
  <si>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</si>
  <si>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</si>
  <si>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</si>
  <si>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</si>
  <si>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</si>
  <si>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</si>
  <si>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</si>
  <si>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</si>
  <si>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</si>
  <si>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</si>
  <si>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</si>
  <si>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</si>
  <si>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</si>
  <si>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</si>
  <si>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</si>
  <si>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</si>
  <si>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</si>
  <si>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</si>
  <si>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</si>
  <si>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</si>
  <si>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</si>
  <si>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</si>
  <si>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</si>
  <si>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</si>
  <si>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</si>
  <si>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</si>
  <si>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</si>
  <si>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</si>
  <si>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</si>
  <si>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</si>
  <si>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</si>
  <si>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</si>
  <si>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</si>
  <si>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</si>
  <si>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</si>
  <si>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</si>
  <si>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</si>
  <si>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</si>
  <si>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</si>
  <si>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</si>
  <si>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</si>
  <si>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</si>
  <si>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</si>
  <si>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</si>
  <si>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</si>
  <si>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</si>
  <si>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</si>
  <si>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</si>
  <si>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</si>
  <si>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</si>
  <si>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</si>
  <si>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</si>
  <si>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</si>
  <si>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</si>
  <si>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</si>
  <si>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</si>
  <si>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</si>
  <si>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</si>
  <si>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</si>
  <si>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</si>
  <si>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</si>
  <si>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</si>
  <si>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</si>
  <si>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</si>
  <si>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</si>
  <si>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</si>
  <si>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</si>
  <si>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</si>
  <si>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</si>
  <si>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</si>
  <si>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</si>
  <si>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</si>
  <si>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</si>
  <si>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</si>
  <si>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</si>
  <si>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</si>
  <si>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</si>
  <si>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</si>
  <si>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</si>
  <si>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</si>
  <si>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</si>
  <si>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</si>
  <si>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</si>
  <si>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</si>
  <si>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</si>
  <si>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</si>
  <si>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</si>
  <si>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</si>
  <si>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</si>
  <si>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</si>
  <si>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</si>
  <si>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</si>
  <si>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</si>
  <si>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</si>
  <si>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</si>
  <si>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</si>
  <si>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</si>
  <si>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</si>
  <si>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</si>
  <si>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</si>
  <si>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</si>
  <si>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</si>
  <si>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</si>
  <si>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</si>
  <si>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</si>
  <si>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</si>
  <si>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</si>
  <si>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</si>
  <si>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</si>
  <si>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</si>
  <si>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</si>
  <si>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</si>
  <si>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</si>
  <si>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</si>
  <si>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</si>
  <si>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</si>
  <si>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</si>
  <si>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</si>
  <si>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</si>
  <si>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</si>
  <si>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</si>
  <si>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</si>
  <si>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</si>
  <si>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</si>
  <si>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</si>
  <si>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</si>
  <si>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</si>
  <si>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</si>
  <si>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</si>
  <si>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</si>
  <si>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</si>
  <si>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</si>
  <si>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</si>
  <si>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</si>
  <si>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</si>
  <si>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</si>
  <si>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</si>
  <si>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</si>
  <si>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</si>
  <si>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</si>
  <si>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</si>
  <si>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</si>
  <si>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</si>
  <si>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</si>
  <si>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</si>
  <si>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</si>
  <si>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</si>
  <si>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</si>
  <si>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</si>
  <si>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</si>
  <si>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</si>
  <si>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</si>
  <si>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</si>
  <si>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</si>
  <si>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</si>
  <si>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</si>
  <si>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</si>
  <si>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</si>
  <si>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</si>
  <si>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</si>
  <si>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</si>
  <si>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</si>
  <si>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</si>
  <si>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</si>
  <si>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</si>
  <si>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</si>
  <si>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</si>
  <si>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</si>
  <si>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</si>
  <si>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</si>
  <si>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</si>
  <si>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</si>
  <si>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</si>
  <si>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</si>
  <si>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</si>
  <si>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</si>
  <si>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</si>
  <si>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</si>
  <si>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</si>
  <si>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</si>
  <si>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</si>
  <si>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</si>
  <si>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</si>
  <si>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</si>
  <si>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</si>
  <si>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</si>
  <si>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</si>
  <si>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</si>
  <si>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</si>
  <si>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</si>
  <si>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</si>
  <si>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</si>
  <si>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</si>
  <si>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</si>
  <si>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</si>
  <si>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</si>
  <si>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</si>
  <si>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</si>
  <si>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</si>
  <si>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</si>
  <si>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</si>
  <si>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</si>
  <si>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</si>
  <si>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</si>
  <si>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</si>
  <si>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</si>
  <si>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</si>
  <si>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</si>
  <si>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</si>
  <si>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</si>
  <si>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</si>
  <si>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</si>
  <si>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</si>
  <si>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</si>
  <si>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</si>
  <si>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</si>
  <si>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</si>
  <si>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</si>
  <si>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</si>
  <si>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</si>
  <si>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</si>
  <si>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</si>
  <si>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</si>
  <si>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</si>
  <si>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</si>
  <si>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</si>
  <si>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</si>
  <si>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</si>
  <si>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</si>
  <si>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</si>
  <si>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</si>
  <si>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</si>
  <si>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</si>
  <si>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</si>
  <si>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</si>
  <si>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</si>
  <si>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</si>
  <si>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</si>
  <si>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</si>
  <si>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</si>
  <si>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</si>
  <si>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</si>
  <si>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</si>
  <si>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</si>
  <si>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</si>
  <si>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</si>
  <si>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</si>
  <si>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</si>
  <si>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</si>
  <si>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</si>
  <si>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</si>
  <si>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</si>
  <si>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</si>
  <si>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</si>
  <si>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</si>
  <si>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</si>
  <si>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</si>
  <si>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</si>
  <si>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</si>
  <si>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</si>
  <si>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</si>
  <si>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</si>
  <si>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</si>
  <si>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</si>
  <si>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</si>
  <si>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</si>
  <si>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</si>
  <si>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</si>
  <si>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</si>
  <si>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</si>
  <si>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</si>
  <si>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</si>
  <si>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</si>
  <si>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</si>
  <si>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</si>
  <si>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</si>
  <si>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</si>
  <si>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</si>
  <si>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</si>
  <si>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</si>
  <si>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</si>
  <si>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</si>
  <si>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</si>
  <si>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</si>
  <si>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</si>
  <si>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</si>
  <si>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</si>
  <si>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</si>
  <si>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</si>
  <si>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</si>
  <si>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</si>
  <si>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</si>
  <si>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</si>
  <si>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</si>
  <si>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</si>
  <si>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</si>
  <si>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</si>
  <si>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</si>
  <si>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</si>
  <si>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</si>
  <si>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</si>
  <si>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</si>
  <si>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</si>
  <si>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</si>
  <si>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</si>
  <si>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</si>
  <si>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</si>
  <si>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</si>
  <si>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</si>
  <si>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</si>
  <si>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</si>
  <si>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</si>
  <si>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</si>
  <si>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</si>
  <si>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</si>
  <si>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</si>
  <si>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</si>
  <si>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</si>
  <si>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</si>
  <si>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</si>
  <si>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</si>
  <si>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</si>
  <si>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</si>
  <si>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</si>
  <si>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</si>
  <si>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</si>
  <si>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</si>
  <si>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</si>
  <si>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</si>
  <si>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</si>
  <si>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</si>
  <si>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</si>
  <si>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</si>
  <si>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</si>
  <si>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</si>
  <si>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</si>
  <si>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</si>
  <si>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</si>
  <si>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</si>
  <si>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</si>
  <si>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</si>
  <si>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</si>
  <si>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</si>
  <si>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</si>
  <si>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</si>
  <si>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</si>
  <si>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</si>
  <si>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</si>
  <si>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</si>
  <si>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</si>
  <si>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</si>
  <si>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</si>
  <si>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</si>
  <si>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</si>
  <si>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</si>
  <si>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</si>
  <si>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</si>
  <si>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</si>
  <si>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</si>
  <si>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</si>
  <si>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</si>
  <si>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</si>
  <si>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</si>
  <si>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</si>
  <si>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</si>
  <si>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</si>
  <si>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</si>
  <si>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</si>
  <si>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</si>
  <si>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</si>
  <si>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</si>
  <si>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</si>
  <si>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</si>
  <si>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</si>
  <si>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</si>
  <si>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</si>
  <si>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</si>
  <si>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</si>
  <si>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</si>
  <si>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</si>
  <si>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</si>
  <si>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</si>
  <si>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</si>
  <si>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</si>
  <si>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</si>
  <si>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</si>
  <si>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</si>
  <si>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</si>
  <si>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</si>
  <si>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</si>
  <si>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</si>
  <si>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</si>
  <si>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</si>
  <si>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</si>
  <si>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</si>
  <si>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</si>
  <si>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</si>
  <si>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</si>
  <si>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</si>
  <si>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</si>
  <si>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</si>
  <si>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</si>
  <si>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</si>
  <si>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</si>
  <si>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</si>
  <si>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</si>
  <si>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</si>
  <si>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</si>
  <si>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</si>
  <si>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</si>
  <si>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</si>
  <si>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</si>
  <si>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</si>
  <si>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</si>
  <si>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</si>
  <si>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</si>
  <si>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</si>
  <si>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</si>
  <si>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</si>
  <si>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</si>
  <si>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</si>
  <si>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</si>
  <si>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</si>
  <si>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</si>
  <si>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</si>
  <si>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</si>
  <si>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</si>
  <si>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</si>
  <si>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</si>
  <si>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</si>
  <si>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</si>
  <si>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</si>
  <si>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</si>
  <si>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</si>
  <si>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</si>
  <si>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</si>
  <si>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</si>
  <si>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</si>
  <si>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</si>
  <si>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</si>
  <si>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</si>
  <si>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</si>
  <si>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</si>
  <si>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</si>
  <si>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</si>
  <si>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</si>
  <si>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</si>
  <si>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</si>
  <si>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</si>
  <si>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</si>
  <si>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</si>
  <si>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</si>
  <si>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</si>
  <si>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</si>
  <si>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</si>
  <si>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</si>
  <si>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</si>
  <si>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</si>
  <si>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</si>
  <si>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</si>
  <si>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</si>
  <si>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</si>
  <si>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</si>
  <si>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</si>
  <si>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</si>
  <si>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</si>
  <si>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</si>
  <si>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</si>
  <si>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</si>
  <si>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</si>
  <si>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</si>
  <si>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</si>
  <si>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</si>
  <si>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</si>
  <si>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</si>
  <si>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</si>
  <si>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</si>
  <si>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</si>
  <si>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</si>
  <si>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</si>
  <si>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</si>
  <si>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</si>
  <si>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</si>
  <si>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</si>
  <si>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</si>
  <si>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</si>
  <si>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</si>
  <si>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</si>
  <si>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</si>
  <si>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</si>
  <si>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</si>
  <si>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</si>
  <si>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</si>
  <si>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</si>
  <si>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</si>
  <si>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</si>
  <si>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</si>
  <si>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</si>
  <si>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</si>
  <si>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</si>
  <si>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</si>
  <si>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</si>
  <si>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</si>
  <si>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</si>
  <si>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</si>
  <si>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</si>
  <si>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</si>
  <si>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</si>
  <si>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</si>
  <si>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</si>
  <si>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</si>
  <si>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</si>
  <si>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</si>
  <si>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</si>
  <si>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</si>
  <si>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</si>
  <si>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</si>
  <si>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</si>
  <si>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</si>
  <si>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</si>
  <si>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</si>
  <si>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</si>
  <si>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</si>
  <si>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</si>
  <si>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</si>
  <si>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</si>
  <si>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</si>
  <si>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</si>
  <si>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</si>
  <si>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</si>
  <si>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</si>
  <si>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</si>
  <si>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</si>
  <si>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</si>
  <si>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</si>
  <si>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</si>
  <si>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</si>
  <si>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</si>
  <si>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</si>
  <si>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</si>
  <si>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</si>
  <si>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</si>
  <si>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</si>
  <si>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</si>
  <si>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</si>
  <si>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</si>
  <si>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</si>
  <si>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</si>
  <si>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</si>
  <si>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</si>
  <si>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</si>
  <si>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</si>
  <si>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</si>
  <si>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</si>
  <si>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</si>
  <si>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</si>
  <si>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</si>
  <si>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</si>
  <si>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</si>
  <si>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</si>
  <si>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</si>
  <si>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</si>
  <si>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</si>
  <si>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</si>
  <si>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</si>
  <si>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</si>
  <si>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</si>
  <si>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</si>
  <si>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</si>
  <si>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</si>
  <si>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</si>
  <si>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</si>
  <si>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</si>
  <si>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</si>
  <si>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</si>
  <si>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</si>
  <si>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</si>
  <si>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</si>
  <si>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</si>
  <si>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</si>
  <si>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</si>
  <si>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</si>
  <si>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</si>
  <si>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</si>
  <si>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</si>
  <si>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</si>
  <si>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</si>
  <si>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</si>
  <si>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</si>
  <si>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</si>
  <si>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</si>
  <si>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</si>
  <si>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</si>
  <si>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</si>
  <si>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</si>
  <si>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</si>
  <si>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</si>
  <si>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</si>
  <si>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</si>
  <si>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</si>
  <si>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</si>
  <si>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</si>
  <si>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</si>
  <si>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</si>
  <si>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</si>
  <si>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</si>
  <si>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</si>
  <si>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</si>
  <si>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</si>
  <si>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</si>
  <si>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</si>
  <si>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</si>
  <si>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</si>
  <si>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</si>
  <si>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</si>
  <si>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</si>
  <si>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</si>
  <si>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</si>
  <si>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</si>
  <si>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</si>
  <si>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</si>
  <si>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</si>
  <si>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</si>
  <si>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</si>
  <si>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</si>
  <si>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</si>
  <si>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</si>
  <si>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</si>
  <si>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</si>
  <si>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</si>
  <si>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</si>
  <si>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</si>
  <si>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</si>
  <si>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</si>
  <si>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</si>
  <si>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</si>
  <si>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</si>
  <si>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</si>
  <si>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</si>
  <si>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</si>
  <si>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</si>
  <si>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</si>
  <si>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</si>
  <si>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</si>
  <si>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</si>
  <si>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</si>
  <si>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</si>
  <si>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</si>
  <si>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</si>
  <si>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</si>
  <si>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</si>
  <si>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</si>
  <si>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</si>
  <si>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</si>
  <si>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</si>
  <si>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</si>
  <si>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</si>
  <si>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</si>
  <si>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</si>
  <si>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</si>
  <si>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</si>
  <si>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</si>
  <si>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</si>
  <si>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</si>
  <si>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</si>
  <si>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</si>
  <si>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</si>
  <si>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</si>
  <si>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</si>
  <si>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</si>
  <si>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</si>
  <si>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</si>
  <si>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</si>
  <si>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</si>
  <si>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</si>
  <si>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</si>
  <si>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</si>
  <si>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</si>
  <si>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</si>
  <si>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</si>
  <si>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</si>
  <si>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</si>
  <si>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</si>
  <si>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</si>
  <si>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</si>
  <si>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</si>
  <si>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</si>
  <si>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</si>
  <si>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</si>
  <si>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</si>
  <si>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</si>
  <si>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</si>
  <si>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</si>
  <si>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</si>
  <si>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</si>
  <si>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</si>
  <si>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</si>
  <si>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</si>
  <si>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</si>
  <si>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</si>
  <si>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</si>
  <si>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</si>
  <si>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</si>
  <si>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</si>
  <si>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</si>
  <si>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</si>
  <si>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</si>
  <si>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</si>
  <si>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</si>
  <si>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</si>
  <si>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</si>
  <si>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</si>
  <si>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</si>
  <si>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</si>
  <si>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</si>
  <si>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</si>
  <si>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</si>
  <si>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</si>
  <si>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</si>
  <si>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</si>
  <si>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</si>
  <si>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</si>
  <si>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</si>
  <si>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</si>
  <si>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</si>
  <si>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</si>
  <si>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</si>
  <si>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</si>
  <si>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</si>
  <si>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</si>
  <si>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</si>
  <si>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</si>
  <si>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</si>
  <si>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</si>
  <si>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</si>
  <si>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</si>
  <si>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</si>
  <si>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</si>
  <si>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</si>
  <si>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</si>
  <si>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</si>
  <si>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</si>
  <si>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</si>
  <si>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</si>
  <si>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</si>
  <si>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</si>
  <si>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</si>
  <si>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</si>
  <si>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</si>
  <si>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</si>
  <si>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</si>
  <si>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</si>
  <si>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</si>
  <si>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</si>
  <si>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</si>
  <si>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</si>
  <si>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</si>
  <si>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</si>
  <si>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</si>
  <si>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</si>
  <si>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</si>
  <si>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</si>
  <si>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</si>
  <si>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</si>
  <si>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</si>
  <si>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</si>
  <si>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</si>
  <si>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</si>
  <si>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</si>
  <si>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</si>
  <si>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</si>
  <si>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</si>
  <si>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</si>
  <si>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</si>
  <si>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</si>
  <si>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</si>
  <si>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</si>
  <si>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</si>
  <si>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</si>
  <si>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</si>
  <si>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</si>
  <si>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</si>
  <si>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</si>
  <si>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</si>
  <si>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</si>
  <si>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</si>
  <si>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</si>
  <si>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</si>
  <si>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</si>
  <si>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</si>
  <si>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</si>
  <si>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</si>
  <si>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</si>
  <si>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</si>
  <si>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</si>
  <si>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</si>
  <si>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</si>
  <si>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</si>
  <si>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</si>
  <si>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</si>
  <si>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</si>
  <si>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</si>
  <si>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</si>
  <si>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</si>
  <si>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</si>
  <si>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</si>
  <si>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</si>
  <si>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</si>
  <si>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</si>
  <si>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</si>
  <si>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</si>
  <si>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</si>
  <si>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</si>
  <si>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</si>
  <si>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</si>
  <si>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</si>
  <si>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</si>
  <si>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</si>
  <si>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</si>
  <si>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</si>
  <si>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</si>
  <si>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</si>
  <si>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</si>
  <si>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</si>
  <si>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</si>
  <si>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</si>
  <si>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</si>
  <si>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</si>
  <si>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</si>
  <si>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</si>
  <si>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</si>
  <si>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</si>
  <si>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</si>
  <si>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</si>
  <si>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</si>
  <si>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</si>
  <si>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</si>
  <si>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</si>
  <si>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</si>
  <si>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</si>
  <si>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</si>
  <si>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</si>
  <si>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</si>
  <si>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</si>
  <si>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</si>
  <si>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</si>
  <si>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</si>
  <si>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</si>
  <si>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</si>
  <si>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</si>
  <si>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</si>
  <si>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</si>
  <si>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</si>
  <si>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</si>
  <si>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</si>
  <si>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</si>
  <si>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</si>
  <si>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</si>
  <si>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</si>
  <si>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</si>
  <si>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</si>
  <si>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</si>
  <si>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</si>
  <si>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</si>
  <si>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</si>
  <si>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</si>
  <si>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</si>
  <si>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</si>
  <si>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</si>
  <si>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</si>
  <si>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</si>
  <si>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</si>
  <si>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</si>
  <si>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</si>
  <si>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</si>
  <si>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</si>
  <si>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</si>
  <si>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</si>
  <si>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</si>
  <si>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</si>
  <si>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</si>
  <si>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</si>
  <si>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</si>
  <si>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</si>
  <si>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</si>
  <si>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</si>
  <si>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</si>
  <si>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</si>
  <si>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</si>
  <si>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</si>
  <si>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</si>
  <si>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</si>
  <si>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</si>
  <si>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</si>
  <si>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</si>
  <si>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</si>
  <si>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</si>
  <si>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</si>
  <si>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</si>
  <si>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</si>
  <si>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</si>
  <si>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</si>
  <si>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</si>
  <si>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</si>
  <si>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</si>
  <si>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</si>
  <si>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</si>
  <si>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</si>
  <si>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</si>
  <si>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</si>
  <si>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</si>
  <si>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</si>
  <si>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</si>
  <si>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</si>
  <si>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</si>
  <si>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</si>
  <si>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</si>
  <si>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</si>
  <si>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</si>
  <si>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</si>
  <si>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</si>
  <si>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</si>
  <si>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</si>
  <si>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</si>
  <si>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</si>
  <si>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</si>
  <si>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</si>
  <si>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</si>
  <si>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</si>
  <si>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</si>
  <si>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</si>
  <si>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</si>
  <si>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</si>
  <si>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</si>
  <si>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</si>
  <si>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</si>
  <si>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</si>
  <si>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</si>
  <si>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</si>
  <si>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</si>
  <si>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</si>
  <si>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</si>
  <si>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</si>
  <si>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</si>
  <si>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</si>
  <si>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</si>
  <si>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</si>
  <si>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</si>
  <si>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</si>
  <si>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</si>
  <si>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</si>
  <si>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</si>
  <si>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</si>
  <si>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</si>
  <si>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</si>
  <si>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</si>
  <si>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</si>
  <si>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</si>
  <si>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</si>
  <si>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</si>
  <si>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</si>
  <si>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</si>
  <si>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</si>
  <si>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</si>
  <si>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</si>
  <si>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</si>
  <si>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</si>
  <si>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</si>
  <si>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</si>
  <si>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</si>
  <si>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</si>
  <si>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</si>
  <si>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</si>
  <si>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</si>
  <si>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</si>
  <si>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</si>
  <si>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</si>
  <si>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</si>
  <si>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</si>
  <si>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</si>
  <si>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</si>
  <si>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</si>
  <si>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</si>
  <si>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</si>
  <si>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</si>
  <si>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</si>
  <si>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</si>
  <si>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</si>
  <si>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</si>
  <si>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</si>
  <si>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</si>
  <si>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</si>
  <si>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</si>
  <si>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</si>
  <si>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</si>
  <si>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</si>
  <si>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</si>
  <si>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</si>
  <si>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</si>
  <si>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</si>
  <si>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</si>
  <si>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</si>
  <si>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</si>
  <si>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</si>
  <si>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</si>
  <si>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</si>
  <si>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</si>
  <si>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</si>
  <si>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</si>
  <si>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</si>
  <si>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</si>
  <si>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</si>
  <si>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</si>
  <si>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</si>
  <si>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</si>
  <si>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</si>
  <si>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</si>
  <si>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</si>
  <si>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</si>
  <si>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</si>
  <si>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</si>
  <si>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</si>
  <si>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</si>
  <si>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</si>
  <si>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</si>
  <si>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</si>
  <si>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</si>
  <si>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</si>
  <si>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</si>
  <si>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</si>
  <si>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</si>
  <si>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</si>
  <si>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</si>
  <si>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</si>
  <si>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</si>
  <si>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</si>
  <si>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</si>
  <si>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</si>
  <si>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</si>
  <si>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</si>
  <si>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</si>
  <si>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</si>
  <si>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</si>
  <si>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</si>
  <si>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</si>
  <si>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</si>
  <si>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</si>
  <si>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</si>
  <si>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</si>
  <si>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</si>
  <si>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</si>
  <si>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</si>
  <si>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</si>
  <si>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</si>
  <si>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</si>
  <si>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</si>
  <si>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</si>
  <si>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</si>
  <si>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</si>
  <si>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</si>
  <si>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</si>
  <si>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</si>
  <si>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</si>
  <si>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</si>
  <si>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</si>
  <si>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</si>
  <si>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</si>
  <si>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</si>
  <si>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</si>
  <si>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</si>
  <si>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</si>
  <si>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</si>
  <si>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</si>
  <si>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</si>
  <si>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</si>
  <si>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</si>
  <si>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</si>
  <si>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</si>
  <si>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</si>
  <si>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</si>
  <si>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</si>
  <si>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</si>
  <si>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</si>
  <si>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</si>
  <si>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</si>
  <si>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</si>
  <si>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</si>
  <si>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</si>
  <si>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</si>
  <si>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</si>
  <si>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</si>
  <si>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</si>
  <si>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</si>
  <si>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</si>
  <si>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</si>
  <si>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</si>
  <si>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</si>
  <si>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</si>
  <si>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</si>
  <si>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</si>
  <si>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americký futbal - bežné transfery</t>
  </si>
  <si>
    <t>Hudl B.V.</t>
  </si>
  <si>
    <t>HBV00008333</t>
  </si>
  <si>
    <t>125151558</t>
  </si>
  <si>
    <t>Websupport s. r. o.</t>
  </si>
  <si>
    <t>American Football Bund Österreich (AFBÖ)</t>
  </si>
  <si>
    <t>202500017</t>
  </si>
  <si>
    <t>20250006</t>
  </si>
  <si>
    <t>Nitra Knights Marketing s. r. o.</t>
  </si>
  <si>
    <t>55289461</t>
  </si>
  <si>
    <t>PLAYGROUND</t>
  </si>
  <si>
    <t>FAC_202504_2384</t>
  </si>
  <si>
    <t>Bratislavské stavebné družstvo, Bratislava</t>
  </si>
  <si>
    <t>00167746</t>
  </si>
  <si>
    <t>Sklad 01/2025</t>
  </si>
  <si>
    <t>Sklad 02/2025</t>
  </si>
  <si>
    <t>Sklad 03/2025</t>
  </si>
  <si>
    <t>Sklad 04/2025</t>
  </si>
  <si>
    <t>Sklad 05/2025</t>
  </si>
  <si>
    <t>20250030</t>
  </si>
  <si>
    <t>20250063</t>
  </si>
  <si>
    <t>20250094</t>
  </si>
  <si>
    <t>20250128</t>
  </si>
  <si>
    <t>20250161</t>
  </si>
  <si>
    <t>20250195</t>
  </si>
  <si>
    <t>Sklad 06/2025</t>
  </si>
  <si>
    <t>International federation of american football</t>
  </si>
  <si>
    <t>IFAF poplatok - rocne clenstvo v svetovej federacii</t>
  </si>
  <si>
    <t>Registracny poplatok za Majstrovstvý Európy kategória muži</t>
  </si>
  <si>
    <t>Registracny poplatok za Majstrovstvý Európy kategória U15</t>
  </si>
  <si>
    <t>INV-67eadadae4c86</t>
  </si>
  <si>
    <t>36421928</t>
  </si>
  <si>
    <t>poplatok za domenu www.saaf.sk</t>
  </si>
  <si>
    <t>1. splatka - poplatok organizatorovy za Majstrovstvý Európy kategória U15</t>
  </si>
  <si>
    <t>1. splatka poplatok organizatorovi - Majstrovstva Europy kategoria - seniori v Parizi (Francuzko) 25.-27.9.2025</t>
  </si>
  <si>
    <t>Organizacia kempov reprezentacie</t>
  </si>
  <si>
    <t>4. splatka poplatok organizatorovi - Majstrovstva Europy kategoria - seniori v Parizi (Francuzko) 25.-27.9.2025</t>
  </si>
  <si>
    <t>2. splatka poplatok organizatorovi - Majstrovstva Europy kategoria - seniori v Parizi (Francuzko) 25.-27.9.2025</t>
  </si>
  <si>
    <t>Hudl - online nastroj na video rozbor videi pre trenerov. Rocny poplatok</t>
  </si>
  <si>
    <t>795643450</t>
  </si>
  <si>
    <t>easyJet AIRLINE COMPANY LIMITED</t>
  </si>
  <si>
    <t>18 ks spiatocne letenky Budapest - Pariz v termine 24.9.2025-28,9.2025
12 - hracov a 6 realizacny tim (treneri,rozhodca, fyzio, veduci vypravy)</t>
  </si>
  <si>
    <t>DF2025020001</t>
  </si>
  <si>
    <t>DF2025030001</t>
  </si>
  <si>
    <t>DF2025040001</t>
  </si>
  <si>
    <t>DF2025050001</t>
  </si>
  <si>
    <t>DF2025060001</t>
  </si>
  <si>
    <t>DF2025010002</t>
  </si>
  <si>
    <t>DF2025040002</t>
  </si>
  <si>
    <t>DF2025050002</t>
  </si>
  <si>
    <t>DF2025050003</t>
  </si>
  <si>
    <t>DF2025100004</t>
  </si>
  <si>
    <t>DF2025090004</t>
  </si>
  <si>
    <t>DF2025020002</t>
  </si>
  <si>
    <t>DF2025080002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</si>
</sst>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1380</v>
      </c>
      <c r="C23" s="255"/>
      <c r="D23" s="256"/>
    </row>
    <row r="24" spans="1:4" ht="12.75" customHeight="1" x14ac:dyDescent="0.25">
      <c r="C24" s="314"/>
      <c r="D24" s="31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Slovenská asociácia amerického futbalu, o.z., Nevädzová 17211/6B, Bratislava, 821 01</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30787009</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V2</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7" priority="2" stopIfTrue="1">
      <formula>$A78&lt;&gt;""</formula>
    </cfRule>
  </conditionalFormatting>
  <conditionalFormatting sqref="A8:I76 I78">
    <cfRule type="expression" dxfId="106" priority="7" stopIfTrue="1">
      <formula>$A8&lt;&gt;""</formula>
    </cfRule>
  </conditionalFormatting>
  <conditionalFormatting sqref="B78:H2888">
    <cfRule type="expression" dxfId="105" priority="3" stopIfTrue="1">
      <formula>$A78&lt;&gt;""</formula>
    </cfRule>
  </conditionalFormatting>
  <conditionalFormatting sqref="D2886:D2913">
    <cfRule type="expression" dxfId="10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45688</v>
      </c>
      <c r="D1" s="26"/>
      <c r="G1" s="252">
        <v>45688</v>
      </c>
    </row>
    <row r="2" spans="1:7" ht="13.8" x14ac:dyDescent="0.25">
      <c r="A2" s="28"/>
      <c r="B2" s="28"/>
      <c r="G2" s="252">
        <v>45716</v>
      </c>
    </row>
    <row r="3" spans="1:7" ht="13.8" x14ac:dyDescent="0.25">
      <c r="A3" s="30" t="s">
        <v>312</v>
      </c>
      <c r="B3" s="326" t="str">
        <f>INDEX(Adr!B:B,Doklady!B102+1)</f>
        <v>Slovenská asociácia amerického futbalu, o.z.</v>
      </c>
      <c r="C3" s="326"/>
      <c r="D3" s="326"/>
      <c r="G3" s="252">
        <v>45747</v>
      </c>
    </row>
    <row r="4" spans="1:7" ht="13.8" x14ac:dyDescent="0.25">
      <c r="A4" s="30" t="s">
        <v>313</v>
      </c>
      <c r="B4" s="29" t="str">
        <f>RIGHT("0000"&amp;INDEX(Adr!A:A,Doklady!B102+1),8)</f>
        <v>30787009</v>
      </c>
      <c r="G4" s="252">
        <v>45777</v>
      </c>
    </row>
    <row r="5" spans="1:7" ht="13.8" x14ac:dyDescent="0.25">
      <c r="A5" s="30" t="s">
        <v>314</v>
      </c>
      <c r="B5" s="29" t="str">
        <f>INDEX(Adr!D:D,Doklady!B102+1)&amp;", "&amp;INDEX(Adr!E:E,Doklady!B102+1)</f>
        <v>Nevädzová 17211/6B,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16924</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16924</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49" t="s">
        <v>1504</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5">
      <c r="B3" s="160" t="s">
        <v>59</v>
      </c>
      <c r="C3" s="350" t="str">
        <f>INDEX(Adr!B2:B87,Doklady!B102)</f>
        <v>Slovenská asociácia amerického futbalu, o.z.</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30787009</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Nevädzová 17211/6B, Bratislava, 821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5">
        <f>SUMIF(K:K,A10,I:I)</f>
        <v>0</v>
      </c>
      <c r="F10" s="346"/>
      <c r="L10" s="120" t="s">
        <v>334</v>
      </c>
      <c r="M10" s="118"/>
      <c r="N10" s="118"/>
      <c r="O10" s="118"/>
      <c r="P10" s="118"/>
      <c r="Q10" s="118"/>
      <c r="R10" s="118"/>
      <c r="S10" s="118"/>
    </row>
    <row r="11" spans="1:26" ht="17.399999999999999" x14ac:dyDescent="0.3">
      <c r="A11" s="69" t="s">
        <v>319</v>
      </c>
      <c r="B11" s="70" t="s">
        <v>320</v>
      </c>
      <c r="C11" s="126">
        <f>SUMIF(FP!J:J,Doklady!$B$1&amp;A11,FP!D:D)</f>
        <v>16924</v>
      </c>
      <c r="D11" s="126">
        <f>+C11-E11</f>
        <v>16923.999999999996</v>
      </c>
      <c r="E11" s="353">
        <f>+I39-I42+I44-I47</f>
        <v>3.637978807091713E-12</v>
      </c>
      <c r="F11" s="354"/>
      <c r="J11" s="176"/>
      <c r="L11" s="161" t="str">
        <f>L41</f>
        <v>a - americký futbal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5">
        <f>SUMIF(K:K,A12,I:I)</f>
        <v>0</v>
      </c>
      <c r="F12" s="346"/>
      <c r="J12" s="177"/>
      <c r="L12" s="161" t="str">
        <f>L42</f>
        <v>a - americký futbal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37" t="s">
        <v>336</v>
      </c>
      <c r="C16" s="338"/>
      <c r="D16" s="338"/>
      <c r="E16" s="338"/>
      <c r="F16" s="338"/>
      <c r="G16" s="338"/>
      <c r="H16" s="33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0" t="s">
        <v>339</v>
      </c>
      <c r="C17" s="340"/>
      <c r="D17" s="340"/>
      <c r="E17" s="340"/>
      <c r="F17" s="340"/>
      <c r="G17" s="340"/>
      <c r="H17" s="340"/>
      <c r="I17" s="73">
        <f>SUMIF(FP!I:I,Doklady!$B$1&amp;A17,FP!D:D)</f>
        <v>16924</v>
      </c>
      <c r="T17" s="86"/>
    </row>
    <row r="18" spans="1:20" x14ac:dyDescent="0.2">
      <c r="A18" s="135" t="s">
        <v>340</v>
      </c>
      <c r="B18" s="340" t="s">
        <v>341</v>
      </c>
      <c r="C18" s="340"/>
      <c r="D18" s="340"/>
      <c r="E18" s="340"/>
      <c r="F18" s="340"/>
      <c r="G18" s="340"/>
      <c r="H18" s="340"/>
      <c r="I18" s="73">
        <f>SUMIF(FP!I:I,Doklady!$B$1&amp;A18,FP!D:D)</f>
        <v>0</v>
      </c>
    </row>
    <row r="19" spans="1:20" x14ac:dyDescent="0.2">
      <c r="A19" s="115" t="s">
        <v>342</v>
      </c>
      <c r="B19" s="340" t="s">
        <v>343</v>
      </c>
      <c r="C19" s="340"/>
      <c r="D19" s="340"/>
      <c r="E19" s="340"/>
      <c r="F19" s="340"/>
      <c r="G19" s="340"/>
      <c r="H19" s="340"/>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41" t="s">
        <v>349</v>
      </c>
      <c r="C22" s="342"/>
      <c r="D22" s="342"/>
      <c r="E22" s="342"/>
      <c r="F22" s="342"/>
      <c r="G22" s="342"/>
      <c r="H22" s="343"/>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americký futbal</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3384.8</v>
      </c>
      <c r="G39" s="78">
        <f>+MAX(I39-C39-D39-E39-F39-H39,0)</f>
        <v>13539.2</v>
      </c>
      <c r="H39" s="78">
        <f>+IFERROR(VLOOKUP(K40&amp;" - kapitálové transfery",B$53:C$90,2,0),0)</f>
        <v>0</v>
      </c>
      <c r="I39" s="73">
        <f>SUMIF(FP!K:K,K40,FP!D:D)</f>
        <v>16924</v>
      </c>
      <c r="L39" s="84">
        <f>COUNTIF(FP!N:N,Doklady!B1&amp;"aK")</f>
        <v>0</v>
      </c>
      <c r="T39" s="86"/>
    </row>
    <row r="40" spans="1:21" x14ac:dyDescent="0.2">
      <c r="A40" s="115" t="s">
        <v>338</v>
      </c>
      <c r="B40" s="116" t="s">
        <v>377</v>
      </c>
      <c r="C40" s="78">
        <f>DSUM(Doklady!A103:J10000,"GGG",Spolu!L40:M42)</f>
        <v>0</v>
      </c>
      <c r="D40" s="78">
        <f>DSUM(Doklady!A103:J10000,"GGG",Spolu!N40:O42)</f>
        <v>0</v>
      </c>
      <c r="E40" s="78">
        <f>DSUM(Doklady!A103:J10000,"GGG",Spolu!P40:Q42)</f>
        <v>15310.319999999998</v>
      </c>
      <c r="F40" s="78">
        <f>DSUM(Doklady!A103:J10000,"GGG",Spolu!R40:S42)</f>
        <v>1613.6799999999998</v>
      </c>
      <c r="G40" s="78">
        <f>DSUM(Doklady!A103:J10000,"GGG",Spolu!T40:U42)-H40</f>
        <v>0</v>
      </c>
      <c r="H40" s="78">
        <f>+IFERROR(VLOOKUP(K40&amp;" - kapitálové transfery",B$53:D$90,3,0),0)</f>
        <v>0</v>
      </c>
      <c r="I40" s="73">
        <f>+C40+D40+E40+F40+G40+H40</f>
        <v>16923.999999999996</v>
      </c>
      <c r="J40" s="218" t="str">
        <f>+K45</f>
        <v>.</v>
      </c>
      <c r="K40" s="218" t="str">
        <f>IF(L38&gt;0,INDEX(FP!K:K,Doklady!B2),".")</f>
        <v>americký futbal</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americký futbal - bežné transfery</v>
      </c>
      <c r="M41" s="120">
        <v>1</v>
      </c>
      <c r="N41" s="161" t="str">
        <f>+L41</f>
        <v>a - americký futbal - bežné transfery</v>
      </c>
      <c r="O41" s="120">
        <v>2</v>
      </c>
      <c r="P41" s="161" t="str">
        <f>+L41</f>
        <v>a - americký futbal - bežné transfery</v>
      </c>
      <c r="Q41" s="120">
        <v>3</v>
      </c>
      <c r="R41" s="161" t="str">
        <f>+L41</f>
        <v>a - americký futbal - bežné transfery</v>
      </c>
      <c r="S41" s="120">
        <v>4</v>
      </c>
      <c r="T41" s="161" t="str">
        <f>+L41</f>
        <v>a - americký futbal - bežné transfery</v>
      </c>
      <c r="U41" s="120">
        <v>5</v>
      </c>
    </row>
    <row r="42" spans="1:21" ht="10.5" customHeight="1" x14ac:dyDescent="0.2">
      <c r="A42" s="115" t="s">
        <v>338</v>
      </c>
      <c r="B42" s="116" t="s">
        <v>380</v>
      </c>
      <c r="C42" s="73">
        <f>+C40</f>
        <v>0</v>
      </c>
      <c r="D42" s="216">
        <f>+D40</f>
        <v>0</v>
      </c>
      <c r="E42" s="216">
        <f>+E40</f>
        <v>15310.319999999998</v>
      </c>
      <c r="F42" s="216">
        <f>+MIN(F39:F40)</f>
        <v>1613.6799999999998</v>
      </c>
      <c r="G42" s="216">
        <f>+MIN(G39+MAX(F39-F40,0)-MAX(E40-E39,0)-MAX(D40-D39,0)-MAX(C40-C39,0),G40)</f>
        <v>0</v>
      </c>
      <c r="H42" s="216">
        <f>+MIN(H39:H40)</f>
        <v>0</v>
      </c>
      <c r="I42" s="73">
        <f>+C42+D42+E42+MIN(F39:F40)+G42+H42</f>
        <v>16923.999999999996</v>
      </c>
      <c r="J42" s="219">
        <f>+K47</f>
        <v>0</v>
      </c>
      <c r="K42" s="219">
        <f>+I42-H42</f>
        <v>16923.999999999996</v>
      </c>
      <c r="L42" s="161" t="str">
        <f>+SUBSTITUTE(L41,"bežné","kapitálové")</f>
        <v>a - americký futbal - kapitálové transfery</v>
      </c>
      <c r="M42" s="120">
        <v>1</v>
      </c>
      <c r="N42" s="161" t="str">
        <f>+L42</f>
        <v>a - americký futbal - kapitálové transfery</v>
      </c>
      <c r="O42" s="120">
        <v>2</v>
      </c>
      <c r="P42" s="161" t="str">
        <f>+L42</f>
        <v>a - americký futbal - kapitálové transfery</v>
      </c>
      <c r="Q42" s="120">
        <v>3</v>
      </c>
      <c r="R42" s="161" t="str">
        <f>+L42</f>
        <v>a - americký futbal - kapitálové transfery</v>
      </c>
      <c r="S42" s="120">
        <v>4</v>
      </c>
      <c r="T42" s="161" t="str">
        <f>+L42</f>
        <v>a - americký futbal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americký futbal - bežné transfery</v>
      </c>
      <c r="C53" s="73">
        <f>IF(A53&lt;&gt;"",INDEX(FP!D:D,Doklady!B$2+(ROW()-53)),"")</f>
        <v>16924</v>
      </c>
      <c r="D53" s="73">
        <f>IF(A53&lt;&gt;"",Doklady!I1-Doklady!J1,"")</f>
        <v>16924.000000000004</v>
      </c>
      <c r="E53" s="73">
        <f>IF(A53&lt;&gt;"",MIN(D53,C53)*Doklady!C1/(1-Doklady!C1),"")</f>
        <v>0</v>
      </c>
      <c r="F53" s="71">
        <f>IF(A53&lt;&gt;"",Doklady!J1,"")</f>
        <v>0</v>
      </c>
      <c r="G53" s="73">
        <f>+IFERROR(HLOOKUP(IF(RIGHT(B53,15)="bežné transfery",LEFT(B53,LEN(B53)-18),0),$J$40:$K$42,3,0),MIN(C53,D53))</f>
        <v>16923.999999999996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16924</v>
      </c>
      <c r="D130" s="228">
        <f t="shared" ref="D130:I130" si="9">SUM(D53:D129)</f>
        <v>16924.000000000004</v>
      </c>
      <c r="E130" s="228">
        <f t="shared" si="9"/>
        <v>0</v>
      </c>
      <c r="F130" s="228">
        <f t="shared" si="9"/>
        <v>0</v>
      </c>
      <c r="G130" s="228">
        <f t="shared" si="9"/>
        <v>16923.999999999996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60"/>
      <c r="E140" s="360"/>
      <c r="F140" s="360"/>
      <c r="G140" s="360"/>
      <c r="H140" s="360"/>
      <c r="I140" s="360"/>
      <c r="J140" s="85"/>
    </row>
    <row r="141" spans="1:26" ht="68.25" customHeight="1" x14ac:dyDescent="0.25">
      <c r="A141" s="9"/>
      <c r="B141" s="283" t="s">
        <v>397</v>
      </c>
      <c r="C141" s="214"/>
      <c r="D141" s="344" t="s">
        <v>398</v>
      </c>
      <c r="E141" s="344"/>
      <c r="F141" s="344"/>
      <c r="G141" s="344"/>
      <c r="H141" s="344"/>
      <c r="I141" s="344"/>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3" priority="43" stopIfTrue="1" operator="lessThanOrEqual">
      <formula>0</formula>
    </cfRule>
    <cfRule type="cellIs" dxfId="102" priority="44" stopIfTrue="1" operator="greaterThan">
      <formula>0</formula>
    </cfRule>
  </conditionalFormatting>
  <conditionalFormatting sqref="D53:D129">
    <cfRule type="expression" dxfId="101" priority="31" stopIfTrue="1">
      <formula>$C53=$D53</formula>
    </cfRule>
    <cfRule type="expression" dxfId="100" priority="33" stopIfTrue="1">
      <formula>$C53&lt;&gt;$D53</formula>
    </cfRule>
  </conditionalFormatting>
  <conditionalFormatting sqref="E9:F9">
    <cfRule type="expression" dxfId="99" priority="38" stopIfTrue="1">
      <formula>SUM($E$10:$F$14)&gt;0</formula>
    </cfRule>
  </conditionalFormatting>
  <conditionalFormatting sqref="G53:G129">
    <cfRule type="expression" dxfId="98" priority="13" stopIfTrue="1">
      <formula>$C53=$G53</formula>
    </cfRule>
    <cfRule type="expression" dxfId="97" priority="14" stopIfTrue="1">
      <formula>$C53&lt;&gt;$G53</formula>
    </cfRule>
  </conditionalFormatting>
  <conditionalFormatting sqref="I42">
    <cfRule type="cellIs" dxfId="96" priority="1" stopIfTrue="1" operator="greaterThan">
      <formula>0</formula>
    </cfRule>
  </conditionalFormatting>
  <conditionalFormatting sqref="I47">
    <cfRule type="cellIs" dxfId="95" priority="15" stopIfTrue="1" operator="greaterThan">
      <formula>0</formula>
    </cfRule>
  </conditionalFormatting>
  <conditionalFormatting sqref="I53:I129">
    <cfRule type="cellIs" dxfId="94" priority="40" stopIfTrue="1" operator="equal">
      <formula>0</formula>
    </cfRule>
    <cfRule type="cellIs" dxfId="9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B111" sqref="B11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americký futbal - bežné transfery</v>
      </c>
      <c r="B1" s="232" t="str">
        <f>INDEX(Adr!A:A,B102+1)</f>
        <v>30787009</v>
      </c>
      <c r="C1" s="233">
        <f>IF(ROW()&lt;=B$3,INDEX(FP!E:E,B$2+ROW()-1),"")</f>
        <v>0</v>
      </c>
      <c r="D1" s="234" t="str">
        <f>IF(ROW()&lt;=B$3,INDEX(FP!F:F,B$2+ROW()-1),"")</f>
        <v>a</v>
      </c>
      <c r="E1" s="234"/>
      <c r="F1" s="234" t="str">
        <f>IF(ROW()&lt;=B$3,INDEX(FP!G:G,B$2+ROW()-1),"")</f>
        <v>026 02</v>
      </c>
      <c r="G1" s="234"/>
      <c r="H1" s="235" t="str">
        <f>IF(ROW()&lt;=B$3,INDEX(FP!C:C,B$2+ROW()-1),"")</f>
        <v>americký futbal - bežné transfery</v>
      </c>
      <c r="I1" s="236">
        <f t="shared" ref="I1:I6" si="0">IF(ROW()&lt;=B$3,SUMIF(A$107:A$10042,A1,I$107:I$10042),"")</f>
        <v>16924.000000000004</v>
      </c>
      <c r="J1" s="236">
        <f t="shared" ref="J1:J32" si="1">IF(ROW()&lt;=B$3,SUMIFS(I$103:I$50042,A$103:A$50042,K1,J$103:J$50042,L1),"")</f>
        <v>0</v>
      </c>
      <c r="K1" s="110" t="str">
        <f>$A1</f>
        <v>a - americký futbal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1505</v>
      </c>
      <c r="B100" s="361"/>
      <c r="C100" s="361"/>
      <c r="D100" s="361"/>
      <c r="E100" s="361"/>
      <c r="F100" s="361"/>
      <c r="G100" s="361"/>
      <c r="H100" s="361"/>
      <c r="I100" s="363" t="s">
        <v>1488</v>
      </c>
      <c r="J100" s="363"/>
      <c r="K100" s="89"/>
    </row>
    <row r="101" spans="1:25" ht="15.6" x14ac:dyDescent="0.3">
      <c r="A101" s="364"/>
      <c r="B101" s="364"/>
      <c r="C101" s="364"/>
      <c r="D101" s="364"/>
      <c r="E101" s="364"/>
      <c r="F101" s="364"/>
      <c r="G101" s="364"/>
      <c r="H101" s="364"/>
      <c r="I101" s="362">
        <v>45887</v>
      </c>
      <c r="J101" s="362"/>
    </row>
    <row r="102" spans="1:25" ht="13.8" x14ac:dyDescent="0.25">
      <c r="A102" s="249" t="s">
        <v>403</v>
      </c>
      <c r="B102" s="250">
        <v>1</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1506</v>
      </c>
      <c r="B107" s="14" t="s">
        <v>1548</v>
      </c>
      <c r="C107" s="14" t="s">
        <v>1525</v>
      </c>
      <c r="D107" s="16">
        <v>45693</v>
      </c>
      <c r="E107" s="16"/>
      <c r="F107" s="14" t="s">
        <v>1520</v>
      </c>
      <c r="G107" s="14" t="s">
        <v>1519</v>
      </c>
      <c r="H107" s="14" t="s">
        <v>1518</v>
      </c>
      <c r="I107" s="15">
        <v>99.02</v>
      </c>
      <c r="J107" s="77">
        <v>4</v>
      </c>
      <c r="K107" s="92"/>
    </row>
    <row r="108" spans="1:25" ht="20.399999999999999" x14ac:dyDescent="0.25">
      <c r="A108" s="14" t="s">
        <v>1506</v>
      </c>
      <c r="B108" s="14" t="s">
        <v>1549</v>
      </c>
      <c r="C108" s="14" t="s">
        <v>1527</v>
      </c>
      <c r="D108" s="16">
        <v>45728</v>
      </c>
      <c r="E108" s="16"/>
      <c r="F108" s="14" t="s">
        <v>1522</v>
      </c>
      <c r="G108" s="14" t="s">
        <v>1519</v>
      </c>
      <c r="H108" s="14" t="s">
        <v>1518</v>
      </c>
      <c r="I108" s="15">
        <v>99.02</v>
      </c>
      <c r="J108" s="77">
        <v>4</v>
      </c>
      <c r="K108" s="92"/>
    </row>
    <row r="109" spans="1:25" ht="20.399999999999999" x14ac:dyDescent="0.25">
      <c r="A109" s="14" t="s">
        <v>1506</v>
      </c>
      <c r="B109" s="14" t="s">
        <v>1550</v>
      </c>
      <c r="C109" s="14" t="s">
        <v>1528</v>
      </c>
      <c r="D109" s="16">
        <v>45765</v>
      </c>
      <c r="E109" s="16"/>
      <c r="F109" s="14" t="s">
        <v>1523</v>
      </c>
      <c r="G109" s="14" t="s">
        <v>1519</v>
      </c>
      <c r="H109" s="14" t="s">
        <v>1518</v>
      </c>
      <c r="I109" s="15">
        <v>99.02</v>
      </c>
      <c r="J109" s="77">
        <v>4</v>
      </c>
      <c r="K109" s="92"/>
    </row>
    <row r="110" spans="1:25" ht="20.399999999999999" x14ac:dyDescent="0.25">
      <c r="A110" s="14" t="s">
        <v>1506</v>
      </c>
      <c r="B110" s="14" t="s">
        <v>1551</v>
      </c>
      <c r="C110" s="14" t="s">
        <v>1529</v>
      </c>
      <c r="D110" s="16">
        <v>45791</v>
      </c>
      <c r="E110" s="16"/>
      <c r="F110" s="14" t="s">
        <v>1524</v>
      </c>
      <c r="G110" s="14" t="s">
        <v>1519</v>
      </c>
      <c r="H110" s="14" t="s">
        <v>1518</v>
      </c>
      <c r="I110" s="15">
        <v>99.02</v>
      </c>
      <c r="J110" s="77">
        <v>4</v>
      </c>
      <c r="K110" s="92"/>
    </row>
    <row r="111" spans="1:25" ht="20.399999999999999" x14ac:dyDescent="0.25">
      <c r="A111" s="14" t="s">
        <v>1506</v>
      </c>
      <c r="B111" s="14" t="s">
        <v>1552</v>
      </c>
      <c r="C111" s="14" t="s">
        <v>1530</v>
      </c>
      <c r="D111" s="16">
        <v>45811</v>
      </c>
      <c r="E111" s="16"/>
      <c r="F111" s="14" t="s">
        <v>1531</v>
      </c>
      <c r="G111" s="14" t="s">
        <v>1519</v>
      </c>
      <c r="H111" s="14" t="s">
        <v>1518</v>
      </c>
      <c r="I111" s="15">
        <v>99.02</v>
      </c>
      <c r="J111" s="77">
        <v>4</v>
      </c>
      <c r="K111" s="92"/>
    </row>
    <row r="112" spans="1:25" ht="20.399999999999999" x14ac:dyDescent="0.25">
      <c r="A112" s="14" t="s">
        <v>1506</v>
      </c>
      <c r="B112" s="14" t="s">
        <v>1553</v>
      </c>
      <c r="C112" s="14"/>
      <c r="D112" s="16">
        <v>45688</v>
      </c>
      <c r="E112" s="16"/>
      <c r="F112" s="14" t="s">
        <v>1533</v>
      </c>
      <c r="G112" s="14"/>
      <c r="H112" s="14" t="s">
        <v>1532</v>
      </c>
      <c r="I112" s="15">
        <v>1000</v>
      </c>
      <c r="J112" s="77">
        <v>4</v>
      </c>
      <c r="K112" s="92"/>
    </row>
    <row r="113" spans="1:11" ht="20.399999999999999" x14ac:dyDescent="0.25">
      <c r="A113" s="14" t="s">
        <v>1506</v>
      </c>
      <c r="B113" s="14" t="s">
        <v>1550</v>
      </c>
      <c r="C113" s="14" t="s">
        <v>1536</v>
      </c>
      <c r="D113" s="16">
        <v>45748</v>
      </c>
      <c r="E113" s="16"/>
      <c r="F113" s="14" t="s">
        <v>1534</v>
      </c>
      <c r="G113" s="14"/>
      <c r="H113" s="14" t="s">
        <v>1532</v>
      </c>
      <c r="I113" s="15">
        <v>2000</v>
      </c>
      <c r="J113" s="77">
        <v>3</v>
      </c>
      <c r="K113" s="92"/>
    </row>
    <row r="114" spans="1:11" ht="20.399999999999999" x14ac:dyDescent="0.25">
      <c r="A114" s="14" t="s">
        <v>1506</v>
      </c>
      <c r="B114" s="14" t="s">
        <v>1554</v>
      </c>
      <c r="C114" s="14"/>
      <c r="D114" s="16">
        <v>45776</v>
      </c>
      <c r="E114" s="16"/>
      <c r="F114" s="14" t="s">
        <v>1535</v>
      </c>
      <c r="G114" s="14"/>
      <c r="H114" s="14" t="s">
        <v>1532</v>
      </c>
      <c r="I114" s="15">
        <v>500</v>
      </c>
      <c r="J114" s="77">
        <v>3</v>
      </c>
      <c r="K114" s="92"/>
    </row>
    <row r="115" spans="1:11" ht="20.399999999999999" x14ac:dyDescent="0.25">
      <c r="A115" s="14" t="s">
        <v>1506</v>
      </c>
      <c r="B115" s="14" t="s">
        <v>1551</v>
      </c>
      <c r="C115" s="14" t="s">
        <v>1512</v>
      </c>
      <c r="D115" s="16">
        <v>45805</v>
      </c>
      <c r="E115" s="16"/>
      <c r="F115" s="14" t="s">
        <v>1539</v>
      </c>
      <c r="G115" s="14"/>
      <c r="H115" s="14" t="s">
        <v>1511</v>
      </c>
      <c r="I115" s="15">
        <v>2223</v>
      </c>
      <c r="J115" s="77">
        <v>3</v>
      </c>
      <c r="K115" s="92"/>
    </row>
    <row r="116" spans="1:11" ht="20.399999999999999" x14ac:dyDescent="0.25">
      <c r="A116" s="14" t="s">
        <v>1506</v>
      </c>
      <c r="B116" s="14" t="s">
        <v>1555</v>
      </c>
      <c r="C116" s="14" t="s">
        <v>1508</v>
      </c>
      <c r="D116" s="16">
        <v>45805</v>
      </c>
      <c r="E116" s="16"/>
      <c r="F116" s="14" t="s">
        <v>1544</v>
      </c>
      <c r="G116" s="14"/>
      <c r="H116" s="14" t="s">
        <v>1507</v>
      </c>
      <c r="I116" s="15">
        <v>580.55999999999995</v>
      </c>
      <c r="J116" s="77">
        <v>3</v>
      </c>
      <c r="K116" s="92"/>
    </row>
    <row r="117" spans="1:11" ht="13.2" x14ac:dyDescent="0.25">
      <c r="A117" s="14" t="s">
        <v>1506</v>
      </c>
      <c r="B117" s="14" t="s">
        <v>1556</v>
      </c>
      <c r="C117" s="14" t="s">
        <v>1509</v>
      </c>
      <c r="D117" s="16">
        <v>45805</v>
      </c>
      <c r="E117" s="16"/>
      <c r="F117" s="14" t="s">
        <v>1538</v>
      </c>
      <c r="G117" s="14" t="s">
        <v>1537</v>
      </c>
      <c r="H117" s="14" t="s">
        <v>1510</v>
      </c>
      <c r="I117" s="15">
        <v>19.559999999999999</v>
      </c>
      <c r="J117" s="77">
        <v>4</v>
      </c>
      <c r="K117" s="92"/>
    </row>
    <row r="118" spans="1:11" ht="30.6" x14ac:dyDescent="0.25">
      <c r="A118" s="14" t="s">
        <v>1506</v>
      </c>
      <c r="B118" s="14" t="s">
        <v>1552</v>
      </c>
      <c r="C118" s="14" t="s">
        <v>1517</v>
      </c>
      <c r="D118" s="16">
        <v>45811</v>
      </c>
      <c r="E118" s="16"/>
      <c r="F118" s="14" t="s">
        <v>1540</v>
      </c>
      <c r="G118" s="14"/>
      <c r="H118" s="14" t="s">
        <v>1516</v>
      </c>
      <c r="I118" s="15">
        <v>2800</v>
      </c>
      <c r="J118" s="77">
        <v>3</v>
      </c>
      <c r="K118" s="92"/>
    </row>
    <row r="119" spans="1:11" ht="30.6" x14ac:dyDescent="0.25">
      <c r="A119" s="14" t="s">
        <v>1506</v>
      </c>
      <c r="B119" s="14" t="s">
        <v>1557</v>
      </c>
      <c r="C119" s="14" t="s">
        <v>1517</v>
      </c>
      <c r="D119" s="16">
        <v>46322</v>
      </c>
      <c r="E119" s="16"/>
      <c r="F119" s="14" t="s">
        <v>1542</v>
      </c>
      <c r="G119" s="14"/>
      <c r="H119" s="14" t="s">
        <v>1516</v>
      </c>
      <c r="I119" s="15">
        <v>3752</v>
      </c>
      <c r="J119" s="77">
        <v>3</v>
      </c>
      <c r="K119" s="92"/>
    </row>
    <row r="120" spans="1:11" ht="30.6" x14ac:dyDescent="0.25">
      <c r="A120" s="14" t="s">
        <v>1506</v>
      </c>
      <c r="B120" s="14" t="s">
        <v>1558</v>
      </c>
      <c r="C120" s="14" t="s">
        <v>1517</v>
      </c>
      <c r="D120" s="16">
        <v>45909</v>
      </c>
      <c r="E120" s="16"/>
      <c r="F120" s="14" t="s">
        <v>1543</v>
      </c>
      <c r="G120" s="14"/>
      <c r="H120" s="14" t="s">
        <v>1516</v>
      </c>
      <c r="I120" s="15">
        <v>996.54</v>
      </c>
      <c r="J120" s="77">
        <v>3</v>
      </c>
      <c r="K120" s="92"/>
    </row>
    <row r="121" spans="1:11" ht="20.399999999999999" x14ac:dyDescent="0.25">
      <c r="A121" s="14" t="s">
        <v>1506</v>
      </c>
      <c r="B121" s="14" t="s">
        <v>1559</v>
      </c>
      <c r="C121" s="14" t="s">
        <v>1526</v>
      </c>
      <c r="D121" s="16">
        <v>45693</v>
      </c>
      <c r="E121" s="16"/>
      <c r="F121" s="14" t="s">
        <v>1521</v>
      </c>
      <c r="G121" s="14" t="s">
        <v>1519</v>
      </c>
      <c r="H121" s="14" t="s">
        <v>1518</v>
      </c>
      <c r="I121" s="15">
        <v>99.02</v>
      </c>
      <c r="J121" s="77">
        <v>4</v>
      </c>
      <c r="K121" s="92"/>
    </row>
    <row r="122" spans="1:11" ht="13.2" x14ac:dyDescent="0.25">
      <c r="A122" s="14" t="s">
        <v>1506</v>
      </c>
      <c r="B122" s="14" t="s">
        <v>1560</v>
      </c>
      <c r="C122" s="14" t="s">
        <v>1513</v>
      </c>
      <c r="D122" s="16">
        <v>45900</v>
      </c>
      <c r="E122" s="16"/>
      <c r="F122" s="14" t="s">
        <v>1541</v>
      </c>
      <c r="G122" s="14" t="s">
        <v>1515</v>
      </c>
      <c r="H122" s="14" t="s">
        <v>1514</v>
      </c>
      <c r="I122" s="15">
        <v>1107</v>
      </c>
      <c r="J122" s="77">
        <v>3</v>
      </c>
      <c r="K122" s="92"/>
    </row>
    <row r="123" spans="1:11" ht="40.799999999999997" x14ac:dyDescent="0.25">
      <c r="A123" s="14" t="s">
        <v>1506</v>
      </c>
      <c r="B123" s="14" t="s">
        <v>1555</v>
      </c>
      <c r="C123" s="14" t="s">
        <v>1545</v>
      </c>
      <c r="D123" s="16">
        <v>45801</v>
      </c>
      <c r="E123" s="16"/>
      <c r="F123" s="14" t="s">
        <v>1547</v>
      </c>
      <c r="G123" s="14"/>
      <c r="H123" s="14" t="s">
        <v>1546</v>
      </c>
      <c r="I123" s="15">
        <v>1351.22</v>
      </c>
      <c r="J123" s="77">
        <v>3</v>
      </c>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2" priority="39" stopIfTrue="1">
      <formula>$A1055&lt;&gt;""</formula>
    </cfRule>
  </conditionalFormatting>
  <conditionalFormatting sqref="A1112:H1113">
    <cfRule type="expression" dxfId="91" priority="50" stopIfTrue="1">
      <formula>$A1112&lt;&gt;""</formula>
    </cfRule>
  </conditionalFormatting>
  <conditionalFormatting sqref="I115:J115 D115:G115 A125:J5000 A107:A124 C116:J124 C107:J114">
    <cfRule type="expression" dxfId="90" priority="10" stopIfTrue="1">
      <formula>$A107&lt;&gt;""</formula>
    </cfRule>
  </conditionalFormatting>
  <conditionalFormatting sqref="B472:E477">
    <cfRule type="expression" dxfId="89" priority="141" stopIfTrue="1">
      <formula>$A472&lt;&gt;""</formula>
    </cfRule>
  </conditionalFormatting>
  <conditionalFormatting sqref="B484:E488">
    <cfRule type="expression" dxfId="88" priority="176" stopIfTrue="1">
      <formula>$A484&lt;&gt;""</formula>
    </cfRule>
  </conditionalFormatting>
  <conditionalFormatting sqref="B689:E689">
    <cfRule type="expression" dxfId="87" priority="68" stopIfTrue="1">
      <formula>$A689&lt;&gt;""</formula>
    </cfRule>
  </conditionalFormatting>
  <conditionalFormatting sqref="B691:E691 H691:I691 B692:I693 B694:E699 H694:I699">
    <cfRule type="expression" dxfId="86" priority="28" stopIfTrue="1">
      <formula>$A691&lt;&gt;""</formula>
    </cfRule>
  </conditionalFormatting>
  <conditionalFormatting sqref="B701:E701 H701:I701">
    <cfRule type="expression" dxfId="85" priority="19" stopIfTrue="1">
      <formula>$A701&lt;&gt;""</formula>
    </cfRule>
  </conditionalFormatting>
  <conditionalFormatting sqref="B819:E819">
    <cfRule type="expression" dxfId="84" priority="91" stopIfTrue="1">
      <formula>$A819&lt;&gt;""</formula>
    </cfRule>
  </conditionalFormatting>
  <conditionalFormatting sqref="B1110:E1110">
    <cfRule type="expression" dxfId="83" priority="137" stopIfTrue="1">
      <formula>$A1110&lt;&gt;""</formula>
    </cfRule>
  </conditionalFormatting>
  <conditionalFormatting sqref="B1114:E1114">
    <cfRule type="expression" dxfId="82" priority="193" stopIfTrue="1">
      <formula>$A1114&lt;&gt;""</formula>
    </cfRule>
  </conditionalFormatting>
  <conditionalFormatting sqref="B1131:E1136">
    <cfRule type="expression" dxfId="81" priority="183" stopIfTrue="1">
      <formula>$A1131&lt;&gt;""</formula>
    </cfRule>
  </conditionalFormatting>
  <conditionalFormatting sqref="B1138:E1148">
    <cfRule type="expression" dxfId="80" priority="51" stopIfTrue="1">
      <formula>$A1138&lt;&gt;""</formula>
    </cfRule>
  </conditionalFormatting>
  <conditionalFormatting sqref="B1152:E1152">
    <cfRule type="expression" dxfId="79" priority="77" stopIfTrue="1">
      <formula>$A1152&lt;&gt;""</formula>
    </cfRule>
  </conditionalFormatting>
  <conditionalFormatting sqref="B1253:E1260 I1253:J1270">
    <cfRule type="expression" dxfId="78" priority="127" stopIfTrue="1">
      <formula>$A1253&lt;&gt;""</formula>
    </cfRule>
  </conditionalFormatting>
  <conditionalFormatting sqref="B1293:E1301">
    <cfRule type="expression" dxfId="77" priority="162" stopIfTrue="1">
      <formula>$A1293&lt;&gt;""</formula>
    </cfRule>
  </conditionalFormatting>
  <conditionalFormatting sqref="B1303:E1326">
    <cfRule type="expression" dxfId="76" priority="41" stopIfTrue="1">
      <formula>$A1303&lt;&gt;""</formula>
    </cfRule>
  </conditionalFormatting>
  <conditionalFormatting sqref="B1360:E1363">
    <cfRule type="expression" dxfId="75" priority="58" stopIfTrue="1">
      <formula>$A1360&lt;&gt;""</formula>
    </cfRule>
  </conditionalFormatting>
  <conditionalFormatting sqref="B1365:E1367">
    <cfRule type="expression" dxfId="74" priority="263" stopIfTrue="1">
      <formula>$A1365&lt;&gt;""</formula>
    </cfRule>
  </conditionalFormatting>
  <conditionalFormatting sqref="B1369:E1379">
    <cfRule type="expression" dxfId="73" priority="82" stopIfTrue="1">
      <formula>$A1369&lt;&gt;""</formula>
    </cfRule>
  </conditionalFormatting>
  <conditionalFormatting sqref="B1393:E1404">
    <cfRule type="expression" dxfId="72" priority="120" stopIfTrue="1">
      <formula>$A1393&lt;&gt;""</formula>
    </cfRule>
  </conditionalFormatting>
  <conditionalFormatting sqref="B1412:E1450">
    <cfRule type="expression" dxfId="71" priority="157" stopIfTrue="1">
      <formula>$A1412&lt;&gt;""</formula>
    </cfRule>
  </conditionalFormatting>
  <conditionalFormatting sqref="B1453:E1458">
    <cfRule type="expression" dxfId="70" priority="227" stopIfTrue="1">
      <formula>$A1453&lt;&gt;""</formula>
    </cfRule>
  </conditionalFormatting>
  <conditionalFormatting sqref="B489:G489">
    <cfRule type="expression" dxfId="69" priority="177" stopIfTrue="1">
      <formula>$A489&lt;&gt;""</formula>
    </cfRule>
  </conditionalFormatting>
  <conditionalFormatting sqref="B478:H483">
    <cfRule type="expression" dxfId="68" priority="197" stopIfTrue="1">
      <formula>$A478&lt;&gt;""</formula>
    </cfRule>
  </conditionalFormatting>
  <conditionalFormatting sqref="B490:H496">
    <cfRule type="expression" dxfId="67" priority="153" stopIfTrue="1">
      <formula>$A490&lt;&gt;""</formula>
    </cfRule>
  </conditionalFormatting>
  <conditionalFormatting sqref="B1067:H1082">
    <cfRule type="expression" dxfId="66" priority="223" stopIfTrue="1">
      <formula>$A1067&lt;&gt;""</formula>
    </cfRule>
  </conditionalFormatting>
  <conditionalFormatting sqref="B1272:H1274 B1275:E1288 H1275:H1288">
    <cfRule type="expression" dxfId="65" priority="152" stopIfTrue="1">
      <formula>$A1272&lt;&gt;""</formula>
    </cfRule>
  </conditionalFormatting>
  <conditionalFormatting sqref="B1290:H1292">
    <cfRule type="expression" dxfId="64" priority="47" stopIfTrue="1">
      <formula>$A1290&lt;&gt;""</formula>
    </cfRule>
  </conditionalFormatting>
  <conditionalFormatting sqref="B1364:H1364">
    <cfRule type="expression" dxfId="63" priority="293" stopIfTrue="1">
      <formula>$A1364&lt;&gt;""</formula>
    </cfRule>
  </conditionalFormatting>
  <conditionalFormatting sqref="B1380:H1385">
    <cfRule type="expression" dxfId="62" priority="21" stopIfTrue="1">
      <formula>$A1380&lt;&gt;""</formula>
    </cfRule>
  </conditionalFormatting>
  <conditionalFormatting sqref="B1410:H1411">
    <cfRule type="expression" dxfId="61" priority="200" stopIfTrue="1">
      <formula>$A1410&lt;&gt;""</formula>
    </cfRule>
  </conditionalFormatting>
  <conditionalFormatting sqref="B175:I189 I190:I227 B190:E241">
    <cfRule type="expression" dxfId="60" priority="250" stopIfTrue="1">
      <formula>$A175&lt;&gt;""</formula>
    </cfRule>
  </conditionalFormatting>
  <conditionalFormatting sqref="B242:I242 B243:E275">
    <cfRule type="expression" dxfId="59" priority="264" stopIfTrue="1">
      <formula>$A242&lt;&gt;""</formula>
    </cfRule>
  </conditionalFormatting>
  <conditionalFormatting sqref="B276:I320">
    <cfRule type="expression" dxfId="58" priority="97" stopIfTrue="1">
      <formula>$A276&lt;&gt;""</formula>
    </cfRule>
  </conditionalFormatting>
  <conditionalFormatting sqref="B497:I499">
    <cfRule type="expression" dxfId="57" priority="99" stopIfTrue="1">
      <formula>$A497&lt;&gt;""</formula>
    </cfRule>
  </conditionalFormatting>
  <conditionalFormatting sqref="B645:I688">
    <cfRule type="expression" dxfId="56" priority="260" stopIfTrue="1">
      <formula>$A645&lt;&gt;""</formula>
    </cfRule>
  </conditionalFormatting>
  <conditionalFormatting sqref="B690:I690">
    <cfRule type="expression" dxfId="55" priority="26" stopIfTrue="1">
      <formula>$A690&lt;&gt;""</formula>
    </cfRule>
  </conditionalFormatting>
  <conditionalFormatting sqref="B1137:I1137">
    <cfRule type="expression" dxfId="54" priority="151" stopIfTrue="1">
      <formula>$A1137&lt;&gt;""</formula>
    </cfRule>
  </conditionalFormatting>
  <conditionalFormatting sqref="B1149:I1151">
    <cfRule type="expression" dxfId="53" priority="20" stopIfTrue="1">
      <formula>$A1149&lt;&gt;""</formula>
    </cfRule>
  </conditionalFormatting>
  <conditionalFormatting sqref="B1153:I1157">
    <cfRule type="expression" dxfId="52" priority="22" stopIfTrue="1">
      <formula>$A1153&lt;&gt;""</formula>
    </cfRule>
  </conditionalFormatting>
  <conditionalFormatting sqref="B1271:I1271 I1272:I1288">
    <cfRule type="expression" dxfId="51" priority="155" stopIfTrue="1">
      <formula>$A1271&lt;&gt;""</formula>
    </cfRule>
  </conditionalFormatting>
  <conditionalFormatting sqref="B1368:I1368">
    <cfRule type="expression" dxfId="50" priority="150" stopIfTrue="1">
      <formula>$A1368&lt;&gt;""</formula>
    </cfRule>
  </conditionalFormatting>
  <conditionalFormatting sqref="B135:J163">
    <cfRule type="expression" dxfId="49" priority="73" stopIfTrue="1">
      <formula>$A135&lt;&gt;""</formula>
    </cfRule>
  </conditionalFormatting>
  <conditionalFormatting sqref="B360:J420">
    <cfRule type="expression" dxfId="48" priority="265" stopIfTrue="1">
      <formula>$A360&lt;&gt;""</formula>
    </cfRule>
  </conditionalFormatting>
  <conditionalFormatting sqref="B457:J458">
    <cfRule type="expression" dxfId="47" priority="226" stopIfTrue="1">
      <formula>$A457&lt;&gt;""</formula>
    </cfRule>
  </conditionalFormatting>
  <conditionalFormatting sqref="B599:J625">
    <cfRule type="expression" dxfId="46" priority="6" stopIfTrue="1">
      <formula>$A599&lt;&gt;""</formula>
    </cfRule>
  </conditionalFormatting>
  <conditionalFormatting sqref="B1053:J1054">
    <cfRule type="expression" dxfId="45" priority="221" stopIfTrue="1">
      <formula>$A1053&lt;&gt;""</formula>
    </cfRule>
  </conditionalFormatting>
  <conditionalFormatting sqref="B1127:J1130">
    <cfRule type="expression" dxfId="44" priority="11" stopIfTrue="1">
      <formula>$A1127&lt;&gt;""</formula>
    </cfRule>
  </conditionalFormatting>
  <conditionalFormatting sqref="B1158:J1252">
    <cfRule type="expression" dxfId="43" priority="37" stopIfTrue="1">
      <formula>$A1158&lt;&gt;""</formula>
    </cfRule>
  </conditionalFormatting>
  <conditionalFormatting sqref="B1406:J1406">
    <cfRule type="expression" dxfId="42" priority="202" stopIfTrue="1">
      <formula>$A1406&lt;&gt;""</formula>
    </cfRule>
  </conditionalFormatting>
  <conditionalFormatting sqref="B1461:J4374">
    <cfRule type="expression" dxfId="41" priority="46" stopIfTrue="1">
      <formula>$A1461&lt;&gt;""</formula>
    </cfRule>
  </conditionalFormatting>
  <conditionalFormatting sqref="F191:H195">
    <cfRule type="expression" dxfId="40" priority="128" stopIfTrue="1">
      <formula>$A191&lt;&gt;""</formula>
    </cfRule>
  </conditionalFormatting>
  <conditionalFormatting sqref="F198:H199">
    <cfRule type="expression" dxfId="39" priority="122" stopIfTrue="1">
      <formula>$A198&lt;&gt;""</formula>
    </cfRule>
  </conditionalFormatting>
  <conditionalFormatting sqref="F472:H473">
    <cfRule type="expression" dxfId="38" priority="143" stopIfTrue="1">
      <formula>$A472&lt;&gt;""</formula>
    </cfRule>
  </conditionalFormatting>
  <conditionalFormatting sqref="F476:H477">
    <cfRule type="expression" dxfId="37" priority="233" stopIfTrue="1">
      <formula>$A476&lt;&gt;""</formula>
    </cfRule>
  </conditionalFormatting>
  <conditionalFormatting sqref="F484:H486 H487:H489">
    <cfRule type="expression" dxfId="36" priority="175" stopIfTrue="1">
      <formula>$A484&lt;&gt;""</formula>
    </cfRule>
  </conditionalFormatting>
  <conditionalFormatting sqref="F1131:H1131">
    <cfRule type="expression" dxfId="35" priority="284" stopIfTrue="1">
      <formula>$A1131&lt;&gt;""</formula>
    </cfRule>
  </conditionalFormatting>
  <conditionalFormatting sqref="F1255:H1260">
    <cfRule type="expression" dxfId="34" priority="126" stopIfTrue="1">
      <formula>$A1255&lt;&gt;""</formula>
    </cfRule>
  </conditionalFormatting>
  <conditionalFormatting sqref="F170:I172">
    <cfRule type="expression" dxfId="33" priority="254" stopIfTrue="1">
      <formula>$A170&lt;&gt;""</formula>
    </cfRule>
  </conditionalFormatting>
  <conditionalFormatting sqref="F247:I247">
    <cfRule type="expression" dxfId="32" priority="154"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1" priority="294" stopIfTrue="1">
      <formula>$A164&lt;&gt;""</formula>
    </cfRule>
  </conditionalFormatting>
  <conditionalFormatting sqref="H190">
    <cfRule type="expression" dxfId="30" priority="134" stopIfTrue="1">
      <formula>$A190&lt;&gt;""</formula>
    </cfRule>
  </conditionalFormatting>
  <conditionalFormatting sqref="H196:H197">
    <cfRule type="expression" dxfId="29" priority="123" stopIfTrue="1">
      <formula>$A196&lt;&gt;""</formula>
    </cfRule>
  </conditionalFormatting>
  <conditionalFormatting sqref="H200:H228">
    <cfRule type="expression" dxfId="28" priority="13" stopIfTrue="1">
      <formula>$A200&lt;&gt;""</formula>
    </cfRule>
  </conditionalFormatting>
  <conditionalFormatting sqref="H474:H475">
    <cfRule type="expression" dxfId="27" priority="147" stopIfTrue="1">
      <formula>$A474&lt;&gt;""</formula>
    </cfRule>
  </conditionalFormatting>
  <conditionalFormatting sqref="H1132:H1136">
    <cfRule type="expression" dxfId="26" priority="185" stopIfTrue="1">
      <formula>$A1132&lt;&gt;""</formula>
    </cfRule>
  </conditionalFormatting>
  <conditionalFormatting sqref="H1254">
    <cfRule type="expression" dxfId="25" priority="196" stopIfTrue="1">
      <formula>$A1254&lt;&gt;""</formula>
    </cfRule>
  </conditionalFormatting>
  <conditionalFormatting sqref="H1293:H1301">
    <cfRule type="expression" dxfId="24" priority="164" stopIfTrue="1">
      <formula>$A1293&lt;&gt;""</formula>
    </cfRule>
  </conditionalFormatting>
  <conditionalFormatting sqref="H1303:H1326">
    <cfRule type="expression" dxfId="23" priority="43" stopIfTrue="1">
      <formula>$A1303&lt;&gt;""</formula>
    </cfRule>
  </conditionalFormatting>
  <conditionalFormatting sqref="H1365:H1367">
    <cfRule type="expression" dxfId="22" priority="262" stopIfTrue="1">
      <formula>$A1365&lt;&gt;""</formula>
    </cfRule>
  </conditionalFormatting>
  <conditionalFormatting sqref="H1369:H1379">
    <cfRule type="expression" dxfId="21" priority="23" stopIfTrue="1">
      <formula>$A1369&lt;&gt;""</formula>
    </cfRule>
  </conditionalFormatting>
  <conditionalFormatting sqref="H1412">
    <cfRule type="expression" dxfId="20" priority="159" stopIfTrue="1">
      <formula>$A1412&lt;&gt;""</formula>
    </cfRule>
  </conditionalFormatting>
  <conditionalFormatting sqref="H1453:H1458">
    <cfRule type="expression" dxfId="19" priority="229" stopIfTrue="1">
      <formula>$A1453&lt;&gt;""</formula>
    </cfRule>
  </conditionalFormatting>
  <conditionalFormatting sqref="H173:I174">
    <cfRule type="expression" dxfId="18" priority="251" stopIfTrue="1">
      <formula>$A173&lt;&gt;""</formula>
    </cfRule>
  </conditionalFormatting>
  <conditionalFormatting sqref="H243:I246">
    <cfRule type="expression" dxfId="17" priority="253" stopIfTrue="1">
      <formula>$A243&lt;&gt;""</formula>
    </cfRule>
  </conditionalFormatting>
  <conditionalFormatting sqref="H248:I248">
    <cfRule type="expression" dxfId="16" priority="129" stopIfTrue="1">
      <formula>$A248&lt;&gt;""</formula>
    </cfRule>
  </conditionalFormatting>
  <conditionalFormatting sqref="H689:I689">
    <cfRule type="expression" dxfId="15" priority="70" stopIfTrue="1">
      <formula>$A689&lt;&gt;""</formula>
    </cfRule>
  </conditionalFormatting>
  <conditionalFormatting sqref="H1138:I1148">
    <cfRule type="expression" dxfId="14" priority="54" stopIfTrue="1">
      <formula>$A1138&lt;&gt;""</formula>
    </cfRule>
  </conditionalFormatting>
  <conditionalFormatting sqref="H1152:I1152">
    <cfRule type="expression" dxfId="13" priority="80" stopIfTrue="1">
      <formula>$A1152&lt;&gt;""</formula>
    </cfRule>
  </conditionalFormatting>
  <conditionalFormatting sqref="H1110:J1110">
    <cfRule type="expression" dxfId="12" priority="136" stopIfTrue="1">
      <formula>$A1110&lt;&gt;""</formula>
    </cfRule>
  </conditionalFormatting>
  <conditionalFormatting sqref="H1360:J1363">
    <cfRule type="expression" dxfId="11" priority="59" stopIfTrue="1">
      <formula>$A1360&lt;&gt;""</formula>
    </cfRule>
  </conditionalFormatting>
  <conditionalFormatting sqref="H1393:J1404">
    <cfRule type="expression" dxfId="10" priority="18" stopIfTrue="1">
      <formula>$A1393&lt;&gt;""</formula>
    </cfRule>
  </conditionalFormatting>
  <conditionalFormatting sqref="I472:I496">
    <cfRule type="expression" dxfId="9" priority="144" stopIfTrue="1">
      <formula>$A472&lt;&gt;""</formula>
    </cfRule>
  </conditionalFormatting>
  <conditionalFormatting sqref="I1369:I1385">
    <cfRule type="expression" dxfId="8" priority="86" stopIfTrue="1">
      <formula>$A1369&lt;&gt;""</formula>
    </cfRule>
  </conditionalFormatting>
  <conditionalFormatting sqref="I1290:J1359">
    <cfRule type="expression" dxfId="7" priority="166" stopIfTrue="1">
      <formula>$A1290&lt;&gt;""</formula>
    </cfRule>
  </conditionalFormatting>
  <conditionalFormatting sqref="I1410:J1447">
    <cfRule type="expression" dxfId="6" priority="161" stopIfTrue="1">
      <formula>$A1410&lt;&gt;""</formula>
    </cfRule>
  </conditionalFormatting>
  <conditionalFormatting sqref="I1451:J1458">
    <cfRule type="expression" dxfId="5" priority="259" stopIfTrue="1">
      <formula>$A1451&lt;&gt;""</formula>
    </cfRule>
  </conditionalFormatting>
  <conditionalFormatting sqref="J1137:J1157">
    <cfRule type="expression" dxfId="4" priority="286" stopIfTrue="1">
      <formula>$A1137&lt;&gt;""</formula>
    </cfRule>
  </conditionalFormatting>
  <conditionalFormatting sqref="H115">
    <cfRule type="expression" dxfId="3" priority="4" stopIfTrue="1">
      <formula>$A115&lt;&gt;""</formula>
    </cfRule>
  </conditionalFormatting>
  <conditionalFormatting sqref="C115">
    <cfRule type="expression" dxfId="2" priority="3" stopIfTrue="1">
      <formula>$A115&lt;&gt;""</formula>
    </cfRule>
  </conditionalFormatting>
  <conditionalFormatting sqref="B107">
    <cfRule type="expression" dxfId="1" priority="2" stopIfTrue="1">
      <formula>$A107&lt;&gt;""</formula>
    </cfRule>
  </conditionalFormatting>
  <conditionalFormatting sqref="B108:B124">
    <cfRule type="expression" dxfId="0" priority="1" stopIfTrue="1">
      <formula>$A108&lt;&gt;""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Slovenská asociácia amerického futbalu, o.z., Nevädzová 17211/6B, Bratislava, 821 01</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30787009</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purl.org/dc/elements/1.1/"/>
    <ds:schemaRef ds:uri="http://schemas.microsoft.com/office/2006/metadata/properties"/>
    <ds:schemaRef ds:uri="6bdf28ae-65c4-4f6e-bc50-9bbd2c60ae30"/>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1761cb37-c33f-42c7-9eeb-6f00cca254d3"/>
    <ds:schemaRef ds:uri="http://www.w3.org/XML/1998/namespace"/>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Juraj Sopkuliak</cp:lastModifiedBy>
  <cp:revision/>
  <cp:lastPrinted>2025-01-23T13:30:36Z</cp:lastPrinted>
  <dcterms:created xsi:type="dcterms:W3CDTF">2017-02-20T06:20:12Z</dcterms:created>
  <dcterms:modified xsi:type="dcterms:W3CDTF">2026-04-14T10:12:44Z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