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zapas\Desktop\"/>
    </mc:Choice>
  </mc:AlternateContent>
  <xr:revisionPtr revIDLastSave="0" documentId="8_{A62DFAC6-FCFD-4EBE-8418-00508B9D3FEF}" xr6:coauthVersionLast="47" xr6:coauthVersionMax="47" xr10:uidLastSave="{00000000-0000-0000-0000-000000000000}"/>
  <bookViews>
    <workbookView xWindow="-108" yWindow="-108" windowWidth="23256" windowHeight="12456" firstSheet="3"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C11" i="6"/>
  <c r="M47" i="4" l="1"/>
  <c r="K82" i="4"/>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G90" i="9"/>
  <c r="I90" i="9" s="1"/>
  <c r="G117" i="9"/>
  <c r="G94" i="9"/>
  <c r="G74" i="9"/>
  <c r="I74" i="9" s="1"/>
  <c r="G81" i="9"/>
  <c r="I81" i="9" s="1"/>
  <c r="G103" i="9"/>
  <c r="G85" i="9"/>
  <c r="I85" i="9" s="1"/>
  <c r="G68" i="9"/>
  <c r="I68" i="9" s="1"/>
  <c r="G105" i="9"/>
  <c r="G122" i="9"/>
  <c r="G96" i="9"/>
  <c r="G61" i="9"/>
  <c r="G114" i="9"/>
  <c r="G111" i="9"/>
  <c r="G104" i="9"/>
  <c r="G99" i="9"/>
  <c r="G126" i="9"/>
  <c r="G63" i="9"/>
  <c r="I63" i="9" s="1"/>
  <c r="G110" i="9"/>
  <c r="G102" i="9"/>
  <c r="G127" i="9"/>
  <c r="G62" i="9"/>
  <c r="G69" i="9"/>
  <c r="G73" i="9"/>
  <c r="I73" i="9" s="1"/>
  <c r="G124" i="9"/>
  <c r="G67" i="9"/>
  <c r="G86" i="9"/>
  <c r="I86" i="9" s="1"/>
  <c r="G84" i="9"/>
  <c r="I84" i="9" s="1"/>
  <c r="G70" i="9"/>
  <c r="I70" i="9" s="1"/>
  <c r="I61" i="9" l="1"/>
  <c r="I59" i="9"/>
  <c r="G66" i="9"/>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<sst xmlns="http://schemas.openxmlformats.org/spreadsheetml/2006/main" count="6669" uniqueCount="3398">
  <si>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</si>
  <si>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</si>
  <si>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</si>
  <si>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</si>
  <si>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</si>
  <si>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</si>
  <si>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</si>
  <si>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</si>
  <si>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</si>
  <si>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</si>
  <si>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</si>
  <si>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</si>
  <si>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</si>
  <si>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</si>
  <si>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</si>
  <si>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</si>
  <si>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</si>
  <si>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</si>
  <si>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</si>
  <si>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</si>
  <si>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</si>
  <si>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</si>
  <si>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</si>
  <si>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</si>
  <si>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</si>
  <si>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</si>
  <si>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</si>
  <si>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</si>
  <si>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</si>
  <si>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</si>
  <si>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</si>
  <si>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</si>
  <si>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</si>
  <si>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</si>
  <si>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</si>
  <si>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</si>
  <si>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</si>
  <si>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</si>
  <si>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</si>
  <si>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</si>
  <si>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</si>
  <si>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</si>
  <si>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</si>
  <si>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</si>
  <si>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</si>
  <si>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</si>
  <si>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</si>
  <si>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</si>
  <si>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</si>
  <si>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</si>
  <si>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</si>
  <si>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</si>
  <si>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</si>
  <si>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</si>
  <si>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</si>
  <si>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</si>
  <si>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</si>
  <si>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</si>
  <si>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</si>
  <si>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</si>
  <si>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</si>
  <si>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</si>
  <si>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</si>
  <si>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</si>
  <si>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</si>
  <si>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</si>
  <si>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</si>
  <si>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</si>
  <si>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</si>
  <si>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</si>
  <si>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</si>
  <si>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</si>
  <si>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</si>
  <si>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</si>
  <si>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</si>
  <si>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</si>
  <si>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</si>
  <si>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</si>
  <si>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</si>
  <si>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</si>
  <si>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</si>
  <si>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</si>
  <si>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</si>
  <si>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</si>
  <si>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</si>
  <si>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</si>
  <si>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</si>
  <si>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</si>
  <si>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</si>
  <si>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</si>
  <si>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</si>
  <si>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</si>
  <si>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</si>
  <si>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</si>
  <si>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</si>
  <si>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</si>
  <si>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</si>
  <si>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</si>
  <si>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</si>
  <si>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</si>
  <si>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</si>
  <si>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</si>
  <si>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</si>
  <si>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</si>
  <si>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</si>
  <si>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</si>
  <si>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</si>
  <si>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</si>
  <si>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</si>
  <si>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</si>
  <si>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</si>
  <si>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</si>
  <si>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</si>
  <si>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</si>
  <si>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</si>
  <si>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</si>
  <si>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</si>
  <si>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</si>
  <si>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</si>
  <si>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</si>
  <si>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</si>
  <si>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</si>
  <si>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</si>
  <si>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</si>
  <si>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</si>
  <si>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</si>
  <si>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</si>
  <si>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</si>
  <si>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</si>
  <si>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</si>
  <si>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</si>
  <si>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</si>
  <si>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</si>
  <si>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</si>
  <si>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</si>
  <si>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</si>
  <si>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</si>
  <si>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</si>
  <si>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</si>
  <si>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</si>
  <si>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</si>
  <si>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</si>
  <si>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</si>
  <si>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</si>
  <si>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</si>
  <si>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</si>
  <si>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</si>
  <si>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</si>
  <si>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</si>
  <si>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</si>
  <si>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</si>
  <si>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</si>
  <si>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</si>
  <si>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</si>
  <si>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</si>
  <si>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</si>
  <si>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</si>
  <si>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</si>
  <si>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</si>
  <si>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</si>
  <si>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</si>
  <si>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</si>
  <si>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</si>
  <si>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</si>
  <si>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</si>
  <si>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</si>
  <si>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</si>
  <si>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</si>
  <si>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</si>
  <si>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</si>
  <si>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</si>
  <si>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</si>
  <si>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</si>
  <si>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</si>
  <si>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</si>
  <si>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</si>
  <si>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</si>
  <si>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</si>
  <si>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</si>
  <si>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</si>
  <si>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</si>
  <si>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</si>
  <si>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</si>
  <si>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</si>
  <si>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</si>
  <si>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</si>
  <si>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</si>
  <si>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</si>
  <si>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</si>
  <si>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</si>
  <si>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</si>
  <si>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</si>
  <si>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</si>
  <si>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</si>
  <si>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</si>
  <si>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</si>
  <si>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</si>
  <si>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</si>
  <si>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</si>
  <si>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</si>
  <si>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</si>
  <si>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</si>
  <si>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</si>
  <si>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</si>
  <si>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</si>
  <si>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</si>
  <si>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</si>
  <si>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</si>
  <si>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</si>
  <si>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</si>
  <si>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</si>
  <si>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</si>
  <si>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</si>
  <si>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</si>
  <si>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</si>
  <si>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</si>
  <si>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</si>
  <si>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</si>
  <si>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</si>
  <si>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</si>
  <si>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</si>
  <si>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</si>
  <si>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</si>
  <si>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</si>
  <si>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</si>
  <si>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</si>
  <si>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</si>
  <si>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</si>
  <si>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</si>
  <si>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</si>
  <si>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</si>
  <si>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</si>
  <si>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</si>
  <si>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</si>
  <si>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</si>
  <si>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</si>
  <si>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</si>
  <si>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</si>
  <si>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</si>
  <si>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</si>
  <si>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</si>
  <si>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</si>
  <si>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</si>
  <si>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</si>
  <si>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</si>
  <si>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</si>
  <si>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</si>
  <si>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</si>
  <si>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</si>
  <si>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</si>
  <si>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</si>
  <si>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</si>
  <si>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</si>
  <si>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</si>
  <si>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</si>
  <si>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</si>
  <si>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</si>
  <si>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</si>
  <si>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</si>
  <si>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</si>
  <si>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</si>
  <si>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</si>
  <si>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</si>
  <si>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</si>
  <si>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</si>
  <si>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</si>
  <si>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</si>
  <si>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</si>
  <si>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</si>
  <si>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</si>
  <si>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</si>
  <si>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</si>
  <si>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</si>
  <si>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</si>
  <si>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</si>
  <si>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</si>
  <si>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</si>
  <si>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</si>
  <si>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</si>
  <si>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</si>
  <si>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</si>
  <si>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</si>
  <si>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</si>
  <si>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</si>
  <si>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</si>
  <si>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</si>
  <si>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</si>
  <si>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</si>
  <si>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</si>
  <si>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</si>
  <si>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</si>
  <si>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</si>
  <si>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</si>
  <si>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</si>
  <si>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</si>
  <si>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</si>
  <si>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</si>
  <si>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</si>
  <si>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</si>
  <si>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</si>
  <si>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</si>
  <si>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</si>
  <si>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</si>
  <si>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</si>
  <si>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</si>
  <si>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</si>
  <si>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</si>
  <si>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</si>
  <si>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</si>
  <si>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</si>
  <si>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</si>
  <si>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</si>
  <si>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</si>
  <si>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</si>
  <si>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</si>
  <si>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</si>
  <si>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</si>
  <si>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</si>
  <si>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</si>
  <si>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</si>
  <si>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</si>
  <si>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</si>
  <si>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</si>
  <si>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</si>
  <si>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</si>
  <si>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</si>
  <si>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</si>
  <si>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</si>
  <si>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</si>
  <si>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</si>
  <si>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</si>
  <si>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</si>
  <si>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</si>
  <si>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</si>
  <si>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</si>
  <si>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</si>
  <si>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</si>
  <si>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</si>
  <si>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</si>
  <si>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</si>
  <si>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</si>
  <si>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</si>
  <si>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</si>
  <si>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</si>
  <si>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</si>
  <si>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</si>
  <si>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</si>
  <si>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</si>
  <si>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</si>
  <si>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</si>
  <si>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</si>
  <si>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</si>
  <si>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</si>
  <si>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</si>
  <si>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</si>
  <si>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</si>
  <si>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</si>
  <si>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</si>
  <si>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</si>
  <si>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</si>
  <si>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</si>
  <si>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</si>
  <si>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</si>
  <si>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</si>
  <si>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</si>
  <si>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</si>
  <si>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</si>
  <si>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</si>
  <si>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</si>
  <si>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</si>
  <si>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</si>
  <si>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</si>
  <si>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</si>
  <si>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</si>
  <si>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</si>
  <si>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</si>
  <si>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</si>
  <si>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</si>
  <si>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</si>
  <si>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</si>
  <si>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</si>
  <si>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</si>
  <si>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</si>
  <si>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</si>
  <si>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</si>
  <si>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</si>
  <si>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</si>
  <si>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</si>
  <si>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</si>
  <si>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</si>
  <si>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</si>
  <si>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</si>
  <si>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</si>
  <si>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</si>
  <si>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</si>
  <si>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</si>
  <si>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</si>
  <si>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</si>
  <si>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</si>
  <si>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</si>
  <si>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</si>
  <si>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</si>
  <si>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</si>
  <si>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</si>
  <si>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</si>
  <si>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</si>
  <si>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</si>
  <si>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</si>
  <si>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</si>
  <si>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</si>
  <si>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</si>
  <si>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</si>
  <si>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</si>
  <si>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</si>
  <si>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</si>
  <si>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</si>
  <si>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</si>
  <si>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</si>
  <si>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</si>
  <si>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</si>
  <si>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</si>
  <si>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</si>
  <si>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</si>
  <si>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</si>
  <si>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</si>
  <si>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</si>
  <si>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</si>
  <si>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</si>
  <si>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</si>
  <si>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</si>
  <si>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</si>
  <si>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</si>
  <si>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</si>
  <si>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</si>
  <si>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</si>
  <si>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</si>
  <si>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</si>
  <si>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</si>
  <si>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</si>
  <si>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</si>
  <si>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</si>
  <si>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</si>
  <si>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</si>
  <si>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</si>
  <si>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</si>
  <si>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</si>
  <si>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</si>
  <si>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</si>
  <si>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</si>
  <si>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</si>
  <si>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</si>
  <si>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</si>
  <si>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</si>
  <si>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</si>
  <si>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</si>
  <si>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</si>
  <si>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</si>
  <si>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</si>
  <si>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</si>
  <si>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</si>
  <si>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</si>
  <si>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</si>
  <si>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</si>
  <si>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</si>
  <si>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</si>
  <si>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</si>
  <si>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</si>
  <si>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</si>
  <si>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</si>
  <si>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</si>
  <si>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</si>
  <si>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</si>
  <si>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</si>
  <si>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</si>
  <si>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</si>
  <si>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</si>
  <si>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</si>
  <si>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</si>
  <si>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</si>
  <si>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</si>
  <si>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</si>
  <si>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</si>
  <si>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</si>
  <si>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</si>
  <si>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</si>
  <si>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</si>
  <si>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</si>
  <si>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</si>
  <si>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</si>
  <si>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</si>
  <si>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</si>
  <si>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</si>
  <si>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</si>
  <si>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</si>
  <si>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</si>
  <si>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</si>
  <si>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</si>
  <si>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</si>
  <si>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</si>
  <si>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</si>
  <si>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</si>
  <si>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</si>
  <si>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</si>
  <si>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</si>
  <si>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</si>
  <si>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</si>
  <si>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</si>
  <si>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</si>
  <si>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</si>
  <si>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</si>
  <si>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</si>
  <si>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</si>
  <si>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</si>
  <si>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</si>
  <si>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</si>
  <si>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</si>
  <si>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</si>
  <si>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</si>
  <si>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</si>
  <si>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</si>
  <si>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</si>
  <si>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</si>
  <si>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</si>
  <si>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</si>
  <si>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</si>
  <si>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</si>
  <si>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</si>
  <si>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</si>
  <si>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</si>
  <si>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</si>
  <si>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</si>
  <si>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</si>
  <si>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</si>
  <si>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</si>
  <si>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</si>
  <si>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</si>
  <si>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</si>
  <si>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</si>
  <si>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</si>
  <si>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</si>
  <si>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</si>
  <si>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</si>
  <si>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</si>
  <si>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</si>
  <si>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</si>
  <si>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</si>
  <si>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</si>
  <si>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</si>
  <si>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</si>
  <si>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</si>
  <si>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</si>
  <si>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</si>
  <si>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</si>
  <si>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</si>
  <si>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</si>
  <si>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</si>
  <si>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</si>
  <si>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</si>
  <si>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</si>
  <si>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</si>
  <si>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</si>
  <si>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</si>
  <si>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</si>
  <si>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</si>
  <si>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</si>
  <si>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</si>
  <si>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</si>
  <si>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</si>
  <si>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</si>
  <si>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</si>
  <si>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</si>
  <si>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</si>
  <si>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</si>
  <si>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</si>
  <si>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</si>
  <si>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</si>
  <si>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</si>
  <si>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</si>
  <si>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</si>
  <si>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</si>
  <si>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</si>
  <si>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</si>
  <si>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</si>
  <si>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</si>
  <si>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</si>
  <si>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</si>
  <si>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</si>
  <si>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</si>
  <si>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</si>
  <si>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</si>
  <si>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</si>
  <si>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</si>
  <si>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</si>
  <si>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</si>
  <si>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</si>
  <si>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</si>
  <si>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</si>
  <si>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</si>
  <si>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</si>
  <si>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</si>
  <si>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</si>
  <si>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</si>
  <si>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</si>
  <si>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</si>
  <si>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</si>
  <si>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</si>
  <si>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</si>
  <si>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</si>
  <si>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</si>
  <si>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</si>
  <si>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</si>
  <si>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</si>
  <si>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</si>
  <si>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</si>
  <si>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</si>
  <si>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</si>
  <si>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</si>
  <si>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</si>
  <si>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</si>
  <si>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</si>
  <si>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</si>
  <si>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</si>
  <si>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</si>
  <si>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</si>
  <si>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</si>
  <si>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</si>
  <si>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</si>
  <si>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</si>
  <si>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</si>
  <si>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</si>
  <si>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</si>
  <si>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</si>
  <si>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</si>
  <si>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</si>
  <si>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</si>
  <si>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</si>
  <si>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</si>
  <si>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</si>
  <si>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</si>
  <si>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</si>
  <si>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</si>
  <si>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</si>
  <si>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</si>
  <si>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</si>
  <si>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</si>
  <si>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</si>
  <si>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</si>
  <si>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</si>
  <si>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</si>
  <si>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</si>
  <si>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</si>
  <si>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</si>
  <si>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</si>
  <si>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</si>
  <si>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</si>
  <si>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</si>
  <si>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</si>
  <si>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</si>
  <si>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</si>
  <si>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</si>
  <si>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</si>
  <si>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</si>
  <si>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</si>
  <si>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</si>
  <si>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</si>
  <si>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</si>
  <si>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</si>
  <si>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</si>
  <si>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</si>
  <si>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</si>
  <si>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</si>
  <si>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</si>
  <si>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</si>
  <si>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</si>
  <si>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</si>
  <si>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</si>
  <si>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</si>
  <si>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</si>
  <si>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</si>
  <si>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</si>
  <si>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</si>
  <si>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</si>
  <si>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</si>
  <si>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</si>
  <si>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</si>
  <si>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</si>
  <si>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</si>
  <si>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</si>
  <si>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</si>
  <si>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</si>
  <si>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</si>
  <si>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</si>
  <si>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</si>
  <si>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</si>
  <si>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</si>
  <si>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</si>
  <si>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</si>
  <si>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</si>
  <si>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</si>
  <si>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</si>
  <si>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</si>
  <si>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</si>
  <si>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</si>
  <si>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</si>
  <si>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</si>
  <si>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</si>
  <si>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</si>
  <si>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</si>
  <si>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</si>
  <si>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</si>
  <si>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</si>
  <si>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</si>
  <si>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</si>
  <si>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</si>
  <si>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</si>
  <si>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</si>
  <si>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</si>
  <si>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</si>
  <si>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</si>
  <si>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</si>
  <si>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</si>
  <si>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</si>
  <si>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</si>
  <si>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</si>
  <si>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</si>
  <si>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</si>
  <si>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</si>
  <si>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</si>
  <si>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</si>
  <si>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</si>
  <si>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</si>
  <si>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</si>
  <si>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</si>
  <si>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</si>
  <si>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</si>
  <si>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</si>
  <si>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</si>
  <si>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</si>
  <si>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</si>
  <si>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</si>
  <si>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</si>
  <si>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</si>
  <si>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</si>
  <si>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</si>
  <si>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</si>
  <si>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</si>
  <si>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</si>
  <si>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</si>
  <si>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</si>
  <si>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</si>
  <si>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</si>
  <si>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</si>
  <si>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</si>
  <si>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</si>
  <si>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</si>
  <si>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</si>
  <si>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</si>
  <si>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</si>
  <si>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</si>
  <si>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</si>
  <si>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</si>
  <si>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</si>
  <si>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</si>
  <si>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</si>
  <si>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</si>
  <si>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</si>
  <si>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</si>
  <si>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</si>
  <si>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</si>
  <si>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</si>
  <si>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</si>
  <si>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</si>
  <si>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</si>
  <si>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</si>
  <si>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</si>
  <si>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</si>
  <si>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</si>
  <si>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</si>
  <si>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</si>
  <si>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</si>
  <si>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</si>
  <si>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</si>
  <si>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</si>
  <si>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</si>
  <si>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</si>
  <si>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</si>
  <si>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</si>
  <si>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</si>
  <si>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</si>
  <si>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</si>
  <si>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</si>
  <si>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</si>
  <si>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</si>
  <si>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</si>
  <si>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</si>
  <si>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</si>
  <si>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</si>
  <si>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</si>
  <si>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</si>
  <si>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</si>
  <si>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</si>
  <si>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</si>
  <si>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</si>
  <si>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</si>
  <si>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</si>
  <si>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</si>
  <si>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</si>
  <si>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</si>
  <si>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</si>
  <si>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</si>
  <si>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</si>
  <si>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</si>
  <si>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</si>
  <si>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</si>
  <si>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</si>
  <si>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</si>
  <si>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</si>
  <si>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</si>
  <si>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</si>
  <si>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</si>
  <si>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</si>
  <si>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</si>
  <si>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</si>
  <si>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</si>
  <si>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</si>
  <si>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</si>
  <si>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</si>
  <si>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</si>
  <si>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</si>
  <si>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</si>
  <si>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</si>
  <si>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</si>
  <si>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</si>
  <si>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</si>
  <si>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</si>
  <si>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</si>
  <si>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</si>
  <si>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</si>
  <si>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</si>
  <si>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</si>
  <si>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</si>
  <si>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</si>
  <si>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</si>
  <si>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</si>
  <si>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</si>
  <si>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</si>
  <si>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</si>
  <si>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</si>
  <si>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</si>
  <si>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</si>
  <si>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</si>
  <si>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</si>
  <si>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</si>
  <si>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</si>
  <si>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</si>
  <si>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</si>
  <si>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</si>
  <si>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</si>
  <si>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</si>
  <si>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</si>
  <si>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</si>
  <si>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</si>
  <si>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</si>
  <si>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</si>
  <si>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</si>
  <si>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</si>
  <si>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</si>
  <si>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</si>
  <si>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</si>
  <si>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</si>
  <si>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</si>
  <si>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</si>
  <si>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</si>
  <si>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</si>
  <si>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</si>
  <si>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</si>
  <si>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</si>
  <si>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</si>
  <si>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</si>
  <si>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</si>
  <si>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</si>
  <si>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</si>
  <si>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</si>
  <si>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</si>
  <si>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</si>
  <si>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</si>
  <si>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</si>
  <si>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</si>
  <si>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</si>
  <si>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</si>
  <si>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</si>
  <si>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</si>
  <si>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</si>
  <si>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</si>
  <si>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</si>
  <si>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</si>
  <si>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</si>
  <si>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</si>
  <si>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</si>
  <si>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</si>
  <si>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</si>
  <si>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</si>
  <si>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</si>
  <si>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</si>
  <si>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</si>
  <si>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</si>
  <si>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</si>
  <si>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</si>
  <si>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</si>
  <si>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</si>
  <si>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</si>
  <si>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</si>
  <si>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</si>
  <si>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</si>
  <si>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</si>
  <si>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</si>
  <si>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</si>
  <si>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</si>
  <si>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</si>
  <si>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</si>
  <si>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</si>
  <si>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</si>
  <si>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</si>
  <si>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</si>
  <si>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</si>
  <si>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</si>
  <si>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</si>
  <si>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</si>
  <si>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</si>
  <si>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</si>
  <si>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</si>
  <si>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</si>
  <si>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</si>
  <si>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</si>
  <si>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</si>
  <si>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</si>
  <si>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</si>
  <si>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</si>
  <si>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</si>
  <si>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</si>
  <si>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</si>
  <si>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</si>
  <si>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</si>
  <si>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</si>
  <si>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</si>
  <si>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</si>
  <si>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</si>
  <si>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</si>
  <si>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</si>
  <si>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</si>
  <si>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</si>
  <si>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</si>
  <si>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</si>
  <si>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</si>
  <si>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</si>
  <si>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</si>
  <si>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</si>
  <si>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</si>
  <si>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</si>
  <si>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</si>
  <si>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</si>
  <si>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</si>
  <si>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</si>
  <si>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</si>
  <si>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</si>
  <si>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</si>
  <si>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</si>
  <si>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</si>
  <si>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</si>
  <si>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</si>
  <si>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</si>
  <si>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</si>
  <si>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</si>
  <si>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</si>
  <si>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</si>
  <si>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</si>
  <si>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</si>
  <si>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</si>
  <si>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</si>
  <si>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</si>
  <si>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</si>
  <si>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</si>
  <si>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</si>
  <si>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</si>
  <si>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</si>
  <si>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</si>
  <si>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</si>
  <si>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</si>
  <si>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</si>
  <si>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</si>
  <si>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</si>
  <si>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</si>
  <si>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</si>
  <si>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</si>
  <si>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</si>
  <si>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</si>
  <si>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</si>
  <si>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</si>
  <si>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</si>
  <si>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</si>
  <si>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</si>
  <si>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</si>
  <si>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</si>
  <si>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</si>
  <si>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</si>
  <si>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</si>
  <si>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</si>
  <si>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</si>
  <si>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</si>
  <si>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</si>
  <si>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</si>
  <si>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</si>
  <si>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</si>
  <si>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</si>
  <si>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</si>
  <si>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</si>
  <si>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</si>
  <si>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</si>
  <si>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</si>
  <si>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</si>
  <si>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</si>
  <si>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</si>
  <si>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</si>
  <si>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</si>
  <si>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</si>
  <si>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</si>
  <si>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</si>
  <si>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</si>
  <si>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</si>
  <si>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</si>
  <si>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</si>
  <si>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</si>
  <si>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</si>
  <si>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</si>
  <si>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</si>
  <si>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</si>
  <si>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</si>
  <si>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</si>
  <si>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</si>
  <si>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</si>
  <si>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</si>
  <si>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</si>
  <si>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</si>
  <si>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</si>
  <si>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</si>
  <si>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</si>
  <si>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</si>
  <si>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</si>
  <si>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</si>
  <si>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</si>
  <si>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</si>
  <si>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</si>
  <si>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</si>
  <si>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</si>
  <si>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</si>
  <si>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</si>
  <si>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</si>
  <si>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</si>
  <si>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</si>
  <si>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</si>
  <si>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</si>
  <si>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</si>
  <si>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</si>
  <si>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</si>
  <si>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</si>
  <si>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</si>
  <si>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</si>
  <si>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</si>
  <si>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</si>
  <si>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</si>
  <si>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</si>
  <si>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</si>
  <si>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</si>
  <si>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</si>
  <si>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</si>
  <si>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</si>
  <si>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</si>
  <si>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</si>
  <si>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</si>
  <si>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</si>
  <si>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</si>
  <si>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</si>
  <si>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</si>
  <si>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</si>
  <si>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</si>
  <si>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</si>
  <si>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</si>
  <si>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</si>
  <si>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</si>
  <si>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</si>
  <si>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</si>
  <si>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</si>
  <si>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</si>
  <si>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</si>
  <si>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</si>
  <si>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</si>
  <si>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</si>
  <si>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</si>
  <si>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</si>
  <si>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</si>
  <si>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</si>
  <si>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</si>
  <si>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</si>
  <si>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</si>
  <si>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</si>
  <si>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</si>
  <si>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</si>
  <si>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</si>
  <si>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</si>
  <si>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</si>
  <si>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</si>
  <si>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</si>
  <si>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</si>
  <si>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</si>
  <si>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</si>
  <si>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</si>
  <si>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</si>
  <si>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</si>
  <si>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</si>
  <si>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</si>
  <si>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</si>
  <si>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</si>
  <si>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</si>
  <si>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</si>
  <si>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</si>
  <si>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</si>
  <si>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</si>
  <si>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</si>
  <si>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</si>
  <si>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</si>
  <si>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</si>
  <si>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</si>
  <si>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</si>
  <si>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</si>
  <si>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</si>
  <si>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</si>
  <si>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</si>
  <si>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</si>
  <si>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</si>
  <si>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</si>
  <si>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</si>
  <si>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</si>
  <si>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</si>
  <si>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</si>
  <si>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</si>
  <si>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</si>
  <si>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</si>
  <si>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</si>
  <si>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</si>
  <si>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</si>
  <si>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</si>
  <si>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</si>
  <si>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</si>
  <si>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</si>
  <si>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</si>
  <si>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</si>
  <si>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</si>
  <si>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</si>
  <si>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</si>
  <si>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</si>
  <si>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</si>
  <si>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</si>
  <si>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</si>
  <si>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</si>
  <si>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</si>
  <si>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</si>
  <si>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</si>
  <si>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</si>
  <si>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</si>
  <si>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</si>
  <si>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</si>
  <si>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</si>
  <si>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</si>
  <si>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</si>
  <si>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</si>
  <si>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</si>
  <si>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</si>
  <si>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</si>
  <si>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</si>
  <si>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</si>
  <si>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</si>
  <si>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</si>
  <si>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</si>
  <si>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</si>
  <si>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</si>
  <si>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</si>
  <si>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</si>
  <si>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</si>
  <si>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</si>
  <si>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</si>
  <si>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</si>
  <si>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</si>
  <si>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</si>
  <si>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</si>
  <si>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</si>
  <si>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</si>
  <si>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</si>
  <si>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</si>
  <si>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</si>
  <si>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</si>
  <si>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</si>
  <si>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</si>
  <si>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</si>
  <si>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</si>
  <si>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</si>
  <si>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</si>
  <si>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</si>
  <si>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</si>
  <si>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</si>
  <si>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</si>
  <si>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</si>
  <si>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</si>
  <si>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</si>
  <si>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</si>
  <si>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</si>
  <si>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</si>
  <si>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</si>
  <si>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</si>
  <si>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</si>
  <si>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</si>
  <si>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</si>
  <si>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</si>
  <si>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</si>
  <si>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</si>
  <si>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</si>
  <si>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</si>
  <si>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</si>
  <si>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</si>
  <si>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</si>
  <si>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</si>
  <si>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</si>
  <si>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</si>
  <si>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</si>
  <si>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</si>
  <si>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</si>
  <si>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</si>
  <si>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</si>
  <si>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</si>
  <si>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</si>
  <si>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</si>
  <si>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</si>
  <si>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</si>
  <si>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</si>
  <si>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</si>
  <si>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</si>
  <si>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</si>
  <si>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</si>
  <si>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</si>
  <si>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</si>
  <si>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</si>
  <si>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</si>
  <si>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</si>
  <si>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</si>
  <si>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</si>
  <si>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</si>
  <si>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</si>
  <si>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</si>
  <si>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</si>
  <si>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</si>
  <si>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</si>
  <si>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</si>
  <si>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</si>
  <si>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</si>
  <si>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</si>
  <si>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</si>
  <si>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</si>
  <si>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</si>
  <si>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</si>
  <si>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</si>
  <si>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</si>
  <si>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</si>
  <si>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</si>
  <si>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</si>
  <si>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</si>
  <si>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</si>
  <si>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</si>
  <si>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</si>
  <si>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</si>
  <si>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</si>
  <si>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</si>
  <si>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</si>
  <si>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</si>
  <si>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</si>
  <si>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</si>
  <si>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</si>
  <si>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</si>
  <si>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</si>
  <si>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</si>
  <si>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</si>
  <si>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</si>
  <si>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</si>
  <si>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</si>
  <si>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</si>
  <si>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</si>
  <si>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</si>
  <si>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</si>
  <si>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</si>
  <si>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</si>
  <si>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</si>
  <si>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</si>
  <si>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</si>
  <si>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</si>
  <si>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</si>
  <si>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</si>
  <si>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</si>
  <si>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</si>
  <si>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</si>
  <si>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</si>
  <si>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</si>
  <si>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</si>
  <si>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</si>
  <si>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</si>
  <si>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</si>
  <si>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</si>
  <si>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</si>
  <si>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</si>
  <si>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</si>
  <si>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</si>
  <si>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</si>
  <si>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</si>
  <si>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</si>
  <si>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</si>
  <si>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</si>
  <si>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</si>
  <si>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</si>
  <si>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</si>
  <si>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</si>
  <si>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</si>
  <si>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</si>
  <si>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</si>
  <si>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</si>
  <si>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</si>
  <si>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</si>
  <si>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</si>
  <si>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</si>
  <si>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</si>
  <si>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</si>
  <si>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</si>
  <si>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</si>
  <si>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</si>
  <si>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</si>
  <si>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</si>
  <si>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</si>
  <si>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</si>
  <si>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</si>
  <si>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</si>
  <si>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</si>
  <si>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</si>
  <si>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</si>
  <si>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</si>
  <si>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</si>
  <si>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</si>
  <si>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</si>
  <si>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</si>
  <si>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</si>
  <si>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</si>
  <si>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</si>
  <si>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</si>
  <si>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</si>
  <si>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</si>
  <si>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</si>
  <si>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</si>
  <si>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</si>
  <si>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</si>
  <si>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</si>
  <si>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</si>
  <si>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</si>
  <si>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</si>
  <si>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</si>
  <si>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</si>
  <si>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</si>
  <si>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</si>
  <si>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</si>
  <si>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</si>
  <si>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</si>
  <si>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</si>
  <si>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</si>
  <si>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</si>
  <si>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</si>
  <si>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</si>
  <si>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</si>
  <si>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</si>
  <si>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</si>
  <si>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</si>
  <si>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</si>
  <si>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</si>
  <si>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</si>
  <si>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</si>
  <si>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</si>
  <si>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</si>
  <si>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</si>
  <si>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</si>
  <si>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</si>
  <si>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</si>
  <si>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</si>
  <si>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</si>
  <si>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</si>
  <si>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</si>
  <si>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</si>
  <si>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</si>
  <si>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</si>
  <si>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</si>
  <si>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</si>
  <si>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</si>
  <si>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</si>
  <si>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</si>
  <si>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</si>
  <si>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</si>
  <si>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</si>
  <si>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</si>
  <si>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</si>
  <si>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</si>
  <si>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</si>
  <si>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</si>
  <si>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</si>
  <si>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</si>
  <si>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</si>
  <si>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</si>
  <si>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</si>
  <si>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</si>
  <si>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</si>
  <si>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</si>
  <si>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</si>
  <si>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</si>
  <si>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</si>
  <si>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</si>
  <si>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</si>
  <si>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</si>
  <si>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</si>
  <si>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</si>
  <si>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</si>
  <si>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</si>
  <si>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</si>
  <si>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</si>
  <si>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</si>
  <si>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</si>
  <si>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</si>
  <si>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</si>
  <si>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</si>
  <si>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</si>
  <si>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</si>
  <si>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</si>
  <si>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</si>
  <si>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</si>
  <si>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</si>
  <si>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</si>
  <si>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</si>
  <si>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</si>
  <si>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</si>
  <si>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</si>
  <si>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</si>
  <si>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</si>
  <si>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</si>
  <si>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</si>
  <si>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</si>
  <si>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</si>
  <si>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</si>
  <si>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</si>
  <si>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</si>
  <si>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</si>
  <si>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</si>
  <si>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</si>
  <si>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</si>
  <si>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</si>
  <si>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</si>
  <si>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</si>
  <si>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</si>
  <si>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</si>
  <si>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</si>
  <si>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</si>
  <si>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</si>
  <si>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</si>
  <si>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</si>
  <si>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</si>
  <si>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</si>
  <si>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</si>
  <si>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</si>
  <si>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</si>
  <si>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</si>
  <si>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</si>
  <si>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</si>
  <si>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</si>
  <si>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</si>
  <si>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</si>
  <si>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</si>
  <si>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</si>
  <si>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</si>
  <si>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</si>
  <si>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</si>
  <si>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</si>
  <si>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</si>
  <si>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</si>
  <si>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</si>
  <si>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</si>
  <si>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</si>
  <si>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</si>
  <si>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</si>
  <si>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</si>
  <si>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</si>
  <si>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</si>
  <si>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</si>
  <si>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</si>
  <si>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</si>
  <si>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</si>
  <si>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</si>
  <si>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</si>
  <si>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</si>
  <si>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</si>
  <si>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</si>
  <si>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</si>
  <si>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</si>
  <si>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</si>
  <si>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</si>
  <si>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</si>
  <si>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</si>
  <si>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</si>
  <si>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</si>
  <si>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</si>
  <si>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</si>
  <si>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</si>
  <si>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</si>
  <si>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</si>
  <si>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</si>
  <si>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</si>
  <si>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</si>
  <si>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</si>
  <si>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</si>
  <si>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</si>
  <si>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</si>
  <si>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</si>
  <si>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</si>
  <si>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</si>
  <si>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</si>
  <si>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</si>
  <si>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</si>
  <si>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</si>
  <si>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</si>
  <si>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</si>
  <si>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</si>
  <si>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</si>
  <si>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</si>
  <si>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</si>
  <si>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</si>
  <si>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</si>
  <si>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</si>
  <si>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</si>
  <si>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</si>
  <si>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</si>
  <si>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</si>
  <si>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</si>
  <si>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</si>
  <si>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</si>
  <si>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</si>
  <si>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</si>
  <si>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</si>
  <si>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</si>
  <si>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</si>
  <si>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</si>
  <si>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</si>
  <si>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</si>
  <si>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</si>
  <si>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</si>
  <si>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</si>
  <si>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</si>
  <si>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</si>
  <si>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</si>
  <si>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</si>
  <si>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</si>
  <si>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</si>
  <si>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</si>
  <si>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</si>
  <si>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</si>
  <si>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</si>
  <si>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</si>
  <si>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</si>
  <si>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</si>
  <si>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</si>
  <si>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</si>
  <si>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</si>
  <si>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</si>
  <si>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</si>
  <si>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</si>
  <si>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</si>
  <si>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</si>
  <si>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</si>
  <si>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</si>
  <si>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</si>
  <si>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</si>
  <si>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</si>
  <si>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</si>
  <si>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</si>
  <si>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</si>
  <si>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</si>
  <si>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</si>
  <si>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</si>
  <si>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</si>
  <si>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</si>
  <si>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</si>
  <si>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</si>
  <si>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</si>
  <si>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</si>
  <si>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</si>
  <si>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</si>
  <si>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</si>
  <si>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</si>
  <si>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</si>
  <si>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</si>
  <si>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</si>
  <si>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</si>
  <si>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</si>
  <si>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</si>
  <si>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</si>
  <si>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</si>
  <si>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</si>
  <si>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</si>
  <si>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</si>
  <si>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</si>
  <si>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</si>
  <si>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</si>
  <si>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</si>
  <si>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</si>
  <si>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</si>
  <si>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</si>
  <si>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</si>
  <si>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</si>
  <si>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</si>
  <si>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</si>
  <si>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</si>
  <si>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</si>
  <si>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</si>
  <si>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</si>
  <si>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</si>
  <si>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</si>
  <si>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</si>
  <si>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</si>
  <si>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</si>
  <si>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</si>
  <si>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</si>
  <si>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</si>
  <si>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</si>
  <si>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</si>
  <si>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</si>
  <si>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</si>
  <si>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</si>
  <si>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</si>
  <si>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</si>
  <si>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</si>
  <si>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</si>
  <si>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</si>
  <si>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</si>
  <si>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</si>
  <si>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</si>
  <si>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</si>
  <si>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</si>
  <si>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</si>
  <si>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</si>
  <si>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</si>
  <si>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</si>
  <si>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</si>
  <si>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</si>
  <si>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</si>
  <si>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</si>
  <si>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</si>
  <si>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</si>
  <si>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</si>
  <si>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</si>
  <si>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</si>
  <si>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</si>
  <si>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</si>
  <si>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</si>
  <si>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</si>
  <si>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</si>
  <si>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</si>
  <si>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</si>
  <si>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</si>
  <si>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</si>
  <si>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</si>
  <si>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</si>
  <si>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</si>
  <si>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</si>
  <si>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</si>
  <si>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</si>
  <si>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</si>
  <si>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</si>
  <si>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</si>
  <si>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</si>
  <si>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</si>
  <si>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</si>
  <si>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</si>
  <si>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</si>
  <si>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</si>
  <si>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</si>
  <si>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</si>
  <si>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</si>
  <si>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</si>
  <si>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</si>
  <si>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</si>
  <si>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</si>
  <si>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</si>
  <si>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</si>
  <si>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</si>
  <si>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</si>
  <si>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</si>
  <si>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</si>
  <si>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</si>
  <si>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</si>
  <si>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</si>
  <si>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</si>
  <si>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</si>
  <si>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</si>
  <si>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</si>
  <si>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</si>
  <si>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</si>
  <si>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</si>
  <si>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</si>
  <si>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</si>
  <si>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</si>
  <si>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</si>
  <si>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</si>
  <si>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</si>
  <si>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</si>
  <si>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</si>
  <si>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</si>
  <si>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</si>
  <si>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</si>
  <si>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</si>
  <si>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</si>
  <si>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</si>
  <si>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</si>
  <si>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</si>
  <si>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</si>
  <si>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</si>
  <si>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</si>
  <si>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</si>
  <si>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</si>
  <si>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</si>
  <si>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</si>
  <si>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</si>
  <si>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</si>
  <si>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</si>
  <si>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</si>
  <si>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</si>
  <si>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</si>
  <si>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</si>
  <si>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</si>
  <si>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</si>
  <si>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</si>
  <si>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</si>
  <si>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</si>
  <si>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</si>
  <si>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</si>
  <si>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</si>
  <si>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</si>
  <si>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</si>
  <si>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</si>
  <si>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</si>
  <si>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</si>
  <si>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</si>
  <si>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</si>
  <si>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</si>
  <si>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</si>
  <si>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</si>
  <si>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</si>
  <si>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</si>
  <si>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</si>
  <si>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</si>
  <si>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</si>
  <si>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</si>
  <si>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</si>
  <si>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</si>
  <si>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</si>
  <si>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</si>
  <si>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</si>
  <si>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</si>
  <si>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</si>
  <si>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</si>
  <si>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</si>
  <si>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</si>
  <si>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</si>
  <si>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</si>
  <si>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</si>
  <si>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</si>
  <si>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</si>
  <si>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</si>
  <si>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</si>
  <si>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</si>
  <si>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</si>
  <si>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</si>
  <si>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</si>
  <si>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</si>
  <si>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</si>
  <si>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</si>
  <si>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</si>
  <si>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</si>
  <si>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</si>
  <si>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</si>
  <si>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</si>
  <si>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</si>
  <si>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</si>
  <si>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</si>
  <si>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</si>
  <si>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</si>
  <si>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</si>
  <si>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</si>
  <si>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</si>
  <si>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</si>
  <si>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</si>
  <si>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</si>
  <si>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</si>
  <si>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</si>
  <si>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</si>
  <si>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</si>
  <si>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</si>
  <si>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</si>
  <si>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</si>
  <si>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</si>
  <si>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</si>
  <si>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</si>
  <si>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</si>
  <si>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</si>
  <si>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</si>
  <si>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</si>
  <si>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</si>
  <si>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</si>
  <si>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</si>
  <si>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</si>
  <si>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</si>
  <si>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</si>
  <si>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</si>
  <si>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</si>
  <si>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</si>
  <si>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</si>
  <si>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</si>
  <si>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</si>
  <si>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</si>
  <si>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</si>
  <si>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</si>
  <si>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</si>
  <si>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</si>
  <si>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</si>
  <si>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</si>
  <si>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</si>
  <si>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</si>
  <si>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</si>
  <si>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</si>
  <si>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</si>
  <si>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</si>
  <si>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</si>
  <si>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</si>
  <si>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</si>
  <si>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</si>
  <si>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</si>
  <si>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</si>
  <si>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</si>
  <si>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</si>
  <si>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</si>
  <si>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</si>
  <si>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</si>
  <si>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</si>
  <si>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</si>
  <si>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</si>
  <si>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</si>
  <si>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</si>
  <si>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</si>
  <si>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</si>
  <si>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</si>
  <si>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</si>
  <si>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</si>
  <si>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</si>
  <si>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</si>
  <si>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</si>
  <si>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</si>
  <si>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</si>
  <si>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</si>
  <si>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</si>
  <si>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</si>
  <si>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</si>
  <si>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</si>
  <si>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</si>
  <si>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</si>
  <si>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</si>
  <si>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</si>
  <si>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</si>
  <si>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</si>
  <si>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</si>
  <si>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</si>
  <si>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</si>
  <si>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</si>
  <si>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</si>
  <si>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</si>
  <si>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</si>
  <si>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</si>
  <si>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</si>
  <si>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</si>
  <si>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</si>
  <si>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</si>
  <si>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</si>
  <si>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</si>
  <si>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</si>
  <si>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</si>
  <si>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</si>
  <si>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</si>
  <si>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</si>
  <si>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</si>
  <si>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</si>
  <si>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</si>
  <si>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</si>
  <si>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</si>
  <si>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</si>
  <si>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</si>
  <si>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</si>
  <si>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</si>
  <si>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</si>
  <si>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</si>
  <si>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</si>
  <si>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</si>
  <si>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</si>
  <si>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</si>
  <si>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</si>
  <si>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</si>
  <si>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</si>
  <si>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</si>
  <si>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</si>
  <si>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</si>
  <si>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</si>
  <si>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</si>
  <si>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</si>
  <si>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</si>
  <si>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</si>
  <si>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</si>
  <si>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</si>
  <si>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</si>
  <si>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</si>
  <si>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</si>
  <si>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</si>
  <si>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</si>
  <si>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</si>
  <si>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</si>
  <si>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</si>
  <si>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</si>
  <si>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</si>
  <si>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</si>
  <si>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</si>
  <si>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</si>
  <si>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</si>
  <si>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</si>
  <si>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</si>
  <si>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</si>
  <si>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</si>
  <si>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</si>
  <si>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</si>
  <si>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</si>
  <si>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</si>
  <si>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</si>
  <si>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</si>
  <si>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</si>
  <si>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</si>
  <si>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</si>
  <si>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</si>
  <si>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</si>
  <si>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</si>
  <si>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</si>
  <si>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</si>
  <si>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</si>
  <si>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</si>
  <si>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</si>
  <si>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</si>
  <si>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</si>
  <si>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</si>
  <si>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</si>
  <si>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</si>
  <si>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</si>
  <si>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</si>
  <si>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</si>
  <si>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</si>
  <si>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</si>
  <si>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</si>
  <si>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</si>
  <si>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</si>
  <si>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</si>
  <si>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</si>
  <si>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</si>
  <si>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</si>
  <si>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</si>
  <si>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</si>
  <si>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</si>
  <si>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</si>
  <si>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</si>
  <si>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</si>
  <si>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</si>
  <si>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</si>
  <si>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</si>
  <si>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</si>
  <si>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</si>
  <si>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</si>
  <si>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</si>
  <si>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</si>
  <si>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</si>
  <si>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</si>
  <si>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</si>
  <si>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</si>
  <si>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</si>
  <si>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</si>
  <si>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</si>
  <si>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</si>
  <si>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</si>
  <si>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</si>
  <si>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</si>
  <si>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</si>
  <si>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</si>
  <si>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</si>
  <si>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</si>
  <si>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</si>
  <si>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</si>
  <si>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</si>
  <si>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</si>
  <si>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</si>
  <si>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</si>
  <si>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</si>
  <si>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</si>
  <si>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</si>
  <si>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</si>
  <si>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</si>
  <si>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</si>
  <si>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</si>
  <si>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</si>
  <si>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</si>
  <si>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</si>
  <si>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</si>
  <si>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</si>
  <si>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</si>
  <si>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</si>
  <si>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</si>
  <si>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</si>
  <si>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</si>
  <si>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</si>
  <si>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</si>
  <si>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</si>
  <si>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</si>
  <si>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</si>
  <si>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</si>
  <si>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</si>
  <si>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</si>
  <si>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</si>
  <si>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</si>
  <si>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</si>
  <si>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</si>
  <si>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</si>
  <si>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</si>
  <si>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</si>
  <si>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</si>
  <si>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</si>
  <si>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</si>
  <si>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</si>
  <si>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</si>
  <si>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</si>
  <si>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</si>
  <si>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</si>
  <si>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</si>
  <si>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</si>
  <si>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</si>
  <si>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</si>
  <si>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</si>
  <si>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</si>
  <si>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</si>
  <si>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</si>
  <si>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</si>
  <si>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</si>
  <si>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</si>
  <si>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</si>
  <si>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</si>
  <si>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</si>
  <si>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</si>
  <si>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</si>
  <si>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</si>
  <si>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</si>
  <si>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</si>
  <si>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</si>
  <si>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</si>
  <si>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</si>
  <si>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</si>
  <si>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</si>
  <si>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</si>
  <si>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</si>
  <si>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</si>
  <si>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</si>
  <si>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</si>
  <si>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</si>
  <si>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</si>
  <si>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</si>
  <si>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</si>
  <si>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</si>
  <si>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</si>
  <si>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</si>
  <si>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</si>
  <si>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</si>
  <si>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</si>
  <si>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</si>
  <si>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</si>
  <si>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</si>
  <si>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</si>
  <si>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</si>
  <si>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</si>
  <si>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</si>
  <si>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</si>
  <si>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</si>
  <si>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</si>
  <si>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</si>
  <si>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</si>
  <si>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</si>
  <si>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</si>
  <si>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</si>
  <si>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</si>
  <si>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</si>
  <si>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</si>
  <si>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</si>
  <si>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</si>
  <si>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</si>
  <si>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</si>
  <si>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</si>
  <si>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</si>
  <si>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</si>
  <si>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</si>
  <si>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</si>
  <si>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</si>
  <si>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</si>
  <si>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</si>
  <si>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</si>
  <si>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</si>
  <si>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</si>
  <si>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</si>
  <si>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</si>
  <si>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</si>
  <si>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</si>
  <si>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</si>
  <si>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</si>
  <si>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</si>
  <si>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</si>
  <si>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</si>
  <si>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</si>
  <si>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</si>
  <si>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</si>
  <si>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</si>
  <si>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</si>
  <si>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</si>
  <si>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</si>
  <si>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</si>
  <si>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</si>
  <si>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</si>
  <si>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</si>
  <si>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</si>
  <si>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</si>
  <si>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</si>
  <si>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</si>
  <si>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</si>
  <si>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</si>
  <si>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</si>
  <si>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</si>
  <si>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</si>
  <si>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</si>
  <si>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</si>
  <si>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</si>
  <si>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</si>
  <si>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</si>
  <si>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</si>
  <si>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</si>
  <si>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</si>
  <si>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</si>
  <si>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</si>
  <si>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</si>
  <si>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</si>
  <si>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</si>
  <si>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</si>
  <si>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</si>
  <si>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</si>
  <si>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</si>
  <si>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</si>
  <si>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</si>
  <si>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</si>
  <si>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</si>
  <si>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</si>
  <si>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</si>
  <si>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</si>
  <si>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</si>
  <si>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</si>
  <si>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</si>
  <si>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</si>
  <si>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</si>
  <si>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</si>
  <si>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</si>
  <si>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</si>
  <si>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</si>
  <si>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</si>
  <si>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</si>
  <si>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</si>
  <si>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</si>
  <si>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</si>
  <si>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</si>
  <si>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</si>
  <si>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</si>
  <si>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</si>
  <si>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</si>
  <si>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</si>
  <si>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</si>
  <si>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</si>
  <si>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</si>
  <si>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</si>
  <si>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</si>
  <si>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</si>
  <si>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</si>
  <si>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</si>
  <si>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</si>
  <si>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</si>
  <si>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</si>
  <si>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</si>
  <si>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</si>
  <si>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</si>
  <si>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</si>
  <si>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</si>
  <si>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</si>
  <si>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</si>
  <si>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</si>
  <si>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</si>
  <si>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</si>
  <si>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</si>
  <si>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</si>
  <si>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</si>
  <si>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</si>
  <si>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</si>
  <si>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</si>
  <si>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</si>
  <si>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</si>
  <si>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</si>
  <si>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</si>
  <si>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</si>
  <si>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</si>
  <si>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</si>
  <si>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</si>
  <si>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</si>
  <si>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</si>
  <si>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</si>
  <si>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</si>
  <si>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</si>
  <si>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</si>
  <si>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</si>
  <si>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</si>
  <si>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</si>
  <si>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</si>
  <si>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</si>
  <si>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</si>
  <si>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</si>
  <si>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</si>
  <si>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</si>
  <si>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</si>
  <si>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</si>
  <si>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</si>
  <si>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</si>
  <si>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</si>
  <si>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</si>
  <si>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</si>
  <si>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</si>
  <si>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</si>
  <si>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</si>
  <si>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</si>
  <si>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</si>
  <si>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</si>
  <si>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</si>
  <si>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</si>
  <si>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</si>
  <si>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</si>
  <si>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</si>
  <si>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</si>
  <si>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</si>
  <si>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</si>
  <si>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</si>
  <si>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</si>
  <si>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</si>
  <si>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</si>
  <si>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</si>
  <si>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</si>
  <si>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</si>
  <si>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</si>
  <si>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</si>
  <si>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</si>
  <si>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</si>
  <si>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</si>
  <si>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</si>
  <si>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</si>
  <si>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</si>
  <si>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</si>
  <si>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</si>
  <si>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</si>
  <si>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</si>
  <si>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d - Görcs Lara</t>
  </si>
  <si>
    <t>VT Odorheiu Secuiesc - diéty - 15.-28.09.2025</t>
  </si>
  <si>
    <t>Lara Görcs, Dunajská Streda</t>
  </si>
  <si>
    <t>d - Hegedus Réka</t>
  </si>
  <si>
    <t>cestovný príkaz č. 61/2025</t>
  </si>
  <si>
    <t>VT Odorheiu Secuiesc - diéty  a cestovné náklady 2 osoby - 15.-28.09.2025</t>
  </si>
  <si>
    <t>Réka Hegedüs, Dunajská Streda</t>
  </si>
  <si>
    <t>VT Baile Harghita - diéty - 06.-16.10.2025</t>
  </si>
  <si>
    <t>fa 20250071</t>
  </si>
  <si>
    <t>koučovacie služby vrámci rozvoja - športový psychológ</t>
  </si>
  <si>
    <t>55802729</t>
  </si>
  <si>
    <t>growing connection s.r.o., Lodná ul. 4657/2B, 94501 Komárno</t>
  </si>
  <si>
    <t>cestovný príkaz č. 60/2025</t>
  </si>
  <si>
    <t>VT Baile Harghita - cestovné náklady, dialničné poplatky, diéty 2 osoby - 06.-16.10.2025</t>
  </si>
  <si>
    <t>d - Molnár Zsuzsanna</t>
  </si>
  <si>
    <t>cestovný príkaz č. 63/2025</t>
  </si>
  <si>
    <t>cestovný príkaz č. 63/2025 - MS seniorov Záhreb, Chorvátsko</t>
  </si>
  <si>
    <t>cestovný príkaz č. 62/2025, fa č204/2025</t>
  </si>
  <si>
    <t>cestovný príkaz č. 62/2025 - VT Praha; diéty a pobytové náklady</t>
  </si>
  <si>
    <t>00538515</t>
  </si>
  <si>
    <t>prevzatie diét</t>
  </si>
  <si>
    <t>30.10.2025, 05.09.2025</t>
  </si>
  <si>
    <t>30.10.2025,04.09.2025</t>
  </si>
  <si>
    <t>Zsuzsanna Molnár, Veľký Meder; Attila Raisz</t>
  </si>
  <si>
    <t>Svaz zápasu ČR, Zátopkova 100/2 16017 Praha; Attila Raisz; Zsuzsanna Molnár</t>
  </si>
  <si>
    <t>VT Nagykanizsa 20.-31.10.2025 - cestovmný prákaz č. 65/2025, cestovné, diéty</t>
  </si>
  <si>
    <t>Hakszer Roland, Dunajská Streda; Lara Görcs, Dunajská Streda</t>
  </si>
  <si>
    <t>cestovný príkaz č. 65/2025; prevzatie diét</t>
  </si>
  <si>
    <t>pokladničný blok č. 00071</t>
  </si>
  <si>
    <t>TŠ Hegedus - hlavný tréner športovkyne - športové oblečenie</t>
  </si>
  <si>
    <t>52955702</t>
  </si>
  <si>
    <t>Nia s.r.o., Leánska 6, 83152 Bratislava</t>
  </si>
  <si>
    <t>fa 195/2025</t>
  </si>
  <si>
    <t>TŠ Molnár  VT Praha - 20.10.-30.10. - pobytové náklady a regenerácia</t>
  </si>
  <si>
    <t>Svaz zápasu ČR, Zátopkova 100/2 16017 Praha;</t>
  </si>
  <si>
    <t>d - Meszároš Martin Róbert</t>
  </si>
  <si>
    <t>MS U20 - Samokov, BUL .- diety Meszaroš</t>
  </si>
  <si>
    <t>-</t>
  </si>
  <si>
    <t>Robert Martin Meszaroš, BA</t>
  </si>
  <si>
    <t>d - Gulaev Akhsarbek</t>
  </si>
  <si>
    <t>7, 8</t>
  </si>
  <si>
    <t>VT Vladikavkaz - 16.08.-11.09.2025 - regenerácia a masáž</t>
  </si>
  <si>
    <t>pokladničný blok č. 0000939, 193</t>
  </si>
  <si>
    <t>27.08.2025,05.09.2025</t>
  </si>
  <si>
    <t xml:space="preserve">TŠ Meszaroš - športové oblečenie </t>
  </si>
  <si>
    <t>56469756; 47652454</t>
  </si>
  <si>
    <t>URBANGAMES SK sr.o.,Pribinova 36, 811 09 Bratislava; MARKETING INVESTMENT GROUP SLOVAKIA s.r.o., Michalská 7, 811 01 Bratislava</t>
  </si>
  <si>
    <t>Olimp Plaza - Republika Alania - Severné Osetsko - ul Šmuleviča 6, 362019  Vladikavkaz</t>
  </si>
  <si>
    <t>príjmový pokl. B. , acc. N 614,613,PG5375137249</t>
  </si>
  <si>
    <t>28,07.2025, 08.08.2025,22.07.2025</t>
  </si>
  <si>
    <t xml:space="preserve">TŠ Meszaroš - VT Vladikavkaz - víza, letenky, pobytové náklady </t>
  </si>
  <si>
    <t xml:space="preserve">45334366;- </t>
  </si>
  <si>
    <t>eviza s.ro., Bulharská 70, 821 04 Bratislava;Limited Liability Company - wrestling Academy - 362000 Russia , Republic North Ossetia - aAlania , Vladikavkaz, Kosta Ave 20; PEGASUS Airlines</t>
  </si>
  <si>
    <t>d - Tsakulov Batyrbek</t>
  </si>
  <si>
    <t>invoice031/25</t>
  </si>
  <si>
    <t>Zagreb Open - Ranking Series - refundácia za pobytové náklady - Tsakulov</t>
  </si>
  <si>
    <t>Savez hrvackih sportova grada Zagreba , Ul. Grada Gospica 1, 10000 Zagreb, Croatia</t>
  </si>
  <si>
    <t>d - Salkazanov Tajmuraz</t>
  </si>
  <si>
    <t>Zagreb Open - Ranking Series - refundácia za pobytové náklady - Salkazanov, Ševčík</t>
  </si>
  <si>
    <t>d - Makoev Boris</t>
  </si>
  <si>
    <t>Zagreb Open - Ranking Series - refundácia za pobytové náklady - Makoev, Tokár J., Tokár G.</t>
  </si>
  <si>
    <t>OTT Service LTD Agency, White Travel LCCC, OTT Service Ltd Kensington Pavillion 96 Kensington High Street London W8 4SG</t>
  </si>
  <si>
    <t xml:space="preserve">- </t>
  </si>
  <si>
    <t>Zagreb Open - Ranking Series - 02/2055 - refundácia za letenky Vladikavkaz- Istanbul - Zagreb : Salkazanov T.</t>
  </si>
  <si>
    <t>24.01.2025, 23.01.2025</t>
  </si>
  <si>
    <t>booking confirmation - B02238375258</t>
  </si>
  <si>
    <t>Zagreb Open - Ranking Series - 02/2055 - refundácia za letenky Vladikavkaz- Istanbul - Zagreb : Makoev B</t>
  </si>
  <si>
    <t>Zagreb Open - Ranking Series - 02/2055 - refundácia za letenky Vladikavkaz- Istanbul - Zagreb : Tsakulov B.</t>
  </si>
  <si>
    <t>TŠ HegedusMT Wolfurt - TŠ Hegedus, ubytovanie, štartovné, diety</t>
  </si>
  <si>
    <t xml:space="preserve">Agata Strzelczyk, Reka Hegedus, , Villa- Vilva - Austria,Dr. Wolfgang H. Eberhard, Im Winkel 5c, 6923 Lauterach </t>
  </si>
  <si>
    <t>invouce 1242, prevzatie stravného</t>
  </si>
  <si>
    <t>3XP s.r.o., Valova 427/38, 92101 Piešťany</t>
  </si>
  <si>
    <t>53657578</t>
  </si>
  <si>
    <t>výživové doplnky - sirupy</t>
  </si>
  <si>
    <t>fa č. 2025002</t>
  </si>
  <si>
    <t>d - Jakšík Adam</t>
  </si>
  <si>
    <t>CALBUCO s.r.o., Varšaská 715/36, 12000 Praha; MLO Slovakia s.r.o., Zvolenská cesta 14, 97405 Banská Bystrica; BENU SK 43 s.r.o., Pribylinská 2A, 83104 Bratislava; Essentia s.r.o., Veľký Grob 480, 92527 Veľký Grob; Pears Health Cyber s.r.o., Ružová dolina 8, 82109 Bratislava; Lekáreň RPT s.r.o., Vojtecha Tvrdého 177, 01001 Žilina; Homegym s.r.o., Na Záhradach 2A, 69002 Breclav;  Millenium Travel s.r.o., Nám. 1. Mája 2, 81106 Bratislava</t>
  </si>
  <si>
    <t>04084357; 36007820; 47470615; 31633293; 25784684; 52740447; 27708144; 35772271</t>
  </si>
  <si>
    <t>TŠ Salkazanov - výživové doplnky a materiálne zabezpečenie, batožina za presun doplnkov na trase BA- Vladikavkaz</t>
  </si>
  <si>
    <t>12.06.2025, 10.06.2025, 16.06.2025, 13.06.2025, 23.06.2025</t>
  </si>
  <si>
    <t>fa č. 250516924, fa č. 47932025, č. FVLS-127816/2025, č.48052025, č.2025219034, č. 3951407883, č. 507/25, pokladničný blok č. 000317, č. 0004, č. 65208/0046</t>
  </si>
  <si>
    <t>Savez Hrvačkih Športova Grada Zagreba, ulica grada Gospiča 1, 10000 Zagreb, Croatia</t>
  </si>
  <si>
    <t>refundácia za pobytové náklady - Gulaev, Pietrik - Ranking series Zagreb Open</t>
  </si>
  <si>
    <t>fa č.031/25</t>
  </si>
  <si>
    <t>One Two Trip Service LTD, IATA</t>
  </si>
  <si>
    <t>refundácia za letenku s batožinou Vladikavkaz - Istanbul - Zahreb - Ranking series Zagreb open</t>
  </si>
  <si>
    <t>fa č. B02238375258</t>
  </si>
  <si>
    <t xml:space="preserve">Centre for Sports Wrestling RSO-Alania, Komsomolsky Park, Vladikavkaz   </t>
  </si>
  <si>
    <t>pobytové náklady VT Vladikavkaz - 25.05.-15.07.2025, regenerácia, prenájom posilňovne</t>
  </si>
  <si>
    <t>fa č. 000418</t>
  </si>
  <si>
    <t>Sport Master Class</t>
  </si>
  <si>
    <t>výživové doplnky - omega 3, BCAA, proteíy, kreatín, vitamín D3, megnézium, zinok a izotonické nápoje</t>
  </si>
  <si>
    <t xml:space="preserve">výdavkový pokladničný doklad </t>
  </si>
  <si>
    <t xml:space="preserve">Centre for Sports Wrestling RSO-Alania, Komsomolsky Park, Vladikavkaz </t>
  </si>
  <si>
    <t>pobytové náklady VT Vladikavkaz - 25.05.-15.07.2025 (záloha 2000€ poskytnutá dňa 05.06.2025)</t>
  </si>
  <si>
    <t>fa č. 000421</t>
  </si>
  <si>
    <t>invoice</t>
  </si>
  <si>
    <t>športový materiál - tričká, šortky, bielizeň - TŠ Gulaev</t>
  </si>
  <si>
    <t>Budapest Airport Zrt., 1185 Budapest, BUD Nemzetkozi Repuloter; Menzies Lounge, Liszt Ferenc Nemz. Rep. T, 1185 Budapest; Wizz air Hungary Legikozlekedesi Zrt., Lechner Odon fasor 6., 1095 Budapest</t>
  </si>
  <si>
    <t>poplatok za check in a parkovanie na letisku</t>
  </si>
  <si>
    <t>03.07.2025, 01.07.2025</t>
  </si>
  <si>
    <t>fa 170510314Z, pokladničný doklad č. 8949573</t>
  </si>
  <si>
    <t>Box klub BOXER Dúbravka, Batkova 1188/2, 84101 Bratislava</t>
  </si>
  <si>
    <t>42128463</t>
  </si>
  <si>
    <t>refundácia nákladov za prenájom telocvične a vozidla počas VT Bratislava</t>
  </si>
  <si>
    <t>fa 11210001, fa 2025050</t>
  </si>
  <si>
    <t>ADJ, a.s., Grösslingova 71, 811 09 Bratislava</t>
  </si>
  <si>
    <t>51007002</t>
  </si>
  <si>
    <t>cestovný príkaz č. 42/2025, cestovné+prenájom</t>
  </si>
  <si>
    <t>cestovný príkaz č. 42/2025, fa 2025014</t>
  </si>
  <si>
    <t>letenky s batožinou - Istanbul - Vladikavkaz aj späť - 3 osoby</t>
  </si>
  <si>
    <t>fa č. JS103741, č. JS103712</t>
  </si>
  <si>
    <t>Flixbus CZ s.r.o., Havlíčkova 1029/3, 11000 Praha; One Two Trip Service LTD, IATA; ŽSSK a.s., Rožňavská 1, 83272 Bratislava</t>
  </si>
  <si>
    <t>06015697,  35914939</t>
  </si>
  <si>
    <t>refundácia cestovných nákladov - autobus, vlak, letenka</t>
  </si>
  <si>
    <t>18.05.2025, 20.05.2025</t>
  </si>
  <si>
    <t>fa 1133119739850353, booking number B14052755672, B12770096472, B1276224898, 3253183097</t>
  </si>
  <si>
    <t>ŽSSK a.s., Rožňavská 1, 83272 Bratislava; One Two Trip Service LTD, IATA</t>
  </si>
  <si>
    <t>35914939</t>
  </si>
  <si>
    <t>fa 1133119739850454, booking number B14050957034</t>
  </si>
  <si>
    <t>Flixbus CZ s.r.o., Havlíčkova 1029/3, 11000 Praha; One Two Trip Service LTD, IATA, Yandex taxi, Puškinova ul. 21, Sasovo, Rusko</t>
  </si>
  <si>
    <t>06015697</t>
  </si>
  <si>
    <t>refundácia cestovných nákladov - KE - Vladikavkaz - bus, letenka, taxi</t>
  </si>
  <si>
    <t>16.05.2025, 19.05.2025</t>
  </si>
  <si>
    <t>invoice flixcz-3029470408, booking nr. B13646056400</t>
  </si>
  <si>
    <t>Turkish Airlines General Management Building, Ataturk Airport, Yesilkoy, 34149 Istanbul</t>
  </si>
  <si>
    <t>letenka s batožinou Istanbul - Viedeň, Budapešť - Istanbul</t>
  </si>
  <si>
    <t>booking number 2352254423080</t>
  </si>
  <si>
    <t xml:space="preserve">Austrian Airlines AG, Office Par 2, A-13000 Vienna; </t>
  </si>
  <si>
    <t xml:space="preserve">letenka KE - VIE - Tbilisi - VT Vladikavkaz </t>
  </si>
  <si>
    <t>invoice 225001808099</t>
  </si>
  <si>
    <t>fa č.2025013, fa č. 2025002, rezervácia č. 4452876811</t>
  </si>
  <si>
    <t>17.01.2025, 23.01.2025</t>
  </si>
  <si>
    <t xml:space="preserve">refundácia nákladov za ubytovanie - VT Banská Bystrica </t>
  </si>
  <si>
    <t>36043168, 48167231</t>
  </si>
  <si>
    <t>UnitedGaming s.r.o., Lazovná 69, 97401 Banská Bystrica; Rental Apartments Management s.r.o., Lazovná 69, 97401 Banská Bystrica</t>
  </si>
  <si>
    <t>pobytové náklady VT Vladikavkaz - 25.05.-15.07.2025, regenerácia, prenájom športovej haly (záloha vo výške 3500€ poskytnutá dňa 05.06.2025)</t>
  </si>
  <si>
    <t>fa č. 000416</t>
  </si>
  <si>
    <t>18.5.2025, 05.06.2025</t>
  </si>
  <si>
    <t xml:space="preserve">Centre for Sports Wrestling RSO-Alania, Komsomolsky Park, Vladikavkaz  </t>
  </si>
  <si>
    <t>pobytové náklady VT Vladikavkaz - 25.05.-15.07.2025 (záloha vo výške 2250€ posbytnutá dňa 05.06.2025)</t>
  </si>
  <si>
    <t>letenky Viedeň-Istanbul-Viedeň - 2 osoby - VT Vladikavkaz 13.01.-07.02.2025</t>
  </si>
  <si>
    <t>08.01.2025,13.01.2025</t>
  </si>
  <si>
    <t>fa 5/25, fa 4/25, invoice 000366</t>
  </si>
  <si>
    <t>pobytové náklady - Adam Jakšík - VT Vladikavkaz 13.01.-07.02.2025</t>
  </si>
  <si>
    <t xml:space="preserve">invoice </t>
  </si>
  <si>
    <t>pobytové náklady sparingpartner - VT Vladikvakaz 13.01.-07.02.2025</t>
  </si>
  <si>
    <t>invoice 000367</t>
  </si>
  <si>
    <t>Millennium Travel s.r.o., Nám. 1. Mája 2, 81106 Bratislava</t>
  </si>
  <si>
    <t>35772271</t>
  </si>
  <si>
    <t>letenky Viedeň-Istanbul-Viedeň - 3 osoby - VT Vladikavkaz 14.03.-04.04.2025</t>
  </si>
  <si>
    <t>fa 318/25, fa 316/25, fa 317/25</t>
  </si>
  <si>
    <t>Millennium Travel s.r.o., Nám. 1. Mája 2, 81106 Bratislava, Zápasnícke centrum republiky Severné Osetsko - Alanie, Vladikavkaz</t>
  </si>
  <si>
    <t>pobytové náklady - Dávid Jakšík, Aksharbek Makoev - VT Vladikavkaz 14.03.-04.04.2025</t>
  </si>
  <si>
    <t>invoice 000376</t>
  </si>
  <si>
    <t xml:space="preserve">Svaz zápasu ČR, Zátopková 100/2, 160 17 Praha </t>
  </si>
  <si>
    <t>cestovný príkaz  č. 26/2025 - Trávnik - Praha, strava, ubytovanine a regenerácia - VT Olymp Praha 22.-28.02.2025</t>
  </si>
  <si>
    <t>cestovný príkaz č. 26/2025, príjmový pokladničný doklad, fa 057/2025</t>
  </si>
  <si>
    <t>príjmový pokladničný doklad</t>
  </si>
  <si>
    <t>16.7.2025, 20.01.2025</t>
  </si>
  <si>
    <t>výživové doplnky - omega 3, vitamín D3, magnézium, proteín, kreatín a aminokyseliny</t>
  </si>
  <si>
    <t>príjmový pokladničný doklad č. 1368</t>
  </si>
  <si>
    <t>športový materiál - športová obuv, teplákové súpravy, tričká, kraťase</t>
  </si>
  <si>
    <t>Arion Sportswear, ul. Gadieva 56, Vladikavkaz, Rusko</t>
  </si>
  <si>
    <t>Chutova Viktoria Rodionovna - sukromny podnikatel, Stavropovsky okres, Jesentuki</t>
  </si>
  <si>
    <t>pobytové náklady - vedúci mikrotímu -  VT Vladikavkaz 24.04.-18.05.2025</t>
  </si>
  <si>
    <t>doklad č. 000402</t>
  </si>
  <si>
    <t>pobytové náklady - sparingpartner - VT Vladikavkaz 24.04.-18.05.2025</t>
  </si>
  <si>
    <t>doklad č. 000401</t>
  </si>
  <si>
    <t>Millennium Travel, s.r.o., Nám. 1. Mája 2, 81106 Bratislava</t>
  </si>
  <si>
    <t>letenky VIE - Tbilisi a späť - vedúci mikrotímu a  sparingpartner - VT Vladikavkaz 24.04.-18.05.2025</t>
  </si>
  <si>
    <t>fa č. 467/25, č. 466/25</t>
  </si>
  <si>
    <t>Hotel GAU -  Zápasnícke centrum republiky Severné Osetsko - Alanie, Vladikavkaz</t>
  </si>
  <si>
    <t>výživové doplnky  - TŠ Makoev</t>
  </si>
  <si>
    <t>príjmový pokladničný blok</t>
  </si>
  <si>
    <t>športový materiál - tričká, kraťasy, tepláková súprava, športová obuv, zápasnícke topánky 2 páry</t>
  </si>
  <si>
    <t>príjmový pokladničný doklad č. 1370</t>
  </si>
  <si>
    <t>fa č. AYSK-25-834017, č. L63097348, č. AYSK-25-8441931, č. 125003175, príjmový pokladničný doklad č. 000120, č. 60330/0034, č. 45009/0022</t>
  </si>
  <si>
    <t>11.6.2025, 13.06.2025, 12.06.2025, 09.06.2025, 17.06.2025</t>
  </si>
  <si>
    <t>materiálne zabezpečenie a výživové doplnky</t>
  </si>
  <si>
    <t>36718271, 52469778, 47434678, 47685484</t>
  </si>
  <si>
    <t>About you SE &amp; CO. KG, Domstrasse 10, 20095 Hamburg, Germany; H&amp;M s.r.o., Zochova 754, 81103 Bratislava; Nebbia s.r.o., Dlhá 74/85 01009 Žilina; Richard Szabó - GoodVitamin, Nová Stráž, Hlavná ul. 261/30, 94504 Komárno; Dr. MAX s.r.o., Moldavská cesta 8/A, 04011 Košice</t>
  </si>
  <si>
    <t>pokladniičný blok č. 00002, č 25021100724, č. 07-04-2025/0262, č. 343, č. 17-02-2025/0845, č. 68, č. 223</t>
  </si>
  <si>
    <t>10.2.2025, 11.02.2025, 07.04.2025, 17.02.2025, 04.04.2025</t>
  </si>
  <si>
    <t>športový materiál, výživové doplnky a zdravotnícke pomôcky</t>
  </si>
  <si>
    <t>52190871, 55239455, 50971328, 35832932, 47658827, 51887819</t>
  </si>
  <si>
    <t>PPG Group s.r.o., Opatovská cesta 14, 04001 Košice; Decathlon SK s.r.o., Pri letisku 2, 82104 Bratislava; MEDISAM s.r.o., Školská 1748/33a, 93101 Šamorín; Leder &amp; Schuh SK spol s.r.o., Einsteinova 18, 85101 Bratislava; Zdravotnícke potreby BARLIČKA s.r.o., Dolná Lehota 76, 97698 Dolná Lehota; FIT Line s.r.o., Námestie Ľudovíta Štúra 24, 97405 Banská Bystrica</t>
  </si>
  <si>
    <t>výživové doplnky - omega 3, vitamín D3, magnézium, proteín, kreatín, aminokyseliny, isotonické nápoje a zinok</t>
  </si>
  <si>
    <t>20.01.2025, 11.03.2025</t>
  </si>
  <si>
    <t>športový materiál - športová obuv, teplákové súpravy, kraťase</t>
  </si>
  <si>
    <t>príjmový pokladničný doklad č. 1279</t>
  </si>
  <si>
    <t>ZK Veľký Meder o.z., Nám. Hrdinov 558/11, 932 01 Veľký Meder;Attila Raisz, ; Zsuzsanna Molnár;Svet zápasu ČR, Zátopkova 100/2, 160 17 Praha, Česká republika</t>
  </si>
  <si>
    <t>45787310; 00538515</t>
  </si>
  <si>
    <t xml:space="preserve">VT Olymp Praha 06.-12.01.2025 - cestovný príkaz č. 24/2025, ubytovanie, stravné a regenerácia - </t>
  </si>
  <si>
    <t>5.6.2025; 12.01.2025</t>
  </si>
  <si>
    <t>cestovný príkaz č. 24/2025, príjmový pokladničný doklad, fa č. 018/2025</t>
  </si>
  <si>
    <t xml:space="preserve">VT Olmyp Praha - 20.-26.01.2025 - cestovný príkaz č. 25/2025, ubytovanie, stravné a regenerácia - </t>
  </si>
  <si>
    <t>5.6.2025; 26.01.2025</t>
  </si>
  <si>
    <t>cestovný príkaz č. 25/2025, príjmový pokladničný doklad, fa č. 036/2025</t>
  </si>
  <si>
    <t xml:space="preserve">Fedarata Shqiptare E MundjesLimba Kaba, Parku Olimpik, Tirane 1001, Shqiperi, Albania </t>
  </si>
  <si>
    <t xml:space="preserve">refundácia za pobytoové náklady Salkazanov, Karšňak ; Ranking Series Tirana </t>
  </si>
  <si>
    <t>invoice 32/2025, invoice 32-3/2025</t>
  </si>
  <si>
    <t>Fedarata Shqiptare E MundjesLimba Kaba, Parku Olimpik, Tirane 1001, Shqiperi, Albania</t>
  </si>
  <si>
    <t xml:space="preserve">refundácia za pobytoové náklady Makoev, Ševčik ; Ranking Series Tirana </t>
  </si>
  <si>
    <t>invoice 32/2025</t>
  </si>
  <si>
    <t>OTT Service LTD Agency, White Travel LCCC, OTT Service Ltd Kensington Pavillion 96 Kensington High Street London W8 4SG; Bolt Operations OU , Vana Louna 15, Talinn, Estonsko</t>
  </si>
  <si>
    <t>Muhamet Malo - Ranking Series II - Tirana - feb 2025 - refundácia za letenku  Viedeň- Tirana -Salkazanov, taxi na letisko</t>
  </si>
  <si>
    <t>14.02.2025,24.02.2025</t>
  </si>
  <si>
    <t>B04351307745, fa 64859788-SK1125-302</t>
  </si>
  <si>
    <t>OTCF S.A, ul Saska 25C, 30 720 Krakow, Poland</t>
  </si>
  <si>
    <t>9451978451</t>
  </si>
  <si>
    <t>TŠ Makoev - šporotvý materiál - tričká a mikiny, šortky</t>
  </si>
  <si>
    <t>Faktúra č. EFOSS/25/000018297</t>
  </si>
  <si>
    <t>Sport Free s.r.o., Gorkého 10, 81 01 Bratislava</t>
  </si>
  <si>
    <t>56514789</t>
  </si>
  <si>
    <t>TŠ Salkazanov - športový materiál - tričká a mikiny</t>
  </si>
  <si>
    <t>27.01.2025, 17.02.2025</t>
  </si>
  <si>
    <t>faktúra č. 250094, faktúra 250071,</t>
  </si>
  <si>
    <t xml:space="preserve">Muhamet Malo - Ranking Series II - Tirana. Feb. 2025 - refundácia za pobytové náklady Tsakulov, Pietrik ; Ranking Series Tirana </t>
  </si>
  <si>
    <t>pelicantravel .com s.r.o., Pribinova 17954/10, 811 09 Bratislava</t>
  </si>
  <si>
    <t>35897821</t>
  </si>
  <si>
    <t>refundácia za letenku - Pietrik - Ranking Series Tirana</t>
  </si>
  <si>
    <t>fa 8125008405</t>
  </si>
  <si>
    <t>refundácia za letenku - Ševčík - Ranking Series Tirana</t>
  </si>
  <si>
    <t>Muhamet Malo - Ranking Series II - Tirana - feb 2025 - refundácia za letenku  Tirana- IST- Vladikavkaz Salkazanov</t>
  </si>
  <si>
    <t>B04949075164</t>
  </si>
  <si>
    <t>Muhamet Malo - Ranking Series II - Tirana - feb 2025 - refundácia za letenku  Tirana- IST- Vladikavkaz   Tsakulov B</t>
  </si>
  <si>
    <t>Muhamet Malo - Ranking Series II - Tirana - feb 2025 - refundácia za letenku  Tirana- IST- Vladikavkaz -Makoev</t>
  </si>
  <si>
    <t>Muhamet Malo - Ranking Series II - Tirana - feb 2025 - refundácia za letenku  Viedeň- Tirana -Tsakulov</t>
  </si>
  <si>
    <t>B04351307745</t>
  </si>
  <si>
    <t>Muhamet Malo - Ranking Series II - Tirana - feb 2025 - refundácia za letenku  Viedeň- Tirana - Makoev</t>
  </si>
  <si>
    <t>Barely digital GmbH &amp; Co. KG, Konrad-Adenauer-Str. 8, 86836 Germany; Hrvatske Autoceste D. O. O., Izlaz 005, Sveta Helena; Hotel Zonar, Trg Krešimira Cosica 9, 10000 Zagreb, 1. Havarijná BNB, s.r.o., Trenčianska cesta 603/30, 95701 Bánovce nad Bebravou; Henrich Pietrik Bánovce nad Bebravou</t>
  </si>
  <si>
    <t>55162541</t>
  </si>
  <si>
    <t xml:space="preserve">ZAGREB OPEN - Ranking Series 02/2025 _ cestovný príkaz č. 19/2025, Bánovce nad Bebravou - Záhreb, prenájom auta, parkovné, mýto a diaľničné poplatky </t>
  </si>
  <si>
    <t>05.06,04.02.06.02.</t>
  </si>
  <si>
    <t>cestovný príkaz č. 19/2025, invoice INV-HU-7422531, pokladničný blok č. 8548, č. 6192, č. 140216, invoice 1556/2025, fa 1020250004</t>
  </si>
  <si>
    <t xml:space="preserve">Richard Szabó - GoodVitamin, Nová Stráž, Hlavná ul. 261/30, 94504 Komárno; Dr. MAX s.r.o., Moldavská cesta 8/A, 04011 Košice; F. H. Jarex-Wrestling Jaroslaw Siuj, Reymonta 48/8, 41/103 Siemianowice, Poland; About you SE &amp; CO. KG, Domstrasse 10, 20095 Hamburg, Germany; </t>
  </si>
  <si>
    <t>47434678, 60329/0033</t>
  </si>
  <si>
    <t xml:space="preserve">17.06.2025, 12.06.2025, 16.06.2025, 09.06.2025 </t>
  </si>
  <si>
    <t>príjmový pokladničný doklad č. 000121, fa č. 1034/2025/SK , č. AYSK-25-844121, AYSK-25-820816,</t>
  </si>
  <si>
    <t>výživové doplnky a športový materiál</t>
  </si>
  <si>
    <t>Boris Makoev; MLO SLOVAKIA s.r.o.;  DECATHLON SK s.r.o.; Adidas Parndorf;  UNDER ARMOUR Parndorf;  BOSS Outlet Parndorf,</t>
  </si>
  <si>
    <t>000691, 000504,00352,754758, 970085, 499224, 664965, 284172, 672504,2302-326196,</t>
  </si>
  <si>
    <t>cestovný príkaz 37/2025 - Roland Hakszer - VT Brno - Hegedus - diety</t>
  </si>
  <si>
    <t>cestovný príkaz 37/2025, prevzatie stravného</t>
  </si>
  <si>
    <t>Roland Hakszer, Dunajská Streda; Reka Hegedus, Dunajská Streda</t>
  </si>
  <si>
    <t>000447</t>
  </si>
  <si>
    <t>VT Vladikavkaz 24.11.-31.12.2025 sparingpartner Makoev</t>
  </si>
  <si>
    <t>000446</t>
  </si>
  <si>
    <t>31.12.2025, 17.07.2025</t>
  </si>
  <si>
    <t>VT Vladikavkaz 24.11.-31.12.2025 - Salkazanov - pobytové náklady, prenájom haly a regenerácia</t>
  </si>
  <si>
    <t>faktura 8125025503</t>
  </si>
  <si>
    <t>Letenka - Košice - Salkazanov - 05/2025</t>
  </si>
  <si>
    <t>invoice 1710013871Z</t>
  </si>
  <si>
    <t>Letenka - Salkazanov - Ranking Budapest</t>
  </si>
  <si>
    <t>Wizz Air  Hungary</t>
  </si>
  <si>
    <t>VT Vladikavkaz - Gulaev - 12/2025- uprvené (lebo Gulaev posielal do 01.12.2025 . Regeneráciu - 2x reg.)</t>
  </si>
  <si>
    <t>000448</t>
  </si>
  <si>
    <t>prevzatie diét,000445</t>
  </si>
  <si>
    <t>Vt Vladikavkaz - seniori 07.11.2025-01.12.2025</t>
  </si>
  <si>
    <t>Hotel GAU -  Zápasnícke centrum republiky Severné Osetsko - Alanie, Vladikavkaz; Akhsarbek Gulaev</t>
  </si>
  <si>
    <t>000449</t>
  </si>
  <si>
    <t>VT Vladikavkaz - 24.11.2025-31.12.2025</t>
  </si>
  <si>
    <t>invoice 171021410Z</t>
  </si>
  <si>
    <t>31.12.025</t>
  </si>
  <si>
    <t>Letenka Gulaev- Budapest Ranking</t>
  </si>
  <si>
    <t>Letenka Tsakulov - Ranking Budapest</t>
  </si>
  <si>
    <t>cestovné + VT Vladikavkaz - sparingpartner Tsakulov - doplatok</t>
  </si>
  <si>
    <t>000449; 35;</t>
  </si>
  <si>
    <t>CP 121/2025</t>
  </si>
  <si>
    <t>MT Sassari - cestovné náklady a diety</t>
  </si>
  <si>
    <t>Attila Raisz, VeLky Meder</t>
  </si>
  <si>
    <t>FA 240/2025,CP 122/2025 , prevzatie diet</t>
  </si>
  <si>
    <t>VT Praha - Meszaros - 11/2025 - cestovné, pobytove naklady, diety</t>
  </si>
  <si>
    <t xml:space="preserve">Svet zápasu ČR, Zátopkova 100/2, 160 17 Praha, Česká republika; Viliam Oross, </t>
  </si>
  <si>
    <t>CP 92/2025</t>
  </si>
  <si>
    <t>Cestovné MT Muhamet - Tirana - CP 92/2025 - Pietrik</t>
  </si>
  <si>
    <t>Henrich Pietrik, Bánovc enad Bebravou</t>
  </si>
  <si>
    <t>000438</t>
  </si>
  <si>
    <t>VT Vladikavkaz . 25.09.-18.10.2025 - pobytové náklady - tréner A . Makoev</t>
  </si>
  <si>
    <t>27.11.2025; 28.12.2025</t>
  </si>
  <si>
    <t>000440</t>
  </si>
  <si>
    <t>VT Vladikavkaz 25.09.-21.10.2025 - prenájom športoviska</t>
  </si>
  <si>
    <t>MT USA - diety - 1 športovec, 2 tréneri</t>
  </si>
  <si>
    <t>prevzatie diet</t>
  </si>
  <si>
    <t>Tajmuraz Salkazanov , Hnrich Pietrik,  Roman Ševčík</t>
  </si>
  <si>
    <t>Penzion SET s.r.o., Trieda SNP 85, 040 11 Košice</t>
  </si>
  <si>
    <t>36215678</t>
  </si>
  <si>
    <t xml:space="preserve">ubytovanie - Meszaros - VT Košice </t>
  </si>
  <si>
    <t>fa 62500077</t>
  </si>
  <si>
    <t>ubytovanie - Gulaev - VT Košice</t>
  </si>
  <si>
    <t>fa 62500089</t>
  </si>
  <si>
    <t>Arion sportswear, ulitsa Gadiyeva 56, Vladikavkaz</t>
  </si>
  <si>
    <t>športový materiál - zápasnícka obuv, teplákové súpravy, šortky</t>
  </si>
  <si>
    <t>fa č. 1468, č.1275</t>
  </si>
  <si>
    <t>Tajmuraz Salkazanov</t>
  </si>
  <si>
    <t xml:space="preserve">pobytové náklady 4 osoby  - Ranking Series, Budapešť  </t>
  </si>
  <si>
    <t xml:space="preserve">pobytové náklady 2 osoby  - Ranking Series, Budapešť  </t>
  </si>
  <si>
    <t xml:space="preserve">pobytové náklady 1 osoba  - Ranking Series, Budapešť  </t>
  </si>
  <si>
    <t>Wizz Air Hungary, Lechner Odon fasor 6., 1095 Budapest</t>
  </si>
  <si>
    <t>letenky s batožinou  Budapešť - Madrid a späť, 2 osoby - Grand Prix of Spain</t>
  </si>
  <si>
    <t>invoice 170391611Z</t>
  </si>
  <si>
    <t>Agata Strzelczyk</t>
  </si>
  <si>
    <t>cestovné, diéty a regenerácia - VT Nitra ž.z.</t>
  </si>
  <si>
    <t>CP</t>
  </si>
  <si>
    <t>Tak Hellas Brno z.s., Horacke Namesti 1959/15, 62100 Brno</t>
  </si>
  <si>
    <t>18826598</t>
  </si>
  <si>
    <t>pobytové náklady ž.z. - VT Brno 16.-20.06.2025 - 2 osoby</t>
  </si>
  <si>
    <t>fa 2025008</t>
  </si>
  <si>
    <t>pobytové náklady ž.z. - VT Brno 16.-20.06.2025 - 4 osoby</t>
  </si>
  <si>
    <t>fa 2025006</t>
  </si>
  <si>
    <t xml:space="preserve">Hungarian Wrestling Federation, H-1146 Budapest, Istvanmezei ut 1-3. </t>
  </si>
  <si>
    <t xml:space="preserve">invoice RSHUN/40/2025 </t>
  </si>
  <si>
    <t>invoice RSHUN/40/2025</t>
  </si>
  <si>
    <t>VT Vladikavkaz - Salkazanov 03.11.-21.11.2025</t>
  </si>
  <si>
    <t>VT Vladikavkaz - sparingovia 03.11.-21.11.2025</t>
  </si>
  <si>
    <t>VT Vladikavkaz - 03.11.-21.11.2025 - letenky Salkazanov, Makoev</t>
  </si>
  <si>
    <t>VT Vladikavkaz - sparing- Gulaev 07.11.-21.11.2025</t>
  </si>
  <si>
    <t xml:space="preserve">Tajmuraz Salkazanov </t>
  </si>
  <si>
    <t xml:space="preserve">Tajmu raz Salkazanov - </t>
  </si>
  <si>
    <t>prevzatie stravného</t>
  </si>
  <si>
    <t>MT USA - diety 1 športovec</t>
  </si>
  <si>
    <t xml:space="preserve">Boris Makoev </t>
  </si>
  <si>
    <t>NIKE- Parndorf; NIKE Aupark- Bratislava; UNDER ARMOUR- Parndorf; New Balance- Viedeň; ASICS- Parndorf; Marketing Investment Group Slovakia s.r.o.- Bratislava</t>
  </si>
  <si>
    <t>47652454; 53706790</t>
  </si>
  <si>
    <t>TŠ Salkazanov- športový materiál</t>
  </si>
  <si>
    <t>Pokladničné bloky: 33925; 66494; 865; UAAT00355709; 86849; 218403; 218366; 33909; 306130; 1079</t>
  </si>
  <si>
    <t>BIO 5 s.r.o., Ružová dolina 6, 82108 Bratislava</t>
  </si>
  <si>
    <t>35767715</t>
  </si>
  <si>
    <t>TŠ Meszaroš- výživové doplnky</t>
  </si>
  <si>
    <t>pokladničný blok č.269</t>
  </si>
  <si>
    <t>ARION, Ulica Gadijeva 56, Vladikavkaz</t>
  </si>
  <si>
    <t>TŠ Meszaroš- športový materiál</t>
  </si>
  <si>
    <t>pokladničný blok č.40</t>
  </si>
  <si>
    <t>TOP TERMAL s.r.o., Hlavná 164/113, 930 11 Topoľníky</t>
  </si>
  <si>
    <t>36278297</t>
  </si>
  <si>
    <t>VT Topoľníky 9.12.-17.12.2025- pobytové náklady Lara Gorcs</t>
  </si>
  <si>
    <t>Faktúra č. 250072</t>
  </si>
  <si>
    <t>Balázs Hakszer, Dunajská Streda</t>
  </si>
  <si>
    <t>VT Odorheiu Secuesc-ROM- 16.-26.11.2025- refundácia za cestovné a diéty- Lara Gorcs a tréner</t>
  </si>
  <si>
    <t>Cestovný príkaz č.94/2025</t>
  </si>
  <si>
    <t>VT Topoľníky 3.-10.11.2025- pobytové náklady Lara Gorcs</t>
  </si>
  <si>
    <t>Faktúra č. 250064</t>
  </si>
  <si>
    <t xml:space="preserve">VT Topoľníky 9.-17.12.2025- pobytové náklady a strava- Réka Hegedus, Balazs Hakszer </t>
  </si>
  <si>
    <t>Faktúra č. 250071</t>
  </si>
  <si>
    <t>Kafe spol s.r.o., Trhovisko 6110/19, 929 01 Dunajská Streda</t>
  </si>
  <si>
    <t>36230596</t>
  </si>
  <si>
    <t>TŠ Hegedus- fitnescentrum</t>
  </si>
  <si>
    <t xml:space="preserve">pokladničné bloky; 2089; 1447; 1532; </t>
  </si>
  <si>
    <t>Réka Hegedüs, Veľké Blahovo; Balázs Hakszer, Dunajská Streda</t>
  </si>
  <si>
    <t>VT NAGYKANIZSA-HUN- 1.-7.12.2025- cestovné, diéty 2 osoby</t>
  </si>
  <si>
    <t>Cestovný príkaz č.93/2025</t>
  </si>
  <si>
    <t xml:space="preserve">Réka Hegedüs, Veľké Blahovo  </t>
  </si>
  <si>
    <t xml:space="preserve">VT Odorheiu Seculesc- ROM- 16.26.11.2025- diéty počas sústredenia- Réka Hegedus </t>
  </si>
  <si>
    <t>prevziatie diét</t>
  </si>
  <si>
    <t xml:space="preserve">šek </t>
  </si>
  <si>
    <t>Taxi tbilisi - cestovne Salkazanov</t>
  </si>
  <si>
    <t>pobytové náklady VT Vladikavkaz- 16.08.-11.09.2025</t>
  </si>
  <si>
    <t>pobytové náklady VT Vladikavkaz -16.08.-11.09.2025</t>
  </si>
  <si>
    <t>pobytové náklady VT Vladikavkaz - 16.08.-11.09.2025</t>
  </si>
  <si>
    <t>prenájom priestorov a regenerácia VT Vladikavkaz - 16.08.-11.09.2025</t>
  </si>
  <si>
    <t>Hotel GAU -  Zápasnícke centrum republiky Severné Osetsko - Alanie, Vladikavkaz;</t>
  </si>
  <si>
    <t xml:space="preserve">Croatian wrestling federation, Ul. Grada Gospica 1, 10000 Zahreb, Croatia </t>
  </si>
  <si>
    <t>pobytové náklady A. Raisz, Z. Molnár - MS Zagreb</t>
  </si>
  <si>
    <t>invoice 198/2025</t>
  </si>
  <si>
    <t>PRENX s.r.o., Nezábudková 5, 82101 Bratislava; Otto Szabó, Lidér Tejed 78, 92901 Povoda; About You SE &amp; CO. KG, Domstrasse 10, 20095 Hamburg, Nemecko</t>
  </si>
  <si>
    <t xml:space="preserve">36172812 43454895, </t>
  </si>
  <si>
    <t>refundácia nákladov za športové oblečenie, prenosnú váhu a fyzioterapeuta</t>
  </si>
  <si>
    <t xml:space="preserve">21.07.2025, 16.07.2025, 18.07.2025 </t>
  </si>
  <si>
    <t>fa 202515944, doklad č. PZAAAE589203, fa 125001, fa AYSK-25-1026369</t>
  </si>
  <si>
    <t>Zvaz zápasu ČR, Zátopková 100/2, 16017 Praha, Česká Republika; Attila Raisz, Veľký Meder</t>
  </si>
  <si>
    <t>0058515</t>
  </si>
  <si>
    <t>refundácia nákladov VT Praha - cestovný príkaz č. 57/2025, ubytovanie, diéty a regenrácia</t>
  </si>
  <si>
    <t xml:space="preserve">cestovný príkaz č.57/2025, príjmový pokladničný doklad, fa č130/2025, </t>
  </si>
  <si>
    <t>Penzión SET s.r.o., Trieda SNP 85, 040 11 Košice</t>
  </si>
  <si>
    <t>ubytovanie 11.-15.08.2025</t>
  </si>
  <si>
    <t>fa 62500142</t>
  </si>
  <si>
    <t xml:space="preserve">Gorcs Lara </t>
  </si>
  <si>
    <t>Hegedus Reka-</t>
  </si>
  <si>
    <t>Meszaroš Martin Robert</t>
  </si>
  <si>
    <t xml:space="preserve">Molnár Zsuzsanna </t>
  </si>
  <si>
    <t>Meszaros Martin Robert</t>
  </si>
  <si>
    <t xml:space="preserve">Molnar Zsuzsanna </t>
  </si>
  <si>
    <t>osoba 1, osoba 2, osoba 25, osoba 26, osoba 27, ZP, SP, DÚ</t>
  </si>
  <si>
    <t>mzdy za mesiac december 2025 - 5 osôb vrátane odvodov do SP, ZP a DÚ (1x dohoda, 4 x pracovná zmluva</t>
  </si>
  <si>
    <t>MZDY 12-2025</t>
  </si>
  <si>
    <t>a - zápasenie - bežné transfery</t>
  </si>
  <si>
    <t>osoba 5, osoba 6, osoba 7, osoba 8,  ZP, SP, DÚ</t>
  </si>
  <si>
    <t>mzdy za mesiac december  2025 - dohodári  4 osoby vrátane odvodov do SP, ZP a DÚ</t>
  </si>
  <si>
    <t>osoba 10, osoba 11, osoba 13, osoba 15, osoba 17, osoba 23, ZP, SP, DÚ</t>
  </si>
  <si>
    <t>mzdy za mesiac november 2025 - 6 osôb vrátane odvodov do SP, ZP a DÚ (1x dohoda, 2 x pracovná zmluva</t>
  </si>
  <si>
    <t>16.12.2025, 23.12.2025. 31.12.2025</t>
  </si>
  <si>
    <t>MZDY 11-2025</t>
  </si>
  <si>
    <t>osoba 1, osoba 2, osoba 4, osoba 24, ZP, SP, DÚ</t>
  </si>
  <si>
    <t>mzdy za mesiac november 2025 - 4 osoby vrátane odvodov do SP, ZP a DÚ (1x dohoda, 2 x pracovná zmluva</t>
  </si>
  <si>
    <t>osoba 5, osoba 6, osoba 7 osoba 9, osoba 12, osoba 14, osoba 16, osoba 18, osoba 19, osoba 20 osoba 21, osoba 22, ZP, SP, DÚ</t>
  </si>
  <si>
    <t>mzdy za mesiac november  2025 - dohodári  12 osôb vrátane odvodov do SP, ZP a DÚ</t>
  </si>
  <si>
    <t>osoba 1, osoba 2, osoba 4, ZP, SP, DÚ</t>
  </si>
  <si>
    <t>mzdy za mesiac októbber 2025 - 3 osoby vrátane odvodov do SP, ZP a DÚ (1x dohoda, 2 x pracovná zmluva</t>
  </si>
  <si>
    <t>MZDY 10-2025</t>
  </si>
  <si>
    <t>osoba 5, osoba 6, osoba 7, ZP, SP, DÚ</t>
  </si>
  <si>
    <t>mzdy za mesiac október  2025 - dohodári  3 osoby vrátane odvodov do SP, ZP a DÚ</t>
  </si>
  <si>
    <t>mzdy za mesiac september 2025 - 3 osoby vrátane odvodov do SP, ZP a DÚ (1x dohoda, 2 x pracovná zmluva</t>
  </si>
  <si>
    <t>MZDY 09-2025</t>
  </si>
  <si>
    <t>mzdy za mesiac september  2025 - dohodári  3 osoby vrátane odvodov do SP, ZP a DÚ</t>
  </si>
  <si>
    <t>mzdy za mesiac august 2025 - 3 osoby vrátane odvodov do SP, ZP a DÚ (1x dohoda, 2 x pracovná zmluva</t>
  </si>
  <si>
    <t>MZDY 08-2025</t>
  </si>
  <si>
    <t>mzdy za mesiac august 2025 - dohodári  3 osoby vrátane odvodov do SP, ZP a DÚ</t>
  </si>
  <si>
    <t>Jozef Radnóti, Rimavská Sobota</t>
  </si>
  <si>
    <t>dobrovoľnícka zmluva č. 129/2025 - činnosť hlavného tabuľkára - SL 1. kolo</t>
  </si>
  <si>
    <t>dobrovoľnícka zmluva 129/2025</t>
  </si>
  <si>
    <t>Michal Radnóti, Rimavská Sobota</t>
  </si>
  <si>
    <t>dobrovoľnícka zmluva č. 130/2025 - činnosť rozhodcu - SL 1.kolo</t>
  </si>
  <si>
    <t>dobrovoľnícka zmluva 130/2025</t>
  </si>
  <si>
    <t>Peter Botoš, Zemianske Kostolany</t>
  </si>
  <si>
    <t>dobrovoľnícka zmluva č. 131/2025 - činnosť rozhodcu - SL 1.kolo</t>
  </si>
  <si>
    <t>dobrovoľnícka zmluva 131/2025</t>
  </si>
  <si>
    <t>Matej Gardoš, Župčany</t>
  </si>
  <si>
    <t>dobrovoľnícka zmluva č. 132/2025 - činnosť rozhodcu - SL 1.kolo</t>
  </si>
  <si>
    <t>dobrovoľnícka zmluva 132/2025</t>
  </si>
  <si>
    <t>Ivan Vymazal, Košice</t>
  </si>
  <si>
    <t>dobrovoľnícka zmluva č. 133/2025 - činnosť hlavného rozhodcu - SL 1.kolo</t>
  </si>
  <si>
    <t>dobrovoľnícka zmluva 133/2025</t>
  </si>
  <si>
    <t>Zoltán Szeiler ml., Rohovce</t>
  </si>
  <si>
    <t>dobrovoľnícka zmluva č. 134/2025 - činnosť hlavného tabuľkára - SL a SDL 1. kolo gr.š.</t>
  </si>
  <si>
    <t>dobrovoľnícka zmluva 134/2025</t>
  </si>
  <si>
    <t>Ladislav Szerencses, Dunajská Streda</t>
  </si>
  <si>
    <t>dobrovoľnícka zmluva č. 135/2025 - činnosť hlavného rozhodcu - SL a SDL 1.kolo gr.š.</t>
  </si>
  <si>
    <t>dobrovoľnícka zmluva 135/2025</t>
  </si>
  <si>
    <t>Bence Gál, Nesvady</t>
  </si>
  <si>
    <t>dobrovoľnícka zmluva č. 136/2025 - činnosť rozhodcu - SL a SDL 1. kolo gr.š.</t>
  </si>
  <si>
    <t>dobrovoľnícka zmluva 136/2025</t>
  </si>
  <si>
    <t>Juraj Čukan, Rohovce</t>
  </si>
  <si>
    <t>dobrovoľnícka zmluva č. 137/2025 - činnosť rozhodcu - SL a SDL 1. kolo gr.š.</t>
  </si>
  <si>
    <t>dobrovoľnícka zmluva 137/2025</t>
  </si>
  <si>
    <t>Matúš Sýkora, Košice</t>
  </si>
  <si>
    <t>dobrovoľnícka zmluva č. 138/2025 - činnosť rozhodcu - SŽL 3.kolo východ</t>
  </si>
  <si>
    <t>dobrovoľnícka zmluva 138/2025</t>
  </si>
  <si>
    <t>Matúš Jún, Dúbrava</t>
  </si>
  <si>
    <t>dobrovoľnícka zmluva č. 139/2025 - činnosť rozhodcu - SŽL 3.kolo východ</t>
  </si>
  <si>
    <t>dobrovoľnícka zmluva 139/2025</t>
  </si>
  <si>
    <t>Peter Hrinko, Košice</t>
  </si>
  <si>
    <t>dobrovoľnícka zmluva č. 140/2025 - činnosť rozhodcu - SŽL 3. kolo východ</t>
  </si>
  <si>
    <t>dobrovoľnícka zmluva 140/2025</t>
  </si>
  <si>
    <t>dobrovoľnícka zmluva č. 141/2025 - činnosť hlavného rozhodcu - SŽL 3. kolo východ</t>
  </si>
  <si>
    <t>dobrovoľnícka zmluva 141/2025</t>
  </si>
  <si>
    <t>Mária Zarembová, Zemplínske Hámre</t>
  </si>
  <si>
    <t>dobrovoľnícka zmluva č. 142/2025 - činnosť tabuľkára - SŽL 3. kolo východ</t>
  </si>
  <si>
    <t>dobrovoľnícka zmluva 142/2025</t>
  </si>
  <si>
    <t>Stanislav Marček, Bratislava</t>
  </si>
  <si>
    <t>dobrovoľnícka zmluva č. 143/2025 - činnosť rozhodcu - SŽL 3. kolo západ</t>
  </si>
  <si>
    <t>dobrovoľnícka zmluva 143/2025</t>
  </si>
  <si>
    <t>Denis Laco, Prievidza</t>
  </si>
  <si>
    <t>dobrovoľnícka zmluva č. 144/2025 - činnosť hlavného rozhodcu - SŽL 3. kolo západ</t>
  </si>
  <si>
    <t xml:space="preserve">dobrovoľnícka zmluva 144/2025 </t>
  </si>
  <si>
    <t>Viktor Solnica, Nedožery</t>
  </si>
  <si>
    <t>dobrovoľnícka zmluva č. 145/2025 - činnosť rozhodcu - SŽL 3. kolo západ</t>
  </si>
  <si>
    <t xml:space="preserve">dobrovoľnícka zmluva 145/2025 </t>
  </si>
  <si>
    <t>Libor Mokrý, Prievidza</t>
  </si>
  <si>
    <t>dobrovoľnícka zmluva č. 146/2025 - činnosť tabulkára - SŽL 3. kolo západ</t>
  </si>
  <si>
    <t>dobrovoľnícka zmluva 146/2025</t>
  </si>
  <si>
    <t>Matyáš Filo, Závada pod Čiernym vrchom</t>
  </si>
  <si>
    <t>dobrovoľnícka zmluva č. 147/2025 - činnosť rozhodcu - SŽL 3.kolo západ</t>
  </si>
  <si>
    <t>dobrovoľnícka zmluva 147/2025</t>
  </si>
  <si>
    <t>Sabrina Donchenko, Prievidza</t>
  </si>
  <si>
    <t>dobrovoľnícka zmluva č. 148/2025 - činnosť rozhodcu - SŽL 3.kolo západ</t>
  </si>
  <si>
    <t>dobrovoľnícka zmluva 148/2025</t>
  </si>
  <si>
    <t>Michal Novák, Komjatice</t>
  </si>
  <si>
    <t>dobrovoľnícka zmluva č. 149/2025 - činnosť rozhodcu - SŽL 3. kolo západ</t>
  </si>
  <si>
    <t>dobrovoľnícka zmluva 149/2025</t>
  </si>
  <si>
    <t>Oleksandr Savatieiev, Bratislava</t>
  </si>
  <si>
    <t>dobrovoľnícka zmluva č. 150/2025 - činnosť rozhodcu - SŽL 3. kolo západ</t>
  </si>
  <si>
    <t>dobrovoľnícka zmluva 150/2025</t>
  </si>
  <si>
    <t>Leoš Drmola, Trenčín</t>
  </si>
  <si>
    <t>dobrovoľnícka zmluva č. 151/2025 - činnosť tabuľkára - SŽL 3. kolo západ</t>
  </si>
  <si>
    <t>dobrovoľnícka zmluva 151/2025</t>
  </si>
  <si>
    <t>Jakub Sciranka, Nitra</t>
  </si>
  <si>
    <t>dobrovoľnícka zmluva č. 152/2025 - činnosť tabuľkára - SŽL 3. kolo západ</t>
  </si>
  <si>
    <t>dobrovoľnícka zmluva 152/2025</t>
  </si>
  <si>
    <t>Matúš Belák, Nitra</t>
  </si>
  <si>
    <t>dobrovoľnícka zmluva č. 153/2025 - činnosť rozhodcu - SŽL 3.kolo západ</t>
  </si>
  <si>
    <t>dobrovoľnícka zmluva 153/2025</t>
  </si>
  <si>
    <t>Miroslav Marcinek, Prievidza</t>
  </si>
  <si>
    <t>dobrovoľnícka zmluva č. 154/2025 - činnosť rozhodcu - SDL 3.kolo</t>
  </si>
  <si>
    <t>dobrovoľnícka zmluva 154/2025</t>
  </si>
  <si>
    <t>dobrovoľnícka zmluva č. 155/2025 - činnosť rozhodcu - SDL 3.kolo</t>
  </si>
  <si>
    <t>dobrovoľnícka zmluva 155/2025</t>
  </si>
  <si>
    <t>dobrovoľnícka zmluva č. 156/2025 - činnosť rozhodcu - SDL 3.kolo</t>
  </si>
  <si>
    <t>dobrovoľnícka zmluva 156/2025</t>
  </si>
  <si>
    <t>dobrovoľnícka zmluva č. 157/2025 - činnosť rozhodcu - SDL 3.kolo</t>
  </si>
  <si>
    <t>dobrovoľnícka zmluva 157/2025</t>
  </si>
  <si>
    <t>dobrovoľnícka zmluva č. 158/2025 - činnosť hlavného rozhodcu - SDL 3.kolo</t>
  </si>
  <si>
    <t>dobrovoľnícka zmluva 158/2025</t>
  </si>
  <si>
    <t>dobrovoľnícka zmluva č. 159/2025 - činnosť rozhodcu - SDL 3.kolo</t>
  </si>
  <si>
    <t>dobrovoľnícka zmluva 159/2025</t>
  </si>
  <si>
    <t>dobrovoľnícka zmluva č. 160/2025 - činnosť tabuľkára - SDL 3.kolo</t>
  </si>
  <si>
    <t>dobrovoľnícka zmluva 160/2025</t>
  </si>
  <si>
    <t>Michal Štork, Rimavské Janovce</t>
  </si>
  <si>
    <t>dobrovoľnícka zmluva č. 161/2025 - činnosť rozhodcu - SDL 3.kolo</t>
  </si>
  <si>
    <t>dobrovoľnícka zmluva 161/2025</t>
  </si>
  <si>
    <t xml:space="preserve">Top Thermal s.r.o., Hlavná 164/113, 93011 Topoľníky </t>
  </si>
  <si>
    <t>refundácia nákladov za stravné a ubytovanie počas VT Topoľníky - 11.-17.08.2025</t>
  </si>
  <si>
    <t>fa 250052, príjmový pokladničný doklad</t>
  </si>
  <si>
    <t>Top Thermal s.r.o., Hlavná 164/113, 93011 Topoľníky</t>
  </si>
  <si>
    <t>refundácia nákladov za stravné a ubytovanie počas VT Topoľníky - 16.-23.08.2025</t>
  </si>
  <si>
    <t>fa 250053, príjmový pokladničný doklad</t>
  </si>
  <si>
    <t>refundácia nákladov za pobytové náklady A. Jakšík počas VT Vladikavkaz</t>
  </si>
  <si>
    <t>fa 000424</t>
  </si>
  <si>
    <t>IMMO-MEM 02 s.r.o., Mieru 5863/1, 94501 Komárno; ZK Spartacus Komárno, Hradná 22, 94501 Komárno; ZO Lokomotíva Rimavská Sobota, P. Dobšinského 46/28, 97901 Rimavská Sobota; ZK Dunajplavba Bratislava, Ostredková 10, 82102 Bratislava; Viliam Oross, Bratislava; Martin Oross, Bratislava; Agata Strzelczyk, Bratislava</t>
  </si>
  <si>
    <t>53617649; 42300274; 31749364</t>
  </si>
  <si>
    <t>refundácia nákladov spojených s účasťou na MSR seniorov, MSR U15, MSR U20, MSR U17 - cestovné náklady, diéty, ubytovanie a štartovné</t>
  </si>
  <si>
    <t>25.05.2025, 24.05.2025, 01.03.2025, 20.03.2025</t>
  </si>
  <si>
    <t>cestovný príkaz, fa 25VF00148, príjmový pokladničný doklad č. 3, pokladničný blok č. 0025, príjmový pokladničný doklad č. 14</t>
  </si>
  <si>
    <t>cestovný príkaz č. 54/2025 - Rimavská Sobota - Bratislava a späť -  ŠTK SZZ 14.08.2025</t>
  </si>
  <si>
    <t>cestovný príkaz č. 54/2025</t>
  </si>
  <si>
    <t>cestovný príkaz č. 55/2025 - Rimavská Sobota - Bratislava a späť - zasadnutie VV-SZZ 07.08.2025</t>
  </si>
  <si>
    <t>cestovný príkaz č. 55/2025</t>
  </si>
  <si>
    <t>Vladimír Laco, Prievidza</t>
  </si>
  <si>
    <t>cestovný príkaz č. 52/2025 - Prievidza - Bratislava a späť - zasadnutie VV-SZZ 07.08.2025</t>
  </si>
  <si>
    <t>cestovný príkaz č. 52/2025</t>
  </si>
  <si>
    <t>Ivan Molnár ml., Nitra</t>
  </si>
  <si>
    <t>dobrovoľnícka zmluva č. 126/2025 - ME U17 Skopje, Macedónsko - činnosť trénera</t>
  </si>
  <si>
    <t>dobrovoľnícka zmluva č. 126/2025</t>
  </si>
  <si>
    <t>dobrovoľnícka zmluva č. 127/2025 - MT La Nucia, Spanielsko - činnosť vedúceho výpravy</t>
  </si>
  <si>
    <t>dobrovoľnícka zmluva č. 127/2025</t>
  </si>
  <si>
    <t>cestovný príkaz č. 53/2025 - Prievidza - Bratislava a späť - zasadnutie VV-SZZ 21.08.2025</t>
  </si>
  <si>
    <t>cestovný príkaz č. 53/2025</t>
  </si>
  <si>
    <t>Martin Bulko, Trenčín</t>
  </si>
  <si>
    <t>cestovný príkaz č. 56/2025 - Trenčín - Viedeň a späť - MS U20 Samokov, Bulharsko</t>
  </si>
  <si>
    <t>cestovný príkaz č. 56/2025</t>
  </si>
  <si>
    <t>Michal Megály, Modrany</t>
  </si>
  <si>
    <t>cestovný príkaz č. 50/2025 - Modrany - Bratislava a späť - zasadnutie VV-SZZ 21.08.2025</t>
  </si>
  <si>
    <t>cestovný príkaz č. 50/2025</t>
  </si>
  <si>
    <t>Lidl Slovenská Republika s.r.o., Prievozská 2, 82109 Bratislaav</t>
  </si>
  <si>
    <t>35793783</t>
  </si>
  <si>
    <t>VV-SZZ 21.08.2025 - občerstvenie a minerálne vody</t>
  </si>
  <si>
    <t>pokladničný doklad č. 0258/08/017281</t>
  </si>
  <si>
    <t>Roland Hakszer, Dunajská Streda</t>
  </si>
  <si>
    <t>cestovný príkaz č. 51/2025 - Dunajská Streda - Bratislava a späť, - zasadnutie VV-SZZ 07.08.2025</t>
  </si>
  <si>
    <t>cestovný príkaz č. 51/2025</t>
  </si>
  <si>
    <t>FaxCopy a.s., Domkárska 15, 82105 Bratislava</t>
  </si>
  <si>
    <t>35729040</t>
  </si>
  <si>
    <t>VZ-SZZ materiálne zabezpečenie - nožnice, fixa, farebné papiere</t>
  </si>
  <si>
    <t>pokladničný doklad č. 10126120015</t>
  </si>
  <si>
    <t xml:space="preserve">Dom športu s.r.o., Olympijské námestie 1, 83104 Bratislava </t>
  </si>
  <si>
    <t>35862289</t>
  </si>
  <si>
    <t>poplatky za nájom administratívnych a skladových priestorov za obdobie september 2025</t>
  </si>
  <si>
    <t>fa 50250471</t>
  </si>
  <si>
    <t xml:space="preserve">EUROHOTEL, a.s., Vajnorská 98/C, 831 04 Bratislava </t>
  </si>
  <si>
    <t>44360746</t>
  </si>
  <si>
    <t>prenájom konferenčnej miestnosti a občerstvenia na Valné zhromaždenie 2025</t>
  </si>
  <si>
    <t>fa SKB1032342</t>
  </si>
  <si>
    <t>poplatky za preddavky na služby, energie a prevádzkové náklady za mesiac október 2025</t>
  </si>
  <si>
    <t>fa 50250472</t>
  </si>
  <si>
    <t>Krajské športové centrum, Námestie mieru 1, 08001 Prešov</t>
  </si>
  <si>
    <t>37941798</t>
  </si>
  <si>
    <t>poháre a gravírovanie</t>
  </si>
  <si>
    <t>fa 250075</t>
  </si>
  <si>
    <t>Viktor Tóth, Ňarád 210, 93006 Ňarád</t>
  </si>
  <si>
    <t>53784715</t>
  </si>
  <si>
    <t>poplatky za manažment obsahu na web stránke SZZ za mesiac august 2025</t>
  </si>
  <si>
    <t>fa 2025032</t>
  </si>
  <si>
    <t>Poštové služby</t>
  </si>
  <si>
    <t>fa 10250289</t>
  </si>
  <si>
    <t>VNET a.s., Černyševského 48, 85101 Bratislava</t>
  </si>
  <si>
    <t>35845007</t>
  </si>
  <si>
    <t>poplatky za internetové služby za obdobie september 2025</t>
  </si>
  <si>
    <t>fa 1012554053</t>
  </si>
  <si>
    <t xml:space="preserve">VUB Banka - potvrdenie e vedení účtu - úre účely ME </t>
  </si>
  <si>
    <t>31320155</t>
  </si>
  <si>
    <t>VÚB a. s., Mlynské nivy 1, 82990 Bratislava</t>
  </si>
  <si>
    <t>Dom Športu, s.r.o. Olympijské námestie 1 83104 Bratislava</t>
  </si>
  <si>
    <t>Faktrura za preddavky na služby, energie a prevádzkové náklady spojené s užívaním priestorov za mesiac 02/2025</t>
  </si>
  <si>
    <t>50250019</t>
  </si>
  <si>
    <t>Faktura za prenájom nebytových priestorov v objekte Domu Športu za mesiac 02/2025</t>
  </si>
  <si>
    <t>50250018</t>
  </si>
  <si>
    <t>Vnet a.s. Černyševského 48 85101 Bratislava</t>
  </si>
  <si>
    <t xml:space="preserve">Faktura za telekomunikačné služby </t>
  </si>
  <si>
    <t>1012500395</t>
  </si>
  <si>
    <t>Lidl Slovenská Republika s.r.o., Prievozská 2, 82109 Bratislava; FaxCopy s.r.o., Domkárska 15, 82105 Bratislava</t>
  </si>
  <si>
    <t>35793783; 35729040</t>
  </si>
  <si>
    <t>materiálne zabezpečenie - fólie na laminovanie, lepiace papieriky, obálky</t>
  </si>
  <si>
    <t>pokladničný blok č. 12302, č.10118591015</t>
  </si>
  <si>
    <t xml:space="preserve">Lidl Slovenská Republika s.r.o., Prievozská 2, 82109 Bratislava </t>
  </si>
  <si>
    <t>reprefond - káva zrnková, minerálne vody</t>
  </si>
  <si>
    <t>pokladničný blok č. 13033, č. 13034, č. 1045, č.2465, č. 11590, č.12302</t>
  </si>
  <si>
    <t>Lidl Slovenská Republika s.r.o., Prievozská 2, 82109 Bratislava</t>
  </si>
  <si>
    <t>občerstvenie a voda na zasadnutie VV-SZZ 05/2025</t>
  </si>
  <si>
    <t>pokladničný blok č. 1001</t>
  </si>
  <si>
    <t>Michal Megály, Modrany 190,946 32 Modrany</t>
  </si>
  <si>
    <t>Michal Megály, cestovný príkaz 67/2025</t>
  </si>
  <si>
    <t>cestovný príkaz 67/2025</t>
  </si>
  <si>
    <t>Matej Gardoš, Župčany 523, 08001 Prešov</t>
  </si>
  <si>
    <t>Matej Gardoš, cestovný príkaz 83/2025</t>
  </si>
  <si>
    <t>cestovný príkaz 83/2025</t>
  </si>
  <si>
    <t>Michal Megály, cestovný príkaz 82/2025</t>
  </si>
  <si>
    <t>cestovný príkaz 82/2025</t>
  </si>
  <si>
    <t xml:space="preserve">Tomáš Soós, Blatná 380/10, Horné Mýto 930 13 </t>
  </si>
  <si>
    <t>Tomáš Soós, cestovný príkaz 88/2025</t>
  </si>
  <si>
    <t>cestovný prikaz 88/2025</t>
  </si>
  <si>
    <t>Tomáš Soós, cestovný príkaz 84/2025</t>
  </si>
  <si>
    <t>cestovný prikaz 84/2025</t>
  </si>
  <si>
    <t>SZK Povážska Bystrica, Ivana Krasku 3-19, 01701 Povážska Bystrica</t>
  </si>
  <si>
    <t>17756847</t>
  </si>
  <si>
    <t>trofeje</t>
  </si>
  <si>
    <t>faktúra č.2025000480</t>
  </si>
  <si>
    <t xml:space="preserve">ZK Wrestling Stará Ľubovňa, Vsetínska 44, 064 01 Stará Ľubovňa; Coming Home s.r.o. Levočská 27C, 06401 Stará Ľubovňa </t>
  </si>
  <si>
    <t>54830125</t>
  </si>
  <si>
    <t>pobytové náklady</t>
  </si>
  <si>
    <t>faktúra č.0242025</t>
  </si>
  <si>
    <t>ZK Partizánske,Školská 191/27, Partizánske 958 01;Pod Gymešom s.r.o. 1536,951 73 Jelenec</t>
  </si>
  <si>
    <t>46660917</t>
  </si>
  <si>
    <t>faktúra č.  20250117</t>
  </si>
  <si>
    <t>ZK Moldava nad Bodvou, Užhorodská 21, 040 11 Košice (Gymnazium Štefana Moysesa a Stredná odborná škola agrotechnická,Školská 13, 045 17 Moldava nad Bodvou; SP Jelenec s.r.o., Jelenec 701, 951 73 Jelenec; GF Design s.r.o, Hrušov 81, 049 43 Hrušov)</t>
  </si>
  <si>
    <t>50801805 (57094811; 53478827; 52681831)</t>
  </si>
  <si>
    <t>Príspevok za aktívnych športovcov do 23 dokov - refundácia za prenájom v období 09-10/2025 + sústredenie a materiál</t>
  </si>
  <si>
    <t>faktúra č. 2025014, 2025015, 2025016, 30250015, 20250040</t>
  </si>
  <si>
    <t>ZK Košice 1904, Werferova 1, 04001 Košice; Tatry Mountain Resort a.s. K Vodopadom 26, 059 85 Štrba</t>
  </si>
  <si>
    <t>31560636</t>
  </si>
  <si>
    <t>ubytovanie</t>
  </si>
  <si>
    <t>faktúra č.664100352</t>
  </si>
  <si>
    <t>ZK Slávia Snina, Študentská 39, 069 01 Snina; CVČ 1.Maja 12, 069 01 Snina</t>
  </si>
  <si>
    <t>37873733</t>
  </si>
  <si>
    <t>prenájom priestorov</t>
  </si>
  <si>
    <t>faktúra č.137500</t>
  </si>
  <si>
    <t>ZO Lokomotíva Rimavská Sobota, p.dobšinského 28, Rimavská Sobota 979 01;</t>
  </si>
  <si>
    <t>doprava, strava, ubytovanie</t>
  </si>
  <si>
    <t>ŠK Kolárovo o.z., Športová 14, Kolárovo ; Kezseli Gabriel,Bratislavská,94603 Kolárovo; Michal Gögh Śafáriková 23, 94603, Kolárovo</t>
  </si>
  <si>
    <t>1762957</t>
  </si>
  <si>
    <t>doprava, diety</t>
  </si>
  <si>
    <t>pokladničný doklad 25CPV00009, 25CPV00010,25CPV0011,25CPV00012</t>
  </si>
  <si>
    <t xml:space="preserve">ZK Mladosť Prievidza, Dubravská 14, Prievidza 971 01; </t>
  </si>
  <si>
    <t>00620556</t>
  </si>
  <si>
    <t xml:space="preserve">doprava, strava, ubytovanie </t>
  </si>
  <si>
    <t>pokladničný blok P01-V003,P01-V0001, 0021</t>
  </si>
  <si>
    <t>cestovné príkazy, prevzatie stravného</t>
  </si>
  <si>
    <t>ZO TJ Dukla Trenčín</t>
  </si>
  <si>
    <t>00800520</t>
  </si>
  <si>
    <t>ZO TJ Dukla Trenčín, refundácia nákladov za prenájom haly</t>
  </si>
  <si>
    <t>faktúra č.860/1/2025,č.916/1/2025,č.916/2/2026, č.813/1/2025</t>
  </si>
  <si>
    <t>ZK Moldava nad Bodvou, Užhorodská 21, 04001 Košice; Základná škola Užhorodská 39, 04011 Košice,Gymnázium Štefana Moyzesa a Stredná odborná škola agrotechnická,Školská 13</t>
  </si>
  <si>
    <t>31263071</t>
  </si>
  <si>
    <t xml:space="preserve">ZK Moldava nad Bodvou,refundácia za prenájom </t>
  </si>
  <si>
    <t>faktúra č.132/2025,č. 2025045, č.2025047, č.131/2025, č.2025046,</t>
  </si>
  <si>
    <t>ZK Moldava nad Bodvou, Užhorodská 21, 04001 Košice; Gymnázium Štefana Moyzesa a Stredna odborná škola agrotechnická, Školská 13, 04517 Moldava nad Bodvou</t>
  </si>
  <si>
    <t>57094811</t>
  </si>
  <si>
    <t>ZK Moldava nad Bodvou, refundácia za prenájom</t>
  </si>
  <si>
    <t>faktúra č.2025014,č.202515, č.202516,č.30250015,20250040</t>
  </si>
  <si>
    <t>ZK Spartacus Komárno, Hradná 22, 945 01; Stredná odborná škola obchodu a služieb, Budovateľská 32, 945 01 Komárno</t>
  </si>
  <si>
    <t>00352233</t>
  </si>
  <si>
    <t>ZK Spartacus Komárno refundácia za prenájom01-03/2026</t>
  </si>
  <si>
    <t>faktúra č.2026013,č.2026003</t>
  </si>
  <si>
    <t>ZK Marcelová, Cesta na Vŕšku 1,94632 Marcelová; Mirkom plus s.r.o. Hlavná 1160,946 32Marcelová</t>
  </si>
  <si>
    <t>42206421</t>
  </si>
  <si>
    <t>ZK Marcelova, refundácia za prenájom haly</t>
  </si>
  <si>
    <t>faktúra č.25VF07478</t>
  </si>
  <si>
    <t>ZK Dunajská Streda, Alžbetínske nám.1203/7 Dunajská Streda,</t>
  </si>
  <si>
    <t>34009892</t>
  </si>
  <si>
    <t>ZK Dunajská Streda, cestovné, diéty a štartovné počas sústredení DS 02/20226, MSR U 17</t>
  </si>
  <si>
    <t>ND26/00013,</t>
  </si>
  <si>
    <t>Gladiátor Šamorín, Šamorín 1914</t>
  </si>
  <si>
    <t>35627051</t>
  </si>
  <si>
    <t>ZK Gladiátor Šamorín Letné sústredenie-diéty-25 osôb</t>
  </si>
  <si>
    <t>Výdavkový doklad</t>
  </si>
  <si>
    <t xml:space="preserve">BUGI Wrestling Šamorín, Bratislavská 68/90, Chata pod Gýmešom s.r.o.,1536,SK </t>
  </si>
  <si>
    <t>BUGI Wrestling Šamorín,príspevok za aktívných športovcov,refundácia za prenájom haly, športový materiál a  sústredenie-ubytovanie</t>
  </si>
  <si>
    <t xml:space="preserve">faktúra č.20250099,č.20251245 pokladničný blok 202505/03512, BM-2025-114, </t>
  </si>
  <si>
    <t>ZK Trhová Hradská, Blatná 380/10, Horne Mýto 93013</t>
  </si>
  <si>
    <t>42295921</t>
  </si>
  <si>
    <t>ZK refundácia nákladov za pomôcky pre fyzio pre športocov</t>
  </si>
  <si>
    <t>pokladničný blok 78221/0018</t>
  </si>
  <si>
    <t>Wrestling Team Hurrikanes, Nesvady,Jókaniho 308/31, Nesvady;3b, s,r.o. Sabinovská 151,08001 Prešov</t>
  </si>
  <si>
    <t>36513148</t>
  </si>
  <si>
    <t xml:space="preserve">Wrestling Team Hurricanes Nesvady, refundáciaza športový materiál-teplákove súpravy a tričká-doplatok </t>
  </si>
  <si>
    <t>faktúra č.OFA20250521</t>
  </si>
  <si>
    <t>Wrstling Jedla Košice, Hemerkova1,040 23 Košice</t>
  </si>
  <si>
    <t>42408121</t>
  </si>
  <si>
    <t>Wrestling Jedla Košice, cestovné, ubytovanie a diéty, počas MSR U15, V.Š.,Gr.Š.,MT Moldava, Memoriál Ostrava, Memoriál Snina</t>
  </si>
  <si>
    <t>výdavkový doklad č.18; príjmový doklad č.2,pokladničný blok 1724,1198; cestovné príkazy</t>
  </si>
  <si>
    <t>Roland Hakszer, cestovné náklady, parkovanie</t>
  </si>
  <si>
    <t>cestovný príkaz č.76/2025</t>
  </si>
  <si>
    <t>Jozef Radnóti, cestovné náklady, parkovanie, diéty</t>
  </si>
  <si>
    <t>cestovný príkaz č.79/2025</t>
  </si>
  <si>
    <t>Jpzef Radnóti, cestovné náklady, parkovanie. Diéty</t>
  </si>
  <si>
    <t>cestovný príkaz č.58/2025</t>
  </si>
  <si>
    <t>Jozef Radnóti, cestovné náklady, diéty, parkoavnie</t>
  </si>
  <si>
    <t>cestovný príkaz č.73/2025</t>
  </si>
  <si>
    <t>Jozef Radnoti, cestovné náklady, diéty, parkovanie</t>
  </si>
  <si>
    <t>cestovný príkaz č.75/2025</t>
  </si>
  <si>
    <t>Lara Görcs, Vydrany; AG Sport s.r.o, Šipošovské Kračany 312, 930 03 Kostolné Kračany; Kafe spol s.r.o., Trhovisko 6110/19,929 01 Dunajská Streda</t>
  </si>
  <si>
    <t>45953601; 36230596</t>
  </si>
  <si>
    <t>ZK Dunajská Streda- Top Talent Tím Lara Gorcs- refundácia nákladov za cestovné počas tréningov- Budapešť, športový materiál a vstupenku do fitnesscentra</t>
  </si>
  <si>
    <t>Cestovný príkaz; pokladničný blok; 185; 162</t>
  </si>
  <si>
    <t>Réka Hegedüs, Veľké Blahovo; Koral Ortopedia, s.r.o., Vnútorná Okružná 41, 945 01 Komárno; SAGAX s.r.o., Hlavná 58A, 929 01 Dunajská Streda; Gomez Spólka Akeyjna, Tomasza Drobnika 2, 60-693 Poznaň; Kútik Zdravia s.r.o., Korzo Bélu Bartóka 789/3, 929 01 Dunajská Streda; AG sport s.r.o., Šipošovské Kračany 312, 930 03 Kostolné Kračany</t>
  </si>
  <si>
    <t>44689845; 36244589; 36275743; 45953601</t>
  </si>
  <si>
    <t>ZK Dunajská Streda- Top Talent Tím Réka Hegegus- refundácia nákladov, za cestovné počas sústredení Budapešť, lekárske vyšetrenie a športový materiál</t>
  </si>
  <si>
    <t xml:space="preserve">Cestovný príkaz; pokladničné bloky: 5595; 5628; 134; 001481; 107; faktúra č. SI-2025250705976;  </t>
  </si>
  <si>
    <t>SLOVNAFT, a.s., Vlčie hrdlo 1, 824 12 Bratislava; ORLEN S.A:, ul. Chemikow 7, 09 411 Plock; UAB Stateta, Sasnavos sen. Kantaliskiv k., Marijampolás r.; UAB Baltic Petroleum, Vilniaus g. 30, Raseiniai; Mgr. Jedlička Miroslav, Košice; Karin Hrinková, Košice; Peter Hrinko, Košice</t>
  </si>
  <si>
    <t>31322832</t>
  </si>
  <si>
    <t>Wrestling Jedla Košice- Príspevok za aktívnych športovcov do 23r.- refundácia nákladov za MT a MT Kelme</t>
  </si>
  <si>
    <t>pokladničný blok č. 15162; 200210417; 237745; 367067; 984</t>
  </si>
  <si>
    <t>Zápasnícky klub Baník Prievidza, o.z., ul.Olympionikov 4, 971 01 Prievidza; Spojená škola, Námestie sv.Štefana 1533/3, 929 01 Dunajská Streda; Miroslav Marcinek, Prievidza; SPOLOCENSKY PAVILON s.r.o., Trieda SNP 61, 040 11 Košice; NyNa s.r.o., Banícka 23, 972 42 Lehota nad Vtáčnikom</t>
  </si>
  <si>
    <t>30227151; 53638522; 45508127; 36317471</t>
  </si>
  <si>
    <t>ZK Baník Prievidza- Príspevok za aktívnych športovcov do 23r.- refundácia nákladov za športový materiál, cestovné, diéty, ubytovanie, parkovanie a dialničné poplatky počas MSR U17, MSR seniorov, MT Hradec Králove</t>
  </si>
  <si>
    <t>faktúra č. 90132025; cestovný príkaz; pokladničný blok č. 0020; faktúra č.202510492</t>
  </si>
  <si>
    <t>Wrestling Jedla Košice</t>
  </si>
  <si>
    <t>Wrestling Jedla Košice- Organizovanie MT v SR- refundácia za cestovné, diéty a dobrovoľnícku činnosť rozhodcov počas MT</t>
  </si>
  <si>
    <t xml:space="preserve">Cestovné príkazy; Dobrovoľnícke činnosti; </t>
  </si>
  <si>
    <t>SILESIA MERCH s.r.o., 28. října 439/221, 709 00 Ostrava</t>
  </si>
  <si>
    <t>19783922</t>
  </si>
  <si>
    <t>ZK Dunajplavba Bratislava- TTT Robert Martin Meszaroš- refundácia zápasnícke dresy</t>
  </si>
  <si>
    <t>Fakúra č. 04/09/2025</t>
  </si>
  <si>
    <t>Coming Home s.r.o., Levočská 1515/27C, 064 01 Stará Ľubovňa</t>
  </si>
  <si>
    <t>Wrestling Stará Ľubovňa- Príspevok za aktívnych športovcov do 23r.- refundácia nákladov za pobytové náklady počas sústredenia- Lechnica</t>
  </si>
  <si>
    <t>Faktúra č. 0242025</t>
  </si>
  <si>
    <t>Agata Strzelczyk, Bratislava; Viliam Oross, Bratislava</t>
  </si>
  <si>
    <t>ZK Dunajplavba Bratislava- Príspevok za aktívnych športovcov do 23r.- MT Prievidza, SDL Rimavská Sobota- cestovné, diétyy a štartovné</t>
  </si>
  <si>
    <t>Cestovné príkazy</t>
  </si>
  <si>
    <t>CHEMAKO spol. s.r.o., Moldavská 8, 040 12 Košice</t>
  </si>
  <si>
    <t>36173720</t>
  </si>
  <si>
    <t>ZK Košice 1904- Príspevok za aktívnych športovcov do 23r.- refundácia za stravu, ubytovanie a regeneráciu počas sústredenia 23.-29.8.2025</t>
  </si>
  <si>
    <t>Faktúra č. R1180254</t>
  </si>
  <si>
    <t>MLO SLOVAKIA s.r.o., Zvolenská cesta 14, 974 05 Banská Bystrica</t>
  </si>
  <si>
    <t>36007820</t>
  </si>
  <si>
    <t>SALKAZANOV TEAM- Príspevok za aktívnych športovcov do 23r.- refundácia za výživové doplnky</t>
  </si>
  <si>
    <t>Pokladničný blok č. 000424</t>
  </si>
  <si>
    <t>NMM Sp. z o.o., Bochenska 3/17, 31-061 Krakow; Homegym s.r.o., Na Záhradách 2A, 69002 Břeclav</t>
  </si>
  <si>
    <t>27708144</t>
  </si>
  <si>
    <t>CTM: ZK Košice 1904- výživové doplnky- elektrolyty</t>
  </si>
  <si>
    <t>Faktúra č. 43001/1/05/2025; 8793693401</t>
  </si>
  <si>
    <t xml:space="preserve">ZK Trhová Hradská </t>
  </si>
  <si>
    <t xml:space="preserve">ZK Trhová Hradská- II.a III.kolo a SDL gr.š.- hromadné vyúčtovanie cestovných výdavkov- rozhodcovia </t>
  </si>
  <si>
    <t xml:space="preserve">Žriedlo s.r.o., Žriedlová 11, 040 13 Košice; NMM Sp. z o.o., Bochenska 3/17, 31-061 Krakow </t>
  </si>
  <si>
    <t>55258000</t>
  </si>
  <si>
    <t>CTM: ZK Košice 1904- regenerácia a avýživové doplnky</t>
  </si>
  <si>
    <t>pokladničný blok č. 371; faktúra č. 38352/1/06/2025; 38350/1/06/2025</t>
  </si>
  <si>
    <t>Agata Strzelczyk, Bratislava; Národná diaľničná spoločnosť, a.s., Dúbravská cesta 14, 841 04 Bratislava</t>
  </si>
  <si>
    <t>35919001</t>
  </si>
  <si>
    <t>ZK Dunajplavba Bratislava- Príspevok za aktívnych športovcov do 23r.- MT Svitač Nitra- cestovné, diéty, štartovné, dialničné poplatky</t>
  </si>
  <si>
    <t>Cestovný príkaz; faktúra č.2514298612</t>
  </si>
  <si>
    <t>Bulko Martin, PhDr., Trenčín; Hrvatske autoceste d.o.o., Stjepana Širole 4, 10000 Zagreb; barely digital GmbH &amp; Co.KG, Konrad-Adenauer- Str.8, 86836, Klosterlechfeld, Germany</t>
  </si>
  <si>
    <t>Martin Bulko- Majstrovstvá sveta seniorov- Zahreb, Chorvátsko- cestovný príkaz č.61/2025:cestovné AUV, dialničné poplatky</t>
  </si>
  <si>
    <t>cestovný príkaz č.61/2025; 4090707467; 4010229156; fakúra č, INV-HU-8201500</t>
  </si>
  <si>
    <t>ZK Corgoň Nitra; SLOVNAFT, a.s., Vlčie hrdlo 1, 824 12 Bratislava; Školský internát Antona Garbana, Werferova 10, 040 11 Košice; SPOLOČENSKÝ PAVILÓN s.r.o., Trieda SNP 61, 040 11 Košice; GRK, s.r.o., Zánovská 4643/7, 979 01 Rimavská Sobota; Miroslav Machata Rege salón, Hodžova 3, 949 01 Nitra; Základná škola s materskou školou, Na Hôrke 30, 949 11 Nitra; CENTRAL PARK INVESTOR SLOVAKIA, a.s., Štúrova 3450/55A, 949 01 Nitra; ALDESŠPORT spol. s.r.o., J.C.Hronského 771/12, 949 07 Nitra; HOTEL MAGURA, spol s.r.o., Nám. J.C.Hronského, 971 01 Prievidza</t>
  </si>
  <si>
    <t>313222832; 00164119; 45508127; 50331205; 32760183; 54054010; 53377630; 36560812; 36293717</t>
  </si>
  <si>
    <t>ZK Corgoň Nitra- Príspevok za aktívnych športovcov do 23r.- školenie rozhodcov- ubytovanie, regenerácia, prenájom telocivčne, cestovné a diéty počas SŽL západ a MSR U20</t>
  </si>
  <si>
    <t xml:space="preserve">Cestovné príkazy; pokladničné bloky 14422; 0017; 25674; 10372; 0006; 0007; 0013; 0012; 0003; 0011; 0002; 0001; 0027; 0025; 0021; 0016; 0015; 0008; 0004; 0009; 0005; faktúra č. FA2025010004; 2364; 2238; 66; 78; 79; 88; 81; 82; </t>
  </si>
  <si>
    <t xml:space="preserve">Bauer sportovní potrěby s.r.o., Zímostní 1155/27, 71000 Ostrava </t>
  </si>
  <si>
    <t>SZK Považská Bystrica- Príspevok za aktívnych športovcov do 23r.- zabezpečenie organizácie podujatia- medaile</t>
  </si>
  <si>
    <t>Faktúra č. 2025000480</t>
  </si>
  <si>
    <t>Auto Gábriel, s.r.o., Ulica Osloboditeľov 70, 040 17 Košice; Mgr.Jakub Sýkora, Košice</t>
  </si>
  <si>
    <t>31699090</t>
  </si>
  <si>
    <t>CTM: ZK Košice 1904- MSR seniori- cestovné náklady, diéty, prenájom vozidla</t>
  </si>
  <si>
    <t>Faktúra č. RA-25-002618; cestovný príkaz</t>
  </si>
  <si>
    <t>Roland Hakszer, Mlynská 2, Dunajská Streda,92901</t>
  </si>
  <si>
    <t>Roland Hakszer,zasadnutie VV-ZSS 05.09.2025, cestovný príkaz č.68/2025:cestovné AUV</t>
  </si>
  <si>
    <t>Cestovný príkaz</t>
  </si>
  <si>
    <t>Roland Hakszer, zasadnutie VV-SZZ, 08.10.2025,cestovný príkaz č.74/2025:cestovné, parkovanie</t>
  </si>
  <si>
    <t>Roland Hakszer, Výberové konanie na post generálneho sekretára SZZ-16.10.2025, cestovný príkaz č.78/2025: cestovné, parkovné</t>
  </si>
  <si>
    <t>Roland Hakszer,Funkčné povinnosti na sekretariáte SZZ-11.09.2025,24 a 25.09.2025, cestovný príkaz č. 70,71/2025:cestovné</t>
  </si>
  <si>
    <t>cestovný príkaz</t>
  </si>
  <si>
    <t>Jozef Radnóti, dobšinského 28,97901, Rimavská Sobota</t>
  </si>
  <si>
    <t>Jozef Radnóti, zasadnutie VV-SZZ 05.09.2025,cestovný príkaz č.80/2025, cestovné, diéty</t>
  </si>
  <si>
    <t>Jozef Radnóti, výberové konanie na post ekretára SZZ-16.10.2025, cestovný prikaz č.7.,cestovné, parkovanie, diéty</t>
  </si>
  <si>
    <t>Vladimír Laco,Dúbravská 7,Prievidza, 97101</t>
  </si>
  <si>
    <t>Vladimír Laco, Zasadnutie VV-SZZ 05.09.2025,cestovný príkaz č.69/2025:cestovné AUV, Diety</t>
  </si>
  <si>
    <t>ZŠK Gabčíkovo,Krajná ulica 85, 93005, Gabčíkovo,Trophy shop s.r.o., klátovská 10, Jahodná,93021, Municipal real estate  Dunajská Streda s.r.o., Alžbetínske nám.1203,Dunajská Streda</t>
  </si>
  <si>
    <t>42153832</t>
  </si>
  <si>
    <t>ZŠK Gabčíkovo-Organizovanie MT v SR, refundácia nákladovza poháre a prenájom</t>
  </si>
  <si>
    <t>výdavkový pokl.doklad č.0009</t>
  </si>
  <si>
    <t>DEL-Zselic Sport EGYESULET SZIGETVAR, 7900 Szigetvár, Alkotmanz tér. 22</t>
  </si>
  <si>
    <t>ZK-Trhová Hradská, príspevok za športovcov do 23r, refundácia nákladov VT-Szigetvár 24.08.31.08.2025</t>
  </si>
  <si>
    <t>Fa-6980059</t>
  </si>
  <si>
    <t>Martin Źidzik, Strojárska 97,06901, Snina,Aqua services s.r.o., Cintorínska 22, 81108 Bratislava</t>
  </si>
  <si>
    <t>48051586</t>
  </si>
  <si>
    <t>Martin Źidzik, Zasadnuti VV-SZZ 08.10.2025, cestovný príkaz č.81/2025:cestovné, ubytovanie</t>
  </si>
  <si>
    <t>Cestovný výkaz,fa-2320250391,</t>
  </si>
  <si>
    <t>Tomáš Soos,Blatná 10, Horné mýto 93013</t>
  </si>
  <si>
    <t>Tomáš Soos,Výberové konanie VV-08.10.2025.,cestovný príkaz č.85/2025:cestovné</t>
  </si>
  <si>
    <t>Cestovný výkaz</t>
  </si>
  <si>
    <t>Tomáš Soos, Výberové konanie VV-SZZ 08.10.2025,cestovný príkaz č.85/2025:cestovné</t>
  </si>
  <si>
    <t>Tomáš Soos, Výberové konanie-16.10.2025, cestovný príkaz č.87/2025:cestovné</t>
  </si>
  <si>
    <t>ZK Trhová Hradská, Blatná ulica 10,Horné Mýto</t>
  </si>
  <si>
    <t>ZK Trhová Hradská, Organizovanie MT v SR, refundácia nákladov za cestovné, strava, dobrovoľnícka činnosť</t>
  </si>
  <si>
    <t>Zasadnutie VV-SZZ 21.08.2025, cestovný príkaz č.66/2025:AUV</t>
  </si>
  <si>
    <t>Cestový výkaz</t>
  </si>
  <si>
    <t>SOŚ  obchodu a služieb, Budovateľská 32, Komárno, 94501,</t>
  </si>
  <si>
    <t>ZK Spartakus Komárno, príspevok za športovcov do 23r,refundácia za prenájom, stravné a pobytové náklady</t>
  </si>
  <si>
    <t>fa-20250048,fa-2025075,fa-2025016,fa-2025100,fa-2025006,fa-20251111,fa-2025082,fa-2025078,fa-2025043</t>
  </si>
  <si>
    <t>ATEX-spol s.r.o., Vážnáho 21/3, 62100 Brno</t>
  </si>
  <si>
    <t>46963146</t>
  </si>
  <si>
    <t>objednávka PO25-1069</t>
  </si>
  <si>
    <t>záloha PZ25000088</t>
  </si>
  <si>
    <t>Zápasnícky Klub Košice 1904, Werferova 1, 04001 Košice</t>
  </si>
  <si>
    <t>42103908</t>
  </si>
  <si>
    <t>technické zabezpečenie MSR U20 gr. š.</t>
  </si>
  <si>
    <t>fa 625005</t>
  </si>
  <si>
    <t>technické zabezpečenie MSR U20 v.š a ženy</t>
  </si>
  <si>
    <t>fa 625004</t>
  </si>
  <si>
    <t>3G s.r.o., Bartošovca 110, 08642 Hertník</t>
  </si>
  <si>
    <t>46936238</t>
  </si>
  <si>
    <t>medaile</t>
  </si>
  <si>
    <t>fa FV251207</t>
  </si>
  <si>
    <t>Ryanair, Airside Bussiness Park, Swords, Dublin, Ireland</t>
  </si>
  <si>
    <t>letenky aj s batožinou Viedeň - Atény a späť - MS U17 v.š. 30.07.-03.08.2025 - 2 osoby</t>
  </si>
  <si>
    <t>invoice 2765452-2025/IE</t>
  </si>
  <si>
    <t>pobytové náklady U15 ž.z. - VT Brno 16.-20.06.2025 - 3 osoby</t>
  </si>
  <si>
    <t>fa 2025007</t>
  </si>
  <si>
    <t>ZK Gladiátor Šamorín, Hlavná 835/25, 93101 Šamorín</t>
  </si>
  <si>
    <t>CTM - refundácia nákladov za diéty pre 17 osôb počas zimného 06.-12.01.2025 a letného sústredenia 07.-13.07.2025</t>
  </si>
  <si>
    <t>06.01.2025, 07.07.2025</t>
  </si>
  <si>
    <t>MLO Slovakia s.r.o., Zvolenská cesta 14, 97405 Banská Bystrica</t>
  </si>
  <si>
    <t>Príspevok za aktívnych športovcov do 23 rokvo - Salkazanov Team - výživové doplnky</t>
  </si>
  <si>
    <t>pokladničný doklad č. 000316</t>
  </si>
  <si>
    <t>Centre for Sports Wrestling RSO-Alania, Komsomolsky Park, Vladikavkaz; Millenium Travel s.r.o., Nám. 1. Mája 2, 81106 Bratislava</t>
  </si>
  <si>
    <t>CTM - SALKAZANOV TEAM - refundácia nákladov za letenku a pobytové náklady počas VT Vladikavkaz 21.06.-31.07.2025</t>
  </si>
  <si>
    <t>21.6.2025, 17.07.2025</t>
  </si>
  <si>
    <t>fa č. 000423, č. 000422, č. 570/25, zmluva</t>
  </si>
  <si>
    <t>Tomáš Soós, Trhová Hradská</t>
  </si>
  <si>
    <t>cestovný príkaz č. 49/2025 - Trhová Hradská - Schwechat a späť,</t>
  </si>
  <si>
    <t>cestovný príkaz č. 49/2025, príjmový pokladničný blok</t>
  </si>
  <si>
    <t>cestovný príkaz č. 44/2025 - Dunajská Streda - Schwechat a späť 2x, diéty (záloha vo výške 200€ poskytnutá dňa 17.07.2025)</t>
  </si>
  <si>
    <t>cestovný príkaz č. 44/2025</t>
  </si>
  <si>
    <t>cestovný príkaz č. 46/2025 - Trhová Hradská - Soroca, Moldavsko - VT Soroca U17 gr.š., ubytovanie</t>
  </si>
  <si>
    <t xml:space="preserve">cestovný príkaz č. 46/2025 </t>
  </si>
  <si>
    <t>cestovný príkaz č. 45/2025 - Trhová Hradská - letisko Viedeň - MS U17 gr.š.</t>
  </si>
  <si>
    <t>cestovný príkaz č. 45/2025</t>
  </si>
  <si>
    <t xml:space="preserve">Sportisimo SK s.r.o., Boženy Nemcovej 8, 81104 Bratislava </t>
  </si>
  <si>
    <t>44156979</t>
  </si>
  <si>
    <t>športový materiál - tričká, dresy, obuv</t>
  </si>
  <si>
    <t>pokladničný blok č. 00000750/00000113</t>
  </si>
  <si>
    <t>barelydigital GmbH &amp; Co. KG, Konrad-Adenauer-Str. 8, 86836 Klosterlechfeld, Germany</t>
  </si>
  <si>
    <t>cestovný príkaz č. 43/2025 - Trenčín -Budapešť, diaľničné poplatky</t>
  </si>
  <si>
    <t xml:space="preserve">cestovný príkaz č. 43/2025, invoice INV-HU-7888695, </t>
  </si>
  <si>
    <t>dobrovoľnícka zmluva č. 113/2025 - Martin Bulko - činnosť medzinárodného rozhodcu - Ranking Series Budapešť, Madarsko</t>
  </si>
  <si>
    <t>dobrovoľnícka zmluva č. 113/2025</t>
  </si>
  <si>
    <t>dobrovoľnícka zmluva č. 114/2025 - Roland Hakszer - činnosť trénera - MS U17 Atény, Grécko</t>
  </si>
  <si>
    <t>dobrovoľnícka zmluva č. 114/2025</t>
  </si>
  <si>
    <t>dobrovoľnícka zmluva č. 116/2025 - Jozef Radnóti - vedúci výpravy - ME U15 Caorle, Taliansko</t>
  </si>
  <si>
    <t>dobrovoľnícka zmluva č. 116/2025</t>
  </si>
  <si>
    <t>dobrovoľnícka zmluva č. 117/2025 - Michal Radnóti - činnosť trénera - MT U15 Cluj Napoca, Rumunsko</t>
  </si>
  <si>
    <t>dobrovoľnícka zmluva č. 117/2025</t>
  </si>
  <si>
    <t>Tamás Soós, Trhová Hradská</t>
  </si>
  <si>
    <t>dobrovoľnícka zmluva č. 118/2025 - Tamás Soós - MT Cluj Napoca U15</t>
  </si>
  <si>
    <t>dobrovoľnícka zmluva č. 118/2025</t>
  </si>
  <si>
    <t>dobrovoľnícka zmluva č. 119/2025 - Tamás Soós - činnosť trénera - ME U17</t>
  </si>
  <si>
    <t>dobrovoľnícka zmluva č. 119/2025</t>
  </si>
  <si>
    <t xml:space="preserve">dobrovoľnícka zmluva č. 120/2025 - Tamás Soós - činnosť trénera - ME U15 </t>
  </si>
  <si>
    <t>dobrovoľnícka zmluva č. 120/2025</t>
  </si>
  <si>
    <t xml:space="preserve">dobrovoľnícka zmluva č. 121/2025 - Tamás Soós - činnosť trénera - MS U17 </t>
  </si>
  <si>
    <t>dobrovoľnícka zmluva č. 121/2025</t>
  </si>
  <si>
    <t>dobrovoľnícka zmluva č. 122/2025 - Tomáš Soós - činnosť trénera - MT Constantin Alexandru a Ioan W. Popovici U17</t>
  </si>
  <si>
    <t>dobrovoľnícka zmluva č. 122/2025</t>
  </si>
  <si>
    <t>dobrovoľnícka zmluva č. 123/2025 - Tomáš Soós - činnosť trénera - MT Cluj Napoca U15</t>
  </si>
  <si>
    <t>dobrovoľnícka zmluva č. 123/2025</t>
  </si>
  <si>
    <t xml:space="preserve">dobrovoľnícka zmluva č. 124/2025 - Tomáš Soós - činnosť trénera - ME U15 </t>
  </si>
  <si>
    <t>dobrovoľnícka zmluva č. 124/2025</t>
  </si>
  <si>
    <t xml:space="preserve">dobrovoľnícka zmluva č. 125/2025 - Tomáš Soós - činnosť trénera - ME U15 </t>
  </si>
  <si>
    <t>dobrovoľnícka zmluva č. 125/2025</t>
  </si>
  <si>
    <t xml:space="preserve">Vasco Electronics Góralski Group S.K.A., Kalinčiakova 1, 97405 Banská Bystrica </t>
  </si>
  <si>
    <t>cestovný príkaz č. 47/2025, Bánovce nad Bebravou - Košice a späť, materiálne zabezpečenie</t>
  </si>
  <si>
    <t>23.04.2025, 18.04.2025</t>
  </si>
  <si>
    <t>cestovný príkaz č.47/2025, fa č. EXEU/04/000146/2025/FSK/OSS</t>
  </si>
  <si>
    <t>ZO Lokomotíva Rimavská Sobota, Dobšinského 46/28, 97901 Rimavská Sobota</t>
  </si>
  <si>
    <t>42300274</t>
  </si>
  <si>
    <t>regenerácia - prenájom sauny - 6 osôb - VT Rimavská Sobota U15 v.š.</t>
  </si>
  <si>
    <t>fa č.7</t>
  </si>
  <si>
    <t>MABATA s.r.o., Povstania 600, 97901 Rimavská Sobota; Peter Kovács, Malohontská 1532/11, 97901 Rimavská Sobota; Gemer Invest s.r.o., Nová 2, 97901 Rimavská Sobota</t>
  </si>
  <si>
    <t xml:space="preserve">44489137, 50365932, 31630952, </t>
  </si>
  <si>
    <t>refundácia nákladov za ubytovanie, stravu a regeneráciu počas VT Rimavská Sobota U15 v.š.</t>
  </si>
  <si>
    <t>21.05.2025, 15.05.2025, 14.05.2025</t>
  </si>
  <si>
    <t>fa č. 2025062, fa č. FV25001, fa č 2388</t>
  </si>
  <si>
    <t>44489137; 50365932; 31630952</t>
  </si>
  <si>
    <t>refundácia nákladov za ubytovanie, stravu a regeneráciu - VT Rimavská Sobota ; záloha vo výške 1500€ poskytnutá dňa 13.05.2025</t>
  </si>
  <si>
    <t xml:space="preserve">21.05.2025, 15.05.2025, 14.05.2025 </t>
  </si>
  <si>
    <t>fa 2025062, pokladničný blok č. 1627, fa FV25001, fa 2388, pokladničný doklad č. 53</t>
  </si>
  <si>
    <t>Emília Hudecová - MILKA, K nemocnici 780/15, 957 01 Bánovce nad Bebravou; BLAIZIK j. s. a., Moravská 13 020 01 Púchov; Emergency Support, o. z., Pod Juhom 7666, 911 01 Trenčín, 3G s.r.o., Bartošovce 110, 086 42 Bartošovce</t>
  </si>
  <si>
    <t>46936238; 51143305; 35211687; 55390633</t>
  </si>
  <si>
    <t>refundácia výdavkov - zdravotný dozor, strava, trofeje, upratovanie - MSR U15</t>
  </si>
  <si>
    <t>05.02.2025, 07.02.2025</t>
  </si>
  <si>
    <t>fa č. FV251310, fa č. 20250126, doklad č. 21634, fa č. 125010302</t>
  </si>
  <si>
    <t>Emília Hudecová - MILKA, K nemocnici 780/15, 957 01 Bánovce nad Bebravou; BLAIZIK j. s. a., Moravská 13 020 01 Púchov; Emergency Support, o. z., Pod Juhom 7666, 911 01 Trenčín</t>
  </si>
  <si>
    <t>35211687; 55390633; 51143305</t>
  </si>
  <si>
    <t>refundácia výdavkov - zdravotný dozor, strava, trofeje, upratovanie - 2. kolo Slovenskej žiackej ligy západ</t>
  </si>
  <si>
    <t>fa č. 20250125, fa č. 12501030, doklad č. 21445</t>
  </si>
  <si>
    <t>ZO Lokomotíva Rimavská Sobota, P. Dobšinského 46/28, 97901 Rimavská Sobota</t>
  </si>
  <si>
    <t>prenájom telocvične 05.10.2025 - SL 1. kolo v.š.</t>
  </si>
  <si>
    <t>fa 25</t>
  </si>
  <si>
    <t>cestovné a stravné rozhodcovia - Jozef Radnóti, Michal Radnóti, Ivan Vymazal, Peter Botoš, Matej Gardoš - SL 1.kolo</t>
  </si>
  <si>
    <t>ZK Trhová Hradská, Blatná ulica 380/10, 930 13 Horné mýto</t>
  </si>
  <si>
    <t>cestovné a stravné rozhodcovia - Ladislav Szerencses, Bence Gál, Juraj Čukan, Zoltán Szeiler ml. - SL a SDL 1. kolo gr.š..</t>
  </si>
  <si>
    <t>ZK Baník Prievidza, Ulica Olympionikov 464/9 97101 Prievidza</t>
  </si>
  <si>
    <t>cestovné a stravné rozhodcovia - Leoš Drmola, Libor Mokrý ml., Jakub Sciranka, Denis Laco -  SŽL 3. kolo západ</t>
  </si>
  <si>
    <t>ZK Moldava nad Bodvou, Užhorodská 1037/21, 040 11 Košice</t>
  </si>
  <si>
    <t>50801805</t>
  </si>
  <si>
    <t>cestovné a stravné rozhodcovia - Matej Gardoš, Mária Zarembová - SŽL 3.kolo východ</t>
  </si>
  <si>
    <t>dobrovoľnícka zmluva č. 097/2025  -hlavný tabuľkár MSR seniorov - Komárno</t>
  </si>
  <si>
    <t>dobrovoľnícka zmluva č. 097/2025</t>
  </si>
  <si>
    <t>Martin Bulko</t>
  </si>
  <si>
    <t>dobrovoľnícka zmluva č.093/2025 -hlavný rozhodca MSR seniorov - Komárno</t>
  </si>
  <si>
    <t>dobrovoľnícka zmluva č.093/2025</t>
  </si>
  <si>
    <t>Jakub Sciranka</t>
  </si>
  <si>
    <t>dobrovoľnícka zmluva č. 103/2025 -rozhodca MSR seniorov - Komárno</t>
  </si>
  <si>
    <t>dobrovoľnícka zmluva č. 103/2025</t>
  </si>
  <si>
    <t>Libor Mokrý</t>
  </si>
  <si>
    <t>dobrovoľnícka zmluva č. 098/2025 -rozhodca MSR seniorov - Komárno</t>
  </si>
  <si>
    <t>dobrovoľnícka zmluva č. 098/2025</t>
  </si>
  <si>
    <t>Anton Kračmer</t>
  </si>
  <si>
    <t>dobrovoľnícka zmluva č. 099/2025- rozhodca MSR seniorov - Komárno</t>
  </si>
  <si>
    <t>dobrovoľnícka zmluva č. 099/2025</t>
  </si>
  <si>
    <t>Peter Botoš</t>
  </si>
  <si>
    <t>dobrovoľnícka zmluva č. 102/2025 -rozhodca MSR seniorov - Komárno</t>
  </si>
  <si>
    <t>dobrovoľnícka zmluva č. 102/2025</t>
  </si>
  <si>
    <t>Stanislav Marček</t>
  </si>
  <si>
    <t>dobrovoľnícka zmluva č. 100/2025 -rozhodca MSR seniorov - Komárno</t>
  </si>
  <si>
    <t>dobrovoľnícka zmluva č. 100/2025</t>
  </si>
  <si>
    <t>Pavol Rapčan</t>
  </si>
  <si>
    <t>dobrovoľnícka zmluva č.101/2025 -rozhodca MSR seniorov - Komárno</t>
  </si>
  <si>
    <t>dobrovoľnícka zmluva č.101/2025</t>
  </si>
  <si>
    <t>Jozef Mesiarkin</t>
  </si>
  <si>
    <t>dobrovoľnícka zmluva č. 096/2025 - rozhodca MSR seniorov - Komárno</t>
  </si>
  <si>
    <t>dobrovoľnícka zmluva č. 096/2025</t>
  </si>
  <si>
    <t>dobrovoľnícka zmluva č. 094/2025 - rozhodca MSR seniorov - Komárno</t>
  </si>
  <si>
    <t>dobrovoľnícka zmluva č. 094/2025</t>
  </si>
  <si>
    <t>3G s.r.o., Bartošovce 110, 086 42 Bartošovce</t>
  </si>
  <si>
    <t>medaile 54 ks zlatá</t>
  </si>
  <si>
    <t>fa č. FV251515</t>
  </si>
  <si>
    <t>Amazon 410 Terry Ave N, United States,</t>
  </si>
  <si>
    <t>Technické zabezpečenie MSR v zmysle uznesenia VZ-SZZ -videochallnege -  statívy</t>
  </si>
  <si>
    <t>FA</t>
  </si>
  <si>
    <t>Alza, Mlynské Nivy 19034 / 5a, Bratislava</t>
  </si>
  <si>
    <t>Technické zabezpečenie MSR v zmysle uznesenia VZ-SZZ -videochallnege - 2x tablet + 2x pamatova karta</t>
  </si>
  <si>
    <t>Hungarian Wrestling Federation, H-1146, Budapest, Istvanmezei út 1-3.</t>
  </si>
  <si>
    <t>výcvikový tábor, Tata - Maďarsko gr.š. - 30.03. - 04.04.2025 - pobytové náklady 5 osôb</t>
  </si>
  <si>
    <t>fa sz299/2025/v</t>
  </si>
  <si>
    <t>pelicantravel.com s.r.o., Pribinova 17954/10, 81109 Bratislava</t>
  </si>
  <si>
    <t xml:space="preserve">letenky </t>
  </si>
  <si>
    <t>fa 8125017381</t>
  </si>
  <si>
    <t>BALEX s.r.o., Hviezdoslavova 8/440, 97901 Rimavská Sobota</t>
  </si>
  <si>
    <t>36020427</t>
  </si>
  <si>
    <t>tlač, kópia A4/1 farebná, color copy</t>
  </si>
  <si>
    <t>fa 22779</t>
  </si>
  <si>
    <t>AG sport s.r.o., Šipošovské Kračany 312, 93003 Kostolné Kračany</t>
  </si>
  <si>
    <t>45953601</t>
  </si>
  <si>
    <t>fa 25VF00024</t>
  </si>
  <si>
    <t>3G s.r.o., Bartošovce 110, 08642 Hertník</t>
  </si>
  <si>
    <t>medaile, poháre - SŽL východ a západ</t>
  </si>
  <si>
    <t>fa FV256014</t>
  </si>
  <si>
    <t>HOCKEY STAR s.r.o., Seberíniho 14, 821 04 Bratislava</t>
  </si>
  <si>
    <t>35916885</t>
  </si>
  <si>
    <t>výživové doplnky Majstrovstvá Európy seniorov Bratislava</t>
  </si>
  <si>
    <t>fa 20250036</t>
  </si>
  <si>
    <t xml:space="preserve">pelicantravel.com s.r.o., Pribinova 17954/10,, 81109 Bratislava </t>
  </si>
  <si>
    <t>letenky IST - ZAG - B. Tsakulov, T. Salkazanov, A. Gulaev - MS Zagreb</t>
  </si>
  <si>
    <t>fa 8125049099</t>
  </si>
  <si>
    <t xml:space="preserve">Hungarian Wrestling Federation, H-1146 Budapest, Istvanmezei ut 1-3.  </t>
  </si>
  <si>
    <t>pobytové náklady Ranking Series Budapešť - 16.-21.07.2025 - 1 osoba</t>
  </si>
  <si>
    <t>Centre Management – Bulgarian Wrestling Federation
1040 Sofia, boul. “Vassil Levski” 75</t>
  </si>
  <si>
    <t xml:space="preserve">pobytové náklady - MS U20 </t>
  </si>
  <si>
    <t>invoice 452025</t>
  </si>
  <si>
    <t xml:space="preserve">Vasco Electronics Górallski Group S.K.A.,  Kalinčiakova 1, 97405 Banská Bystrica; </t>
  </si>
  <si>
    <t>cestovný príkaz č. 47/2025 - Henrich Pietrik - Bánovce nad Bebravou - Košice a späť - reprezentačné sústredenie U17, U20, seniori; prenosný prekladač</t>
  </si>
  <si>
    <t>cestovný príkaz č. 47/2025, fa EXEU/04/000146/2025/FSK/OSS</t>
  </si>
  <si>
    <t>ADK TZ s.r.o., Račianska 88B, 83102 Bratislava</t>
  </si>
  <si>
    <t>48278157</t>
  </si>
  <si>
    <t>refundácia nákladov za aeróbny trenažér, stacionárny bicykel - Top talen tím - zmluva Z. Molnár → ZK Velky Meder</t>
  </si>
  <si>
    <t>fa 125070702,  zmluva</t>
  </si>
  <si>
    <t>cestovné náklady - letenky - Viedeň - Tbilisi - 4 osoby - ME seniorov, Šamorín</t>
  </si>
  <si>
    <t>booking number B10737965347</t>
  </si>
  <si>
    <t>cestovné náklady - letenky - Vladikavkaz - Viedeň - 4 osoby - ME seniorov, Šamorín</t>
  </si>
  <si>
    <t>booking number B08773348849, B08357216463</t>
  </si>
  <si>
    <t>Antidopingová agentúra Slovenskej Republiky, Pribinova 32, 810 08 Bratislava</t>
  </si>
  <si>
    <t>50119231</t>
  </si>
  <si>
    <t>antidopingová prednáška - Trenčín 20.09.2025</t>
  </si>
  <si>
    <t>fa 2025051</t>
  </si>
  <si>
    <t>Austrian Airlines AG, Office Park 2, A-1300 Vienna Airport, Austria</t>
  </si>
  <si>
    <t>letenky Ivan Vymazal - Košice - Benátky a späť- ME U20 Caorle, Taliansko</t>
  </si>
  <si>
    <t>invoice 225002608258</t>
  </si>
  <si>
    <t>United World Wrestling, Rue du Chateau 6, 1804 Corsier-sur-Vevey, Switzerland</t>
  </si>
  <si>
    <t>licencia</t>
  </si>
  <si>
    <t>Energysport SK</t>
  </si>
  <si>
    <t>prenájom Game Ready 04.-09.04.2025</t>
  </si>
  <si>
    <t>North Macedonia Wrestling Federation U1, 1732, nr. 4' Skopje, 1000</t>
  </si>
  <si>
    <t>- Majstrovstvá Euópy U17 - Pobytové náklady ME U17 Skopje - 14  osôb - 08.-16.06.2025</t>
  </si>
  <si>
    <t>invoice 35/2025/1</t>
  </si>
  <si>
    <t>Polskie Linie Lotnicze Lot S.A, ul. Komitetu Obrony Robotnikow 43, 02-146 Warszawa, Slovak Lines Express s.r.o., Mlynské Nivy 5, Bratislava, Železničná spoločnosť Slovensko a.s., Rožňavská 1, 832 72 Bratislava, MTU Tallin Open, KR. Palusalu Noorte Maadlusvoistlus</t>
  </si>
  <si>
    <t>44667345; 35914939</t>
  </si>
  <si>
    <t>refundácia MT Tallin - cestovné, letenky, pobytové náklady, strava, štartovné, poplatky za sústredenie</t>
  </si>
  <si>
    <t>26.03.2025, 19.02.2025, 28.03.2025, 29.03.2025, 21.03.2025</t>
  </si>
  <si>
    <t>invoice 80378056, doklad 1133108965537010, č. 4600.214.957, doklad 250324431759</t>
  </si>
  <si>
    <t xml:space="preserve">Spojená škola Námestie sv. Štefana 1533/3, 929 01 Dunajská Streda, Auto Gábriel s.r.o., Osloboditeľov 70, 04017 Košice </t>
  </si>
  <si>
    <t>53638522, 31699090</t>
  </si>
  <si>
    <t>refundácia nákladov MSR U17, Dunajská Streda - cestovné, ubytovanie, stravné, prenájom</t>
  </si>
  <si>
    <t>21.2.2025, 19.02.2025</t>
  </si>
  <si>
    <t>príjmový doklad , fa 90052025, fa RA-25-002592, RA-25-002591</t>
  </si>
  <si>
    <t>Hoffer, s.r.o., Bratislavská cesta, 94501 Komárno;  Tomas Soos, Trhova Hradska</t>
  </si>
  <si>
    <t>36529214</t>
  </si>
  <si>
    <t xml:space="preserve">cestovný príkaz č. 18/2025, Trhová Hradská - Cluj Napoca, diaľničná známka, </t>
  </si>
  <si>
    <t>5.6.2025, 22.05.2025</t>
  </si>
  <si>
    <t xml:space="preserve">cestovný príkaz č. 18/2025, pokladničný blok č. 03852, </t>
  </si>
  <si>
    <t>ubytovanie 1 osoba - 20.04.-04.05.2025, VT Košice</t>
  </si>
  <si>
    <t>fa 62500067</t>
  </si>
  <si>
    <t>Polisportiva Athlon Sassari 1988 ASD, Sassari, Italia</t>
  </si>
  <si>
    <t>Pobytové náklady 03.-07.06.2025 - 2 osoby; 30th International Tournament Citta di Sassari</t>
  </si>
  <si>
    <t>invoice n. 4</t>
  </si>
  <si>
    <t>Autobahngrenzubergang A6, A-2421 Kittsee; Autostrade per l ' Italia; Societa Autostrade Allo Adrialico S.p.A, Via Vittorino Focchi n.19, 34143 Trieste; BALESTAV, Hlavná 59/150, 93011 Topoľníky</t>
  </si>
  <si>
    <t>33937257</t>
  </si>
  <si>
    <t>cestovný príkaz č. 40/2025, diaľničné poplatky, prenájom vozidla - ME U20 Caorle, Taliansko ; (záloha vyplatená dňa 06.06.2025, vo výške 750€)</t>
  </si>
  <si>
    <t>08.07.2025, 01.07.2025, 05.07.2025</t>
  </si>
  <si>
    <t>cestovný príkaz č. 40/2025, pokladničný blok č. 82340, č. 9129, č. 545, fa č. 132025</t>
  </si>
  <si>
    <t xml:space="preserve">RegioJet a. s., Námestí Svobody 86/17, 602 00 Brno, Česká republika </t>
  </si>
  <si>
    <t>28333187</t>
  </si>
  <si>
    <t>VT Brno - ženské zložky-  16.-20.06.2025 - cestovné lístk - BA-Brno - 3os.</t>
  </si>
  <si>
    <t>el. lístok 4958475481</t>
  </si>
  <si>
    <t>ZO Lokomotíva Rimavská Sobota, P. Dobšinského 46/28 97901 Rimavská Sobota</t>
  </si>
  <si>
    <t>fa č. 6</t>
  </si>
  <si>
    <t>licencia U20 Beck Samuel</t>
  </si>
  <si>
    <t>invoice 51625</t>
  </si>
  <si>
    <t>Jakub Sciranka; Autobahnen-und Schnellstrasen-Finanzierungs-AG, Schnirchgasse, A-1030 Wien</t>
  </si>
  <si>
    <t>cestovný príkaz č. 39/2025 - MT Steinbrunn U15</t>
  </si>
  <si>
    <t>cestovný príkaz č. 39/2025, doklad č. 400040243916</t>
  </si>
  <si>
    <t xml:space="preserve">Turkishairlines </t>
  </si>
  <si>
    <t>letenky</t>
  </si>
  <si>
    <t>ZK Slávia Snina o. z., Študentská 2046, 069 01 Snina ; Ingrida Petriková, Budovateľská 1432/3, 06901 Snina; Nina Kollarova, Matej Gardoš, Ivan Vymazal, Peteer Hrinko, Matus Jun, Daniel Berdis</t>
  </si>
  <si>
    <t>48481106; 48144835</t>
  </si>
  <si>
    <t>Organizovanie MT v SR - refundácia za rozhodcov a kvety počas MT Memorial J. Židzika - 7. rocnik</t>
  </si>
  <si>
    <t>dobrovolnicke zmluvy, pokladničny blok č 1480 (5)</t>
  </si>
  <si>
    <t>ZK Košice 1904 o.z., Werferova 2582/1 040 11 Košice</t>
  </si>
  <si>
    <t>refundácia za stravné rozhodcov - 2. kolo I. Slovenská žiacka liga - východ; 15.03.2025</t>
  </si>
  <si>
    <t>hromadné vyúčtovanie cestovných výdavkov</t>
  </si>
  <si>
    <t>Ivan Molnár, Nitra; Lara Gorcs, Viktoria Foldesiova, Michaela Sebokova, Ivan Molnar st</t>
  </si>
  <si>
    <t>MT a VT Karlino, POL - ženské zložky-  03/2025 - cestovný príkaz č. 10/2025: Molnar + repre, Nitra-Karlino- Nitra, cestovné AUV, diety - Záloha 500 € (03.2025)</t>
  </si>
  <si>
    <t xml:space="preserve">14.03.,05.06., </t>
  </si>
  <si>
    <t>cestovný príkaz č. 10/2025</t>
  </si>
  <si>
    <t>Balestav</t>
  </si>
  <si>
    <t xml:space="preserve">Tlač diplmov </t>
  </si>
  <si>
    <t>fa 062025</t>
  </si>
  <si>
    <t>ATEX spol s.r.o., J. M. Petzvala 1, 324 00 Galanta</t>
  </si>
  <si>
    <t>17642906</t>
  </si>
  <si>
    <t>6x zápasnícky dres - Szaboová 2x, Sýkorová 2x, Vajas 2x</t>
  </si>
  <si>
    <t xml:space="preserve"> fa PZ25000254</t>
  </si>
  <si>
    <t>cestovný príkaz č. 14/2025 - doplatok k MT Chomutov gr.š. - Trhová Hradská - Chomutov - cestovné AUV (chybná platba - doplatok</t>
  </si>
  <si>
    <t>cestovný príkaz č. 14/2025 doplatok</t>
  </si>
  <si>
    <t>Marián Hakszer, BALESTAV, Hlavnná 59/150, 93011 Topoľníky</t>
  </si>
  <si>
    <t>refundácia nákladov za technické zabezpečenie počas MT</t>
  </si>
  <si>
    <t>fa  202025, príjmový pokladničný doklad</t>
  </si>
  <si>
    <t>SPORTMEDIC - Peter Uhrík, 1. Mája 974/2, 01701 Považská Bystrica; Fytko s.r.o., Soblahov 866, 91338 Soblahov</t>
  </si>
  <si>
    <t>45681601, 55719813</t>
  </si>
  <si>
    <t>fyzioterapeutické a zdravotnícke pomôcky Majstrovstvá Európy seniorov 2025 Bratislava</t>
  </si>
  <si>
    <t>31.03.2025, 28.03.2025</t>
  </si>
  <si>
    <t>fa 2025/049, fa 2025312</t>
  </si>
  <si>
    <t>Henrich Pietrik, Bánovce nad Bebravou</t>
  </si>
  <si>
    <t>cestovný príkaz č. 59/2025 - VT Banská Bystrica - 10.-21.02.2025 trénerská činnosť počas VT</t>
  </si>
  <si>
    <t>cestovný príkaz č. 59/2025</t>
  </si>
  <si>
    <t>Gabi Szolgálato és Kereskedelmi Bt.,Igmándi út 29., 2900 Komárom; Haller spol s.r.o., Námestie M. R. Štefánika 4, 945 01 Komárno; KOM Construct s.r.o., Senný trh 3116/7, 945 01 Komárno; Adam Magyarics MATHIAS, Komárňanská 93201 Veľký Meder, Július Csicsoi, Tímea Kissová, Tímea Zajdoová, Katalin Repášová, František Salma</t>
  </si>
  <si>
    <t>36520306, 31442544</t>
  </si>
  <si>
    <t>prenájom športoviska a auta, lekársky dozor, ceny, technické zabezpečenie, občerstvenie a dobrovoľníci - MSR seniorov Komárno</t>
  </si>
  <si>
    <t>02.06.2025, 23.05.2025</t>
  </si>
  <si>
    <t>invoice gabi-2025-333, fa PR-20250521/01581, fa 2025-024, dobrovoľnícke zmluvy</t>
  </si>
  <si>
    <t xml:space="preserve">Kozma Istvan Magyar Birkozo, Akadémia Alapítvány, 1213 Budapest; </t>
  </si>
  <si>
    <t>refundácia nákladov za MT Kimba CUP, Budapešť - ubytovanie, cestovné, štartovné</t>
  </si>
  <si>
    <t xml:space="preserve">invoice 9904343; invoice KIMKP2025/22; </t>
  </si>
  <si>
    <t>Autopožičovňa AGAMA s.r.o, Okružná 1316/4 Detva</t>
  </si>
  <si>
    <t>50882791</t>
  </si>
  <si>
    <t>poplatky za najazdené kilometre - ME U15</t>
  </si>
  <si>
    <t>fa 202500037</t>
  </si>
  <si>
    <t>dobrovoľnícka zmluva č. 104/2025 - činnosť rozhodcu - 2. kolo SŽL západ v. š. - Bánovce nad Bebravou</t>
  </si>
  <si>
    <t>dobrovoľnícka zmluva č. 104/2025</t>
  </si>
  <si>
    <t xml:space="preserve">Martin Bulko, </t>
  </si>
  <si>
    <t xml:space="preserve">pobytové náklady 1 osoba - rozhodca - Ranking Series, Budapešť  </t>
  </si>
  <si>
    <t xml:space="preserve">Hungarian Wrestling Federation, 1146 Budapest; </t>
  </si>
  <si>
    <t>refundácia cestovného a štartovného na MT a VT Abony</t>
  </si>
  <si>
    <t xml:space="preserve">pokladničný blok č. 52/33; </t>
  </si>
  <si>
    <t>Zápasnícky klub Košice 1904 o.z., Werferova 2582/1 04011 Košice</t>
  </si>
  <si>
    <t>refundácia cestovných nákladov a stravného za 1. kolo Slovenskej dorasteneckej ligy - Bratislava</t>
  </si>
  <si>
    <t>doklad č. 1133108925492881</t>
  </si>
  <si>
    <t>Viliam Oross, Bratislava</t>
  </si>
  <si>
    <t>dobrovoľnícka zmluva č. 107/2025 - činnosť trénera - MT Jovenes Promesas, La Nucia</t>
  </si>
  <si>
    <t>dobrovoľnícka zmluva č. 107/2025</t>
  </si>
  <si>
    <t>dobrovoľnícka zmluva č. 106/2025 - činnosť trénera - ME U17, Skopje</t>
  </si>
  <si>
    <t>dobrovoľnícka zmluva č. 106/2025</t>
  </si>
  <si>
    <t>Jakub Sýkora, Košice</t>
  </si>
  <si>
    <t>dobrovoľnícka zmluva č. 110/2025 - činnosť trénera - ME U20, Caorle</t>
  </si>
  <si>
    <t>dobrovoľnícka zmluva č. 110/2025</t>
  </si>
  <si>
    <t>dobrovoľnícka zmluva č. 109/2025 - činnosť trénera - MT Dumitru Pirvulescu a Vasile Iorga U20, Bukurešť</t>
  </si>
  <si>
    <t>dobrovoľnícka zmluva č. 109/2025</t>
  </si>
  <si>
    <t>dobrovoľnícka zmluva č. 108/2025 - činnosť delegáta SZZ - ME U20, Caorle</t>
  </si>
  <si>
    <t>dobrovoľnícka zmluva č. 108/2025</t>
  </si>
  <si>
    <t>Agáta Strzelczyk, Bratislava</t>
  </si>
  <si>
    <t>dobrovoľnícka zmluva č. - 105/2025 - činnosť reprezentačnej trénerky - ME U20, Caorle</t>
  </si>
  <si>
    <t>dobrovoľnícka zmluva č. 105/2025</t>
  </si>
  <si>
    <t xml:space="preserve">Vajas - náhrada za mzdu  - v zmysle smernice - odmena pre ZK/ZO - </t>
  </si>
  <si>
    <t>ZMLUVA</t>
  </si>
  <si>
    <t xml:space="preserve">Penzión SET, Trieda SNP 85, 04011 Košice; Slovenské liečebné kúpele Rajecké Teplice a.s., Panenská 33, 013 13 Rajecké Teplice; </t>
  </si>
  <si>
    <t>42369304; 31642284</t>
  </si>
  <si>
    <t>refundácia nákladov za ubytovanie počas VT Košice 12.-17.05.2025 ; pobytové náklady počas regeneračného pobytu Rajecké Teplice 14.-16.03.2025</t>
  </si>
  <si>
    <t>14.03.2025, 13.05.2025</t>
  </si>
  <si>
    <t>fa 62500073, fa 122501892, pokladničný blok č. R142113271</t>
  </si>
  <si>
    <t>Krajské športové centrum, Námestie mieru 1, 08001 Prešov; Jozef Radnóti</t>
  </si>
  <si>
    <t xml:space="preserve">refundácia nákladov za poháre (trofeje) a dobrovoľnícku činnosť tabuľkára počas MT </t>
  </si>
  <si>
    <t>fa 250034, dobrovoľnícka zmluva</t>
  </si>
  <si>
    <t>invoice 173/2025</t>
  </si>
  <si>
    <t>pobytové náklady - MS Zagreb</t>
  </si>
  <si>
    <t>invoice 49771</t>
  </si>
  <si>
    <t>štartovné poplatky na ME seniorov - 16 osôb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</si>
</sst>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cellStyleXfs>
  <cellXfs count="378">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6">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92" val="8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47"/>
      <c r="D1" s="347"/>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1690</v>
      </c>
      <c r="C6" s="205"/>
      <c r="D6" s="205"/>
    </row>
    <row r="7" spans="1:4" s="18" customFormat="1" ht="15" customHeight="1" x14ac:dyDescent="0.25">
      <c r="A7" s="296" t="s">
        <v>4</v>
      </c>
      <c r="C7" s="205"/>
      <c r="D7" s="205"/>
    </row>
    <row r="8" spans="1:4" s="18" customFormat="1" ht="15" customHeight="1" x14ac:dyDescent="0.25">
      <c r="A8" s="269" t="s">
        <v>1338</v>
      </c>
      <c r="C8" s="205"/>
      <c r="D8" s="205"/>
    </row>
    <row r="9" spans="1:4" s="18" customFormat="1" ht="15" customHeight="1" x14ac:dyDescent="0.25">
      <c r="A9" s="269" t="s">
        <v>1339</v>
      </c>
      <c r="C9" s="205"/>
      <c r="D9" s="205"/>
    </row>
    <row r="10" spans="1:4" s="18" customFormat="1" ht="15.75" customHeight="1" x14ac:dyDescent="0.25">
      <c r="A10" s="296" t="s">
        <v>1340</v>
      </c>
      <c r="C10" s="205"/>
      <c r="D10" s="205"/>
    </row>
    <row r="11" spans="1:4" s="18" customFormat="1" ht="42.75" customHeight="1" x14ac:dyDescent="0.25">
      <c r="A11" s="296" t="s">
        <v>1341</v>
      </c>
      <c r="C11" s="205"/>
      <c r="D11" s="205"/>
    </row>
    <row r="12" spans="1:4" s="18" customFormat="1" ht="20.399999999999999" customHeight="1" x14ac:dyDescent="0.25">
      <c r="A12" s="304" t="s">
        <v>1360</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05.0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48"/>
      <c r="D21" s="348"/>
    </row>
    <row r="22" spans="1:4" x14ac:dyDescent="0.25">
      <c r="C22" s="349"/>
      <c r="D22" s="348"/>
    </row>
    <row r="23" spans="1:4" ht="66" x14ac:dyDescent="0.25">
      <c r="A23" s="23" t="s">
        <v>1361</v>
      </c>
      <c r="C23" s="255"/>
      <c r="D23" s="256"/>
    </row>
    <row r="24" spans="1:4" ht="12.75" customHeight="1" x14ac:dyDescent="0.25">
      <c r="C24" s="345"/>
      <c r="D24" s="346"/>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1342</v>
      </c>
    </row>
    <row r="32" spans="1:4" ht="12.6" customHeight="1" x14ac:dyDescent="0.25"/>
    <row r="33" spans="1:3" ht="15.75" customHeight="1" x14ac:dyDescent="0.25">
      <c r="A33" s="19" t="s">
        <v>1343</v>
      </c>
    </row>
    <row r="34" spans="1:3" ht="12.6" customHeight="1" x14ac:dyDescent="0.25"/>
    <row r="35" spans="1:3" ht="52.8" x14ac:dyDescent="0.25">
      <c r="A35" s="19" t="s">
        <v>1345</v>
      </c>
    </row>
    <row r="36" spans="1:3" ht="12" customHeight="1" x14ac:dyDescent="0.25"/>
    <row r="37" spans="1:3" ht="26.4" x14ac:dyDescent="0.25">
      <c r="A37" s="271" t="s">
        <v>1344</v>
      </c>
    </row>
    <row r="39" spans="1:3" ht="79.2" x14ac:dyDescent="0.25">
      <c r="A39" s="23" t="s">
        <v>1346</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1347</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1348</v>
      </c>
    </row>
    <row r="49" spans="1:1" ht="12" customHeight="1" x14ac:dyDescent="0.25"/>
    <row r="50" spans="1:1" ht="39.6" x14ac:dyDescent="0.25">
      <c r="A50" s="19" t="s">
        <v>1349</v>
      </c>
    </row>
    <row r="51" spans="1:1" ht="12.75" customHeight="1" x14ac:dyDescent="0.25"/>
    <row r="52" spans="1:1" ht="79.2" x14ac:dyDescent="0.25">
      <c r="A52" s="19" t="s">
        <v>1350</v>
      </c>
    </row>
    <row r="53" spans="1:1" ht="12.75" customHeight="1" x14ac:dyDescent="0.25"/>
    <row r="54" spans="1:1" ht="39.6" x14ac:dyDescent="0.25">
      <c r="A54" s="19" t="s">
        <v>1351</v>
      </c>
    </row>
    <row r="56" spans="1:1" x14ac:dyDescent="0.25">
      <c r="A56" s="19" t="s">
        <v>16</v>
      </c>
    </row>
    <row r="58" spans="1:1" x14ac:dyDescent="0.25">
      <c r="A58" s="19" t="s">
        <v>17</v>
      </c>
    </row>
    <row r="60" spans="1:1" ht="121.8" customHeight="1" x14ac:dyDescent="0.25">
      <c r="A60" s="23" t="s">
        <v>1352</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1353</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1371</v>
      </c>
    </row>
    <row r="73" spans="1:1" ht="39.6" x14ac:dyDescent="0.25">
      <c r="A73" s="23" t="s">
        <v>1372</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1362</v>
      </c>
    </row>
    <row r="96" spans="1:2" x14ac:dyDescent="0.25">
      <c r="A96" s="23"/>
    </row>
    <row r="97" spans="1:4" x14ac:dyDescent="0.25">
      <c r="A97" s="260" t="s">
        <v>40</v>
      </c>
    </row>
    <row r="98" spans="1:4" ht="68.400000000000006" customHeight="1" x14ac:dyDescent="0.25">
      <c r="A98" s="23" t="s">
        <v>1363</v>
      </c>
    </row>
    <row r="99" spans="1:4" x14ac:dyDescent="0.25">
      <c r="A99" s="23"/>
    </row>
    <row r="100" spans="1:4" x14ac:dyDescent="0.25">
      <c r="A100" s="260" t="s">
        <v>41</v>
      </c>
    </row>
    <row r="101" spans="1:4" ht="79.2" x14ac:dyDescent="0.25">
      <c r="A101" s="23" t="s">
        <v>1364</v>
      </c>
    </row>
    <row r="102" spans="1:4" x14ac:dyDescent="0.25">
      <c r="A102" s="23"/>
    </row>
    <row r="103" spans="1:4" x14ac:dyDescent="0.25">
      <c r="A103" s="297" t="s">
        <v>42</v>
      </c>
    </row>
    <row r="104" spans="1:4" ht="52.8" x14ac:dyDescent="0.25">
      <c r="A104" s="23" t="s">
        <v>1365</v>
      </c>
    </row>
    <row r="105" spans="1:4" x14ac:dyDescent="0.25">
      <c r="A105" s="23"/>
      <c r="B105" s="20" t="s">
        <v>43</v>
      </c>
    </row>
    <row r="106" spans="1:4" x14ac:dyDescent="0.25">
      <c r="A106" s="260" t="s">
        <v>44</v>
      </c>
    </row>
    <row r="107" spans="1:4" ht="71.25" customHeight="1" x14ac:dyDescent="0.25">
      <c r="A107" s="19" t="s">
        <v>1366</v>
      </c>
    </row>
    <row r="108" spans="1:4" ht="39.6" x14ac:dyDescent="0.25">
      <c r="A108" s="19" t="s">
        <v>1356</v>
      </c>
    </row>
    <row r="109" spans="1:4" ht="26.4" x14ac:dyDescent="0.25">
      <c r="A109" s="19" t="s">
        <v>45</v>
      </c>
    </row>
    <row r="110" spans="1:4" ht="10.5" customHeight="1" x14ac:dyDescent="0.25">
      <c r="D110" s="20" t="s">
        <v>43</v>
      </c>
    </row>
    <row r="111" spans="1:4" ht="99.75" customHeight="1" x14ac:dyDescent="0.25">
      <c r="A111" s="23" t="s">
        <v>1355</v>
      </c>
    </row>
    <row r="112" spans="1:4" ht="26.4" x14ac:dyDescent="0.25">
      <c r="A112" s="19" t="s">
        <v>1354</v>
      </c>
    </row>
    <row r="114" spans="1:2" ht="184.8" x14ac:dyDescent="0.25">
      <c r="A114" s="23" t="s">
        <v>1367</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1368</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1357</v>
      </c>
    </row>
    <row r="133" spans="1:1" ht="61.5" customHeight="1" x14ac:dyDescent="0.25">
      <c r="A133" s="303" t="s">
        <v>1369</v>
      </c>
    </row>
    <row r="134" spans="1:1" x14ac:dyDescent="0.25">
      <c r="A134" s="260" t="s">
        <v>1370</v>
      </c>
    </row>
    <row r="135" spans="1:1" ht="105.6" x14ac:dyDescent="0.25">
      <c r="A135" s="303" t="s">
        <v>1358</v>
      </c>
    </row>
    <row r="136" spans="1:1" x14ac:dyDescent="0.25">
      <c r="A136"/>
    </row>
    <row r="137" spans="1:1" ht="71.55" customHeight="1" x14ac:dyDescent="0.25">
      <c r="A137" s="302" t="s">
        <v>1359</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8" t="str">
        <f>Spolu!C3&amp;", "&amp;Spolu!C6</f>
        <v>SLOVENSKÝ ZÁPASNÍCKY ZVÄZ, Olympijské námestie 14290/1, Bratislava, 831 04</v>
      </c>
      <c r="B1" s="368"/>
      <c r="C1" s="368"/>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69" t="s">
        <v>1260</v>
      </c>
      <c r="F3" s="370"/>
      <c r="N3" s="137" t="str">
        <f t="shared" si="0"/>
        <v>c - príspevok Slovenskému paralympijskému výboru</v>
      </c>
      <c r="O3" s="137" t="s">
        <v>343</v>
      </c>
      <c r="P3" s="137" t="str">
        <f>Spolu!B19</f>
        <v>príspevok Slovenskému paralympijskému výboru</v>
      </c>
    </row>
    <row r="4" spans="1:16" ht="45.75" customHeight="1" x14ac:dyDescent="0.25">
      <c r="E4" s="370"/>
      <c r="F4" s="370"/>
      <c r="N4" s="137" t="str">
        <f t="shared" si="0"/>
        <v>d - príspevok športovcom top tímu</v>
      </c>
      <c r="O4" s="137" t="s">
        <v>345</v>
      </c>
      <c r="P4" s="137" t="str">
        <f>Spolu!B20</f>
        <v>príspevok športovcom top tímu</v>
      </c>
    </row>
    <row r="5" spans="1:16" ht="30.75" customHeight="1" x14ac:dyDescent="0.25">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1262</v>
      </c>
      <c r="E6" s="140" t="s">
        <v>1263</v>
      </c>
      <c r="F6" s="149"/>
      <c r="N6" s="137" t="str">
        <f t="shared" si="0"/>
        <v>f - plnenie úloh verejného záujmu v športe</v>
      </c>
      <c r="O6" s="137" t="s">
        <v>349</v>
      </c>
      <c r="P6" s="137" t="str">
        <f>Spolu!B22</f>
        <v>plnenie úloh verejného záujmu v športe</v>
      </c>
    </row>
    <row r="7" spans="1:16" x14ac:dyDescent="0.25">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1" t="s">
        <v>1291</v>
      </c>
      <c r="B12" s="371"/>
      <c r="C12" s="371"/>
      <c r="D12" s="138"/>
      <c r="E12" s="138"/>
      <c r="F12" s="195" t="s">
        <v>1292</v>
      </c>
      <c r="G12" s="138"/>
      <c r="N12" s="137" t="str">
        <f t="shared" si="0"/>
        <v>l - podpora zdravotne postihnutých športovcov</v>
      </c>
      <c r="O12" s="137" t="s">
        <v>360</v>
      </c>
      <c r="P12" s="137" t="str">
        <f>Spolu!B28</f>
        <v>podpora zdravotne postihnutých športovcov</v>
      </c>
    </row>
    <row r="13" spans="1:16" ht="55.35" customHeight="1" x14ac:dyDescent="0.25">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1385</v>
      </c>
      <c r="N13" s="137" t="str">
        <f t="shared" si="0"/>
        <v>m - organizácia tradičných športových podujatí</v>
      </c>
      <c r="O13" s="137" t="s">
        <v>362</v>
      </c>
      <c r="P13" s="137" t="str">
        <f>Spolu!B29</f>
        <v>organizácia tradičných športových podujatí</v>
      </c>
    </row>
    <row r="14" spans="1:16" ht="34.35" customHeight="1" x14ac:dyDescent="0.25">
      <c r="A14" s="139" t="s">
        <v>1275</v>
      </c>
      <c r="B14" s="373" t="s">
        <v>1293</v>
      </c>
      <c r="C14" s="374"/>
      <c r="F14" s="313"/>
      <c r="N14" s="137" t="str">
        <f t="shared" si="0"/>
        <v xml:space="preserve">n - </v>
      </c>
      <c r="O14" s="137" t="s">
        <v>364</v>
      </c>
    </row>
    <row r="15" spans="1:16" ht="34.35" customHeight="1" x14ac:dyDescent="0.25">
      <c r="A15" s="139" t="s">
        <v>1294</v>
      </c>
      <c r="B15" s="373"/>
      <c r="C15" s="374"/>
      <c r="F15" s="376"/>
      <c r="N15" s="137" t="str">
        <f t="shared" si="0"/>
        <v xml:space="preserve">o - </v>
      </c>
      <c r="O15" s="137" t="s">
        <v>365</v>
      </c>
    </row>
    <row r="16" spans="1:16" x14ac:dyDescent="0.25">
      <c r="A16" s="139" t="s">
        <v>1278</v>
      </c>
      <c r="B16" s="142">
        <f>F8</f>
        <v>0</v>
      </c>
      <c r="C16" s="137"/>
      <c r="F16" s="376"/>
      <c r="N16" s="137" t="str">
        <f t="shared" si="0"/>
        <v xml:space="preserve">p - </v>
      </c>
      <c r="O16" s="137" t="s">
        <v>366</v>
      </c>
    </row>
    <row r="17" spans="1:16" ht="32.1" customHeight="1" x14ac:dyDescent="0.25">
      <c r="A17" s="139" t="s">
        <v>1281</v>
      </c>
      <c r="B17" s="142">
        <f>F9</f>
        <v>0</v>
      </c>
      <c r="C17" s="137"/>
      <c r="F17" s="376"/>
      <c r="N17" s="137" t="str">
        <f t="shared" si="0"/>
        <v xml:space="preserve">q - </v>
      </c>
      <c r="O17" s="137" t="s">
        <v>367</v>
      </c>
    </row>
    <row r="18" spans="1:16" ht="15.6" thickBot="1" x14ac:dyDescent="0.3">
      <c r="B18" s="193" t="s">
        <v>1295</v>
      </c>
      <c r="C18" s="194">
        <v>31</v>
      </c>
      <c r="N18" s="137" t="str">
        <f t="shared" si="0"/>
        <v xml:space="preserve">r - </v>
      </c>
      <c r="O18" s="137" t="s">
        <v>368</v>
      </c>
    </row>
    <row r="19" spans="1:16" x14ac:dyDescent="0.25">
      <c r="B19" s="193" t="s">
        <v>1283</v>
      </c>
      <c r="C19" s="142" t="str">
        <f>Spolu!C4</f>
        <v>31791981</v>
      </c>
      <c r="F19" s="145" t="s">
        <v>1279</v>
      </c>
      <c r="G19" s="207"/>
      <c r="H19" s="146"/>
      <c r="N19" s="137" t="str">
        <f t="shared" si="0"/>
        <v xml:space="preserve"> - </v>
      </c>
    </row>
    <row r="20" spans="1:16" x14ac:dyDescent="0.25">
      <c r="A20" s="139" t="s">
        <v>392</v>
      </c>
      <c r="B20" s="143">
        <f>F6</f>
        <v>0</v>
      </c>
      <c r="C20" s="137"/>
      <c r="F20" s="147"/>
      <c r="G20" s="286"/>
      <c r="H20" s="148"/>
    </row>
    <row r="21" spans="1:16" x14ac:dyDescent="0.25">
      <c r="B21" s="137"/>
      <c r="C21" s="137"/>
      <c r="F21" s="147" t="s">
        <v>1284</v>
      </c>
      <c r="G21" s="286">
        <v>421947749446</v>
      </c>
      <c r="H21" s="148"/>
      <c r="N21" s="137" t="str">
        <f>O21&amp;" - "&amp;P21</f>
        <v>026 01 - Šport pre všetkých, školský a univerzitný šport</v>
      </c>
      <c r="O21" s="137" t="s">
        <v>317</v>
      </c>
      <c r="P21" s="137" t="s">
        <v>318</v>
      </c>
    </row>
    <row r="22" spans="1:16" x14ac:dyDescent="0.25">
      <c r="A22" s="137"/>
      <c r="B22" s="137"/>
      <c r="F22" s="147" t="s">
        <v>1285</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5" t="s">
        <v>1286</v>
      </c>
      <c r="C24" s="375"/>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1296</v>
      </c>
    </row>
    <row r="28" spans="1:16" x14ac:dyDescent="0.25">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1298</v>
      </c>
    </row>
    <row r="2" spans="1:2" ht="30" customHeight="1" x14ac:dyDescent="0.25">
      <c r="A2" s="377" t="s">
        <v>1299</v>
      </c>
      <c r="B2" s="377"/>
    </row>
    <row r="3" spans="1:2" x14ac:dyDescent="0.25">
      <c r="A3" s="61" t="s">
        <v>1300</v>
      </c>
      <c r="B3" s="61" t="s">
        <v>1301</v>
      </c>
    </row>
    <row r="4" spans="1:2" x14ac:dyDescent="0.25">
      <c r="A4" s="62" t="s">
        <v>1302</v>
      </c>
      <c r="B4" s="62" t="s">
        <v>1303</v>
      </c>
    </row>
    <row r="5" spans="1:2" x14ac:dyDescent="0.25">
      <c r="A5" s="62" t="s">
        <v>1304</v>
      </c>
      <c r="B5" s="62" t="s">
        <v>1305</v>
      </c>
    </row>
    <row r="6" spans="1:2" x14ac:dyDescent="0.25">
      <c r="A6" s="62" t="s">
        <v>1306</v>
      </c>
      <c r="B6" s="62" t="s">
        <v>1307</v>
      </c>
    </row>
    <row r="7" spans="1:2" x14ac:dyDescent="0.25">
      <c r="A7" s="62" t="s">
        <v>1308</v>
      </c>
      <c r="B7" s="62" t="s">
        <v>1309</v>
      </c>
    </row>
    <row r="8" spans="1:2" x14ac:dyDescent="0.25">
      <c r="A8" s="62" t="s">
        <v>1310</v>
      </c>
      <c r="B8" s="62" t="s">
        <v>1311</v>
      </c>
    </row>
    <row r="9" spans="1:2" x14ac:dyDescent="0.25">
      <c r="A9" s="62" t="s">
        <v>1312</v>
      </c>
      <c r="B9" s="62" t="s">
        <v>1313</v>
      </c>
    </row>
    <row r="10" spans="1:2" x14ac:dyDescent="0.25">
      <c r="A10" s="62" t="s">
        <v>1314</v>
      </c>
      <c r="B10" s="62" t="s">
        <v>1315</v>
      </c>
    </row>
    <row r="11" spans="1:2" x14ac:dyDescent="0.25">
      <c r="A11" s="62" t="s">
        <v>1316</v>
      </c>
      <c r="B11" s="62" t="s">
        <v>1317</v>
      </c>
    </row>
    <row r="12" spans="1:2" x14ac:dyDescent="0.25">
      <c r="A12" s="62" t="s">
        <v>1318</v>
      </c>
      <c r="B12" s="62" t="s">
        <v>1319</v>
      </c>
    </row>
    <row r="13" spans="1:2" x14ac:dyDescent="0.25">
      <c r="A13" s="62" t="s">
        <v>1320</v>
      </c>
      <c r="B13" s="62" t="s">
        <v>1321</v>
      </c>
    </row>
    <row r="14" spans="1:2" x14ac:dyDescent="0.25">
      <c r="A14" s="62" t="s">
        <v>1322</v>
      </c>
      <c r="B14" s="62" t="s">
        <v>1323</v>
      </c>
    </row>
    <row r="15" spans="1:2" x14ac:dyDescent="0.25">
      <c r="A15" s="62" t="s">
        <v>1324</v>
      </c>
      <c r="B15" s="62" t="s">
        <v>1325</v>
      </c>
    </row>
    <row r="16" spans="1:2" x14ac:dyDescent="0.25">
      <c r="A16" s="62" t="s">
        <v>1326</v>
      </c>
      <c r="B16" s="62" t="s">
        <v>1327</v>
      </c>
    </row>
    <row r="17" spans="1:2" x14ac:dyDescent="0.25">
      <c r="A17" s="62" t="s">
        <v>1328</v>
      </c>
      <c r="B17" s="62" t="s">
        <v>1329</v>
      </c>
    </row>
    <row r="18" spans="1:2" x14ac:dyDescent="0.25">
      <c r="A18" s="62" t="s">
        <v>1330</v>
      </c>
      <c r="B18" s="62" t="s">
        <v>1331</v>
      </c>
    </row>
    <row r="19" spans="1:2" x14ac:dyDescent="0.25">
      <c r="A19" s="62" t="s">
        <v>1332</v>
      </c>
      <c r="B19" s="62" t="s">
        <v>1333</v>
      </c>
    </row>
    <row r="20" spans="1:2" x14ac:dyDescent="0.25">
      <c r="A20" s="62" t="s">
        <v>1334</v>
      </c>
      <c r="B20" s="62" t="s">
        <v>1335</v>
      </c>
    </row>
    <row r="21" spans="1:2" x14ac:dyDescent="0.25">
      <c r="A21" s="62" t="s">
        <v>1336</v>
      </c>
      <c r="B21" s="62" t="s">
        <v>1337</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50" t="s">
        <v>57</v>
      </c>
      <c r="B1" s="350"/>
      <c r="C1" s="350"/>
      <c r="D1" s="350"/>
      <c r="E1" s="350"/>
      <c r="F1" s="350"/>
      <c r="G1" s="350"/>
      <c r="H1" s="350"/>
      <c r="I1" s="52"/>
      <c r="J1" s="37"/>
    </row>
    <row r="2" spans="1:11" ht="15.6" x14ac:dyDescent="0.3">
      <c r="A2" s="356" t="s">
        <v>58</v>
      </c>
      <c r="B2" s="356"/>
      <c r="C2" s="356"/>
      <c r="D2" s="356"/>
      <c r="E2" s="356"/>
      <c r="F2" s="356"/>
      <c r="G2" s="356"/>
      <c r="H2" s="354" t="str">
        <f>+Doklady!I100</f>
        <v>V3</v>
      </c>
      <c r="I2" s="354"/>
    </row>
    <row r="3" spans="1:11" ht="13.8" x14ac:dyDescent="0.25">
      <c r="A3" s="40"/>
      <c r="B3" s="40"/>
      <c r="C3" s="40"/>
      <c r="D3" s="40"/>
      <c r="E3" s="40"/>
      <c r="F3" s="40"/>
      <c r="G3" s="40"/>
      <c r="H3" s="355">
        <f>+Doklady!I101</f>
        <v>45887</v>
      </c>
      <c r="I3" s="355"/>
    </row>
    <row r="4" spans="1:11" ht="15.75" customHeight="1" x14ac:dyDescent="0.25">
      <c r="A4" s="41" t="s">
        <v>59</v>
      </c>
      <c r="B4" s="351" t="s">
        <v>60</v>
      </c>
      <c r="C4" s="352"/>
      <c r="D4" s="352"/>
      <c r="E4" s="353"/>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95" priority="2" stopIfTrue="1">
      <formula>$A78&lt;&gt;""</formula>
    </cfRule>
  </conditionalFormatting>
  <conditionalFormatting sqref="A8:I76 I78">
    <cfRule type="expression" dxfId="94" priority="7" stopIfTrue="1">
      <formula>$A8&lt;&gt;""</formula>
    </cfRule>
  </conditionalFormatting>
  <conditionalFormatting sqref="B78:H2888">
    <cfRule type="expression" dxfId="93" priority="3" stopIfTrue="1">
      <formula>$A78&lt;&gt;""</formula>
    </cfRule>
  </conditionalFormatting>
  <conditionalFormatting sqref="D2886:D2913">
    <cfRule type="expression" dxfId="92"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59" t="s">
        <v>311</v>
      </c>
      <c r="B1" s="360"/>
      <c r="C1" s="174">
        <v>45688</v>
      </c>
      <c r="D1" s="26"/>
      <c r="G1" s="252">
        <v>45688</v>
      </c>
    </row>
    <row r="2" spans="1:7" ht="13.8" x14ac:dyDescent="0.25">
      <c r="A2" s="28"/>
      <c r="B2" s="28"/>
      <c r="G2" s="252">
        <v>45716</v>
      </c>
    </row>
    <row r="3" spans="1:7" ht="13.8" x14ac:dyDescent="0.25">
      <c r="A3" s="30" t="s">
        <v>312</v>
      </c>
      <c r="B3" s="357" t="str">
        <f>INDEX(Adr!B:B,Doklady!B102+1)</f>
        <v>SLOVENSKÝ ZÁPASNÍCKY ZVÄZ</v>
      </c>
      <c r="C3" s="357"/>
      <c r="D3" s="357"/>
      <c r="G3" s="252">
        <v>45747</v>
      </c>
    </row>
    <row r="4" spans="1:7" ht="13.8" x14ac:dyDescent="0.25">
      <c r="A4" s="30" t="s">
        <v>313</v>
      </c>
      <c r="B4" s="29" t="str">
        <f>RIGHT("0000"&amp;INDEX(Adr!A:A,Doklady!B102+1),8)</f>
        <v>31791981</v>
      </c>
      <c r="G4" s="252">
        <v>45777</v>
      </c>
    </row>
    <row r="5" spans="1:7" ht="13.8" x14ac:dyDescent="0.25">
      <c r="A5" s="30" t="s">
        <v>314</v>
      </c>
      <c r="B5" s="29" t="str">
        <f>INDEX(Adr!D:D,Doklady!B102+1)&amp;", "&amp;INDEX(Adr!E:E,Doklady!B102+1)</f>
        <v>Olympijské námestie 14290/1,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211104</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211104</v>
      </c>
      <c r="G15" s="252"/>
    </row>
    <row r="16" spans="1:7" ht="13.8" x14ac:dyDescent="0.25">
      <c r="G16" s="252"/>
    </row>
    <row r="17" spans="1:5" ht="72" customHeight="1" x14ac:dyDescent="0.25">
      <c r="A17" s="358" t="s">
        <v>328</v>
      </c>
      <c r="B17" s="358"/>
      <c r="C17" s="358"/>
      <c r="D17" s="358"/>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pageSetUpPr fitToPage="1"/>
  </sheetPr>
  <dimension ref="A1:Z145"/>
  <sheetViews>
    <sheetView tabSelected="1" topLeftCell="A16"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33" t="s">
        <v>329</v>
      </c>
      <c r="B1" s="333"/>
      <c r="C1" s="333"/>
      <c r="D1" s="333"/>
      <c r="E1" s="333"/>
      <c r="F1" s="333"/>
      <c r="G1" s="333"/>
      <c r="H1" s="333"/>
      <c r="I1" s="333"/>
    </row>
    <row r="2" spans="1:26" ht="7.5" customHeight="1" x14ac:dyDescent="0.2">
      <c r="C2" s="8"/>
      <c r="D2" s="8"/>
      <c r="E2" s="8"/>
      <c r="F2" s="8"/>
      <c r="G2" s="8"/>
      <c r="H2" s="8"/>
      <c r="I2" s="8"/>
    </row>
    <row r="3" spans="1:26" s="9" customFormat="1" ht="26.1" customHeight="1" x14ac:dyDescent="0.25">
      <c r="B3" s="160" t="s">
        <v>59</v>
      </c>
      <c r="C3" s="334" t="str">
        <f>INDEX(Adr!B2:B151,Doklady!B102)</f>
        <v>SLOVENSKÝ ZÁPASNÍCKY ZVÄZ</v>
      </c>
      <c r="D3" s="334"/>
      <c r="E3" s="334"/>
      <c r="F3" s="334"/>
      <c r="G3" s="215"/>
      <c r="H3" s="215"/>
      <c r="I3" s="65" t="str">
        <f>Doklady!I100</f>
        <v>V3</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INDEX(Adr!A2:A151,Doklady!B102)</f>
        <v>31791981</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INDEX(Adr!D2:D151,Doklady!B102)&amp;", "&amp;INDEX(Adr!E2:E151,Doklady!B102)&amp;", "&amp;INDEX(Adr!F2:F151,Doklady!B102)</f>
        <v>Olympijské námestie 14290/1, Bratislava,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35" t="s">
        <v>334</v>
      </c>
      <c r="F9" s="336"/>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29">
        <f>SUMIF(K:K,A10,I:I)</f>
        <v>0</v>
      </c>
      <c r="F10" s="330"/>
      <c r="L10" s="120" t="s">
        <v>335</v>
      </c>
      <c r="M10" s="118"/>
      <c r="N10" s="118"/>
      <c r="O10" s="118"/>
      <c r="P10" s="118"/>
      <c r="Q10" s="118"/>
      <c r="R10" s="118"/>
      <c r="S10" s="118"/>
    </row>
    <row r="11" spans="1:26" ht="17.399999999999999" x14ac:dyDescent="0.3">
      <c r="A11" s="69" t="s">
        <v>319</v>
      </c>
      <c r="B11" s="70" t="s">
        <v>320</v>
      </c>
      <c r="C11" s="126">
        <f>SUMIF(FP!J:J,Doklady!$B$1&amp;A11,FP!D:D)</f>
        <v>211104</v>
      </c>
      <c r="D11" s="126">
        <f>+C11-E11</f>
        <v>211103.99100000004</v>
      </c>
      <c r="E11" s="337">
        <f>+I39-I42+I44-I47</f>
        <v>8.9999999618157744E-3</v>
      </c>
      <c r="F11" s="338"/>
      <c r="J11" s="176"/>
      <c r="L11" s="161" t="str">
        <f>L41</f>
        <v>a - zápasenie - bežné transfery</v>
      </c>
      <c r="M11" s="118"/>
      <c r="N11" s="118"/>
      <c r="O11" s="118"/>
      <c r="P11" s="118"/>
      <c r="Q11" s="118"/>
      <c r="R11" s="118"/>
      <c r="S11" s="118"/>
    </row>
    <row r="12" spans="1:26" ht="17.399999999999999" x14ac:dyDescent="0.3">
      <c r="A12" s="69" t="s">
        <v>321</v>
      </c>
      <c r="B12" s="70" t="s">
        <v>322</v>
      </c>
      <c r="C12" s="126">
        <f>SUMIF(FP!J:J,Doklady!$B$1&amp;A12,FP!D:D)</f>
        <v>185000</v>
      </c>
      <c r="D12" s="126">
        <f>C12-E12</f>
        <v>185000</v>
      </c>
      <c r="E12" s="329">
        <f>SUMIF(K:K,A12,I:I)</f>
        <v>0</v>
      </c>
      <c r="F12" s="330"/>
      <c r="J12" s="177"/>
      <c r="L12" s="161" t="str">
        <f>L42</f>
        <v>a - zápasenie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29">
        <f>SUMIF(K:K,A13,I:I)</f>
        <v>0</v>
      </c>
      <c r="F13" s="330"/>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39">
        <f>SUMIF(K:K,A14,I:I)</f>
        <v>0</v>
      </c>
      <c r="F14" s="340"/>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21" t="s">
        <v>337</v>
      </c>
      <c r="C16" s="322"/>
      <c r="D16" s="322"/>
      <c r="E16" s="322"/>
      <c r="F16" s="322"/>
      <c r="G16" s="322"/>
      <c r="H16" s="323"/>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24" t="s">
        <v>340</v>
      </c>
      <c r="C17" s="324"/>
      <c r="D17" s="324"/>
      <c r="E17" s="324"/>
      <c r="F17" s="324"/>
      <c r="G17" s="324"/>
      <c r="H17" s="324"/>
      <c r="I17" s="73">
        <f>SUMIF(FP!I:I,Doklady!$B$1&amp;A17,FP!D:D)</f>
        <v>211104</v>
      </c>
      <c r="T17" s="86"/>
    </row>
    <row r="18" spans="1:20" x14ac:dyDescent="0.2">
      <c r="A18" s="135" t="s">
        <v>341</v>
      </c>
      <c r="B18" s="324" t="s">
        <v>342</v>
      </c>
      <c r="C18" s="324"/>
      <c r="D18" s="324"/>
      <c r="E18" s="324"/>
      <c r="F18" s="324"/>
      <c r="G18" s="324"/>
      <c r="H18" s="324"/>
      <c r="I18" s="73">
        <f>SUMIF(FP!I:I,Doklady!$B$1&amp;A18,FP!D:D)</f>
        <v>0</v>
      </c>
    </row>
    <row r="19" spans="1:20" x14ac:dyDescent="0.2">
      <c r="A19" s="115" t="s">
        <v>343</v>
      </c>
      <c r="B19" s="324" t="s">
        <v>344</v>
      </c>
      <c r="C19" s="324"/>
      <c r="D19" s="324"/>
      <c r="E19" s="324"/>
      <c r="F19" s="324"/>
      <c r="G19" s="324"/>
      <c r="H19" s="324"/>
      <c r="I19" s="73">
        <f>SUMIF(FP!I:I,Doklady!$B$1&amp;A19,FP!D:D)</f>
        <v>0</v>
      </c>
    </row>
    <row r="20" spans="1:20" x14ac:dyDescent="0.2">
      <c r="A20" s="135" t="s">
        <v>345</v>
      </c>
      <c r="B20" s="318" t="s">
        <v>346</v>
      </c>
      <c r="C20" s="319"/>
      <c r="D20" s="319"/>
      <c r="E20" s="319"/>
      <c r="F20" s="319"/>
      <c r="G20" s="319"/>
      <c r="H20" s="320"/>
      <c r="I20" s="73">
        <f>SUMIF(FP!I:I,Doklady!$B$1&amp;A20,FP!D:D)</f>
        <v>185000</v>
      </c>
      <c r="T20" s="86"/>
    </row>
    <row r="21" spans="1:20" x14ac:dyDescent="0.2">
      <c r="A21" s="115" t="s">
        <v>347</v>
      </c>
      <c r="B21" s="318" t="s">
        <v>348</v>
      </c>
      <c r="C21" s="319"/>
      <c r="D21" s="319"/>
      <c r="E21" s="319"/>
      <c r="F21" s="319"/>
      <c r="G21" s="319"/>
      <c r="H21" s="320"/>
      <c r="I21" s="73">
        <f>SUMIF(FP!I:I,Doklady!$B$1&amp;A21,FP!D:D)</f>
        <v>0</v>
      </c>
      <c r="T21" s="86"/>
    </row>
    <row r="22" spans="1:20" x14ac:dyDescent="0.2">
      <c r="A22" s="135" t="s">
        <v>349</v>
      </c>
      <c r="B22" s="325" t="s">
        <v>350</v>
      </c>
      <c r="C22" s="326"/>
      <c r="D22" s="326"/>
      <c r="E22" s="326"/>
      <c r="F22" s="326"/>
      <c r="G22" s="326"/>
      <c r="H22" s="327"/>
      <c r="I22" s="73">
        <f>SUMIF(FP!I:I,Doklady!$B$1&amp;A22,FP!D:D)</f>
        <v>0</v>
      </c>
      <c r="T22" s="86"/>
    </row>
    <row r="23" spans="1:20" x14ac:dyDescent="0.2">
      <c r="A23" s="115" t="s">
        <v>351</v>
      </c>
      <c r="B23" s="318" t="s">
        <v>352</v>
      </c>
      <c r="C23" s="319"/>
      <c r="D23" s="319"/>
      <c r="E23" s="319"/>
      <c r="F23" s="319"/>
      <c r="G23" s="319"/>
      <c r="H23" s="320"/>
      <c r="I23" s="73">
        <f>SUMIF(FP!I:I,Doklady!$B$1&amp;A23,FP!D:D)</f>
        <v>0</v>
      </c>
      <c r="T23" s="86"/>
    </row>
    <row r="24" spans="1:20" x14ac:dyDescent="0.2">
      <c r="A24" s="135" t="s">
        <v>353</v>
      </c>
      <c r="B24" s="318" t="s">
        <v>354</v>
      </c>
      <c r="C24" s="319"/>
      <c r="D24" s="319"/>
      <c r="E24" s="319"/>
      <c r="F24" s="319"/>
      <c r="G24" s="319"/>
      <c r="H24" s="320"/>
      <c r="I24" s="73">
        <f>SUMIF(FP!I:I,Doklady!$B$1&amp;A24,FP!D:D)</f>
        <v>0</v>
      </c>
      <c r="T24" s="86"/>
    </row>
    <row r="25" spans="1:20" x14ac:dyDescent="0.2">
      <c r="A25" s="115" t="s">
        <v>355</v>
      </c>
      <c r="B25" s="341" t="s">
        <v>2282</v>
      </c>
      <c r="C25" s="342"/>
      <c r="D25" s="342"/>
      <c r="E25" s="342"/>
      <c r="F25" s="342"/>
      <c r="G25" s="342"/>
      <c r="H25" s="343"/>
      <c r="I25" s="73">
        <f>SUMIF(FP!I:I,Doklady!$B$1&amp;A25,FP!D:D)</f>
        <v>0</v>
      </c>
      <c r="T25" s="86"/>
    </row>
    <row r="26" spans="1:20" x14ac:dyDescent="0.2">
      <c r="A26" s="135" t="s">
        <v>356</v>
      </c>
      <c r="B26" s="318" t="s">
        <v>357</v>
      </c>
      <c r="C26" s="319"/>
      <c r="D26" s="319"/>
      <c r="E26" s="319"/>
      <c r="F26" s="319"/>
      <c r="G26" s="319"/>
      <c r="H26" s="320"/>
      <c r="I26" s="73">
        <f>SUMIF(FP!I:I,Doklady!$B$1&amp;A26,FP!D:D)</f>
        <v>0</v>
      </c>
      <c r="T26" s="86"/>
    </row>
    <row r="27" spans="1:20" x14ac:dyDescent="0.2">
      <c r="A27" s="115" t="s">
        <v>358</v>
      </c>
      <c r="B27" s="318" t="s">
        <v>359</v>
      </c>
      <c r="C27" s="319"/>
      <c r="D27" s="319"/>
      <c r="E27" s="319"/>
      <c r="F27" s="319"/>
      <c r="G27" s="319"/>
      <c r="H27" s="320"/>
      <c r="I27" s="73">
        <f>SUMIF(FP!I:I,Doklady!$B$1&amp;A27,FP!D:D)</f>
        <v>0</v>
      </c>
      <c r="T27" s="86"/>
    </row>
    <row r="28" spans="1:20" x14ac:dyDescent="0.2">
      <c r="A28" s="135" t="s">
        <v>360</v>
      </c>
      <c r="B28" s="318" t="s">
        <v>361</v>
      </c>
      <c r="C28" s="319"/>
      <c r="D28" s="319"/>
      <c r="E28" s="319"/>
      <c r="F28" s="319"/>
      <c r="G28" s="319"/>
      <c r="H28" s="320"/>
      <c r="I28" s="73">
        <f>SUMIF(FP!I:I,Doklady!$B$1&amp;A28,FP!D:D)</f>
        <v>0</v>
      </c>
      <c r="T28" s="86"/>
    </row>
    <row r="29" spans="1:20" x14ac:dyDescent="0.2">
      <c r="A29" s="115" t="s">
        <v>362</v>
      </c>
      <c r="B29" s="318" t="s">
        <v>363</v>
      </c>
      <c r="C29" s="319"/>
      <c r="D29" s="319"/>
      <c r="E29" s="319"/>
      <c r="F29" s="319"/>
      <c r="G29" s="319"/>
      <c r="H29" s="320"/>
      <c r="I29" s="73">
        <f>SUMIF(FP!I:I,Doklady!$B$1&amp;A29,FP!D:D)</f>
        <v>0</v>
      </c>
      <c r="T29" s="86"/>
    </row>
    <row r="30" spans="1:20" hidden="1" x14ac:dyDescent="0.2">
      <c r="A30" s="135" t="s">
        <v>364</v>
      </c>
      <c r="B30" s="318"/>
      <c r="C30" s="319"/>
      <c r="D30" s="319"/>
      <c r="E30" s="319"/>
      <c r="F30" s="319"/>
      <c r="G30" s="319"/>
      <c r="H30" s="320"/>
      <c r="I30" s="73">
        <f>SUMIF(FP!I:I,Doklady!$B$1&amp;A30,FP!D:D)</f>
        <v>0</v>
      </c>
      <c r="T30" s="86"/>
    </row>
    <row r="31" spans="1:20" hidden="1" x14ac:dyDescent="0.2">
      <c r="A31" s="115" t="s">
        <v>365</v>
      </c>
      <c r="B31" s="318"/>
      <c r="C31" s="319"/>
      <c r="D31" s="319"/>
      <c r="E31" s="319"/>
      <c r="F31" s="319"/>
      <c r="G31" s="319"/>
      <c r="H31" s="320"/>
      <c r="I31" s="73">
        <f>SUMIF(FP!I:I,Doklady!$B$1&amp;A31,FP!D:D)</f>
        <v>0</v>
      </c>
      <c r="T31" s="86"/>
    </row>
    <row r="32" spans="1:20" hidden="1" x14ac:dyDescent="0.2">
      <c r="A32" s="135" t="s">
        <v>366</v>
      </c>
      <c r="B32" s="314"/>
      <c r="C32" s="315"/>
      <c r="D32" s="315"/>
      <c r="E32" s="315"/>
      <c r="F32" s="315"/>
      <c r="G32" s="315"/>
      <c r="H32" s="316"/>
      <c r="I32" s="73">
        <f>SUMIF(FP!I:I,Doklady!$B$1&amp;A32,FP!D:D)</f>
        <v>0</v>
      </c>
      <c r="T32" s="86"/>
    </row>
    <row r="33" spans="1:21" hidden="1" x14ac:dyDescent="0.2">
      <c r="A33" s="115" t="s">
        <v>367</v>
      </c>
      <c r="B33" s="314"/>
      <c r="C33" s="315"/>
      <c r="D33" s="315"/>
      <c r="E33" s="315"/>
      <c r="F33" s="315"/>
      <c r="G33" s="315"/>
      <c r="H33" s="316"/>
      <c r="I33" s="73">
        <f>SUMIF(FP!I:I,Doklady!$B$1&amp;A33,FP!D:D)</f>
        <v>0</v>
      </c>
      <c r="T33" s="86"/>
    </row>
    <row r="34" spans="1:21" hidden="1" x14ac:dyDescent="0.2">
      <c r="A34" s="135" t="s">
        <v>368</v>
      </c>
      <c r="B34" s="317"/>
      <c r="C34" s="317"/>
      <c r="D34" s="317"/>
      <c r="E34" s="317"/>
      <c r="F34" s="317"/>
      <c r="G34" s="317"/>
      <c r="H34" s="317"/>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zápasenie</v>
      </c>
      <c r="C38" s="68" t="s">
        <v>1687</v>
      </c>
      <c r="D38" s="68" t="s">
        <v>1688</v>
      </c>
      <c r="E38" s="68" t="s">
        <v>1689</v>
      </c>
      <c r="F38" s="68" t="s">
        <v>1686</v>
      </c>
      <c r="G38" s="68" t="s">
        <v>370</v>
      </c>
      <c r="H38" s="68" t="s">
        <v>371</v>
      </c>
      <c r="I38" s="67" t="s">
        <v>327</v>
      </c>
      <c r="L38" s="84">
        <f>COUNTIF(FP!N:N,Doklady!B1&amp;"aB")</f>
        <v>1</v>
      </c>
    </row>
    <row r="39" spans="1:21" x14ac:dyDescent="0.2">
      <c r="A39" s="115" t="s">
        <v>339</v>
      </c>
      <c r="B39" s="116" t="s">
        <v>372</v>
      </c>
      <c r="C39" s="78">
        <f>I39*0.2</f>
        <v>42220.800000000003</v>
      </c>
      <c r="D39" s="78">
        <f>I39*0.2</f>
        <v>42220.800000000003</v>
      </c>
      <c r="E39" s="78">
        <f>I39*0.25</f>
        <v>52776</v>
      </c>
      <c r="F39" s="78">
        <f>+I39*0.15</f>
        <v>31665.599999999999</v>
      </c>
      <c r="G39" s="78">
        <f>+MAX(I39-C39-D39-E39-F39-H39,0)</f>
        <v>42220.80000000001</v>
      </c>
      <c r="H39" s="78">
        <f>+IFERROR(VLOOKUP(K40&amp;" - kapitálové transfery",B$53:C$90,2,0),0)</f>
        <v>0</v>
      </c>
      <c r="I39" s="73">
        <f>SUMIF(FP!K:K,K40,FP!D:D)</f>
        <v>211104</v>
      </c>
      <c r="L39" s="84">
        <f>COUNTIF(FP!N:N,Doklady!B1&amp;"aK")</f>
        <v>0</v>
      </c>
      <c r="T39" s="86"/>
    </row>
    <row r="40" spans="1:21" x14ac:dyDescent="0.2">
      <c r="A40" s="115" t="s">
        <v>339</v>
      </c>
      <c r="B40" s="116" t="s">
        <v>373</v>
      </c>
      <c r="C40" s="78">
        <f>DSUM(Doklady!A103:J10000,"GGG",Spolu!L40:M42)</f>
        <v>42691.511000000006</v>
      </c>
      <c r="D40" s="78">
        <f>DSUM(Doklady!A103:J10000,"GGG",Spolu!N40:O42)</f>
        <v>48250.669999999991</v>
      </c>
      <c r="E40" s="78">
        <f>DSUM(Doklady!A103:J10000,"GGG",Spolu!P40:Q42)</f>
        <v>90013.500000000029</v>
      </c>
      <c r="F40" s="78">
        <f>DSUM(Doklady!A103:J10000,"GGG",Spolu!R40:S42)</f>
        <v>30148.30999999999</v>
      </c>
      <c r="G40" s="78">
        <f>DSUM(Doklady!A103:J10000,"GGG",Spolu!T40:U42)-H40</f>
        <v>0</v>
      </c>
      <c r="H40" s="78">
        <f>+IFERROR(VLOOKUP(K40&amp;" - kapitálové transfery",B$53:D$90,3,0),0)</f>
        <v>0</v>
      </c>
      <c r="I40" s="73">
        <f>+C40+D40+E40+F40+G40+H40</f>
        <v>211103.99100000004</v>
      </c>
      <c r="J40" s="218" t="str">
        <f>+K45</f>
        <v>.</v>
      </c>
      <c r="K40" s="218" t="str">
        <f>IF(L38&gt;0,INDEX(FP!K:K,Doklady!B2),".")</f>
        <v>zápasenie</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8.9999999618157744E-3</v>
      </c>
      <c r="J41" s="219">
        <f>+K46</f>
        <v>0</v>
      </c>
      <c r="K41" s="219">
        <f>+I41-H41</f>
        <v>8.9999999618157744E-3</v>
      </c>
      <c r="L41" s="161" t="str">
        <f>IF(L38&gt;0,"a - "&amp;INDEX(FP!C:C,Doklady!B2),2)</f>
        <v>a - zápasenie - bežné transfery</v>
      </c>
      <c r="M41" s="120">
        <v>1</v>
      </c>
      <c r="N41" s="161" t="str">
        <f>+L41</f>
        <v>a - zápasenie - bežné transfery</v>
      </c>
      <c r="O41" s="120">
        <v>2</v>
      </c>
      <c r="P41" s="161" t="str">
        <f>+L41</f>
        <v>a - zápasenie - bežné transfery</v>
      </c>
      <c r="Q41" s="120">
        <v>3</v>
      </c>
      <c r="R41" s="161" t="str">
        <f>+L41</f>
        <v>a - zápasenie - bežné transfery</v>
      </c>
      <c r="S41" s="120">
        <v>4</v>
      </c>
      <c r="T41" s="161" t="str">
        <f>+L41</f>
        <v>a - zápasenie - bežné transfery</v>
      </c>
      <c r="U41" s="120">
        <v>5</v>
      </c>
    </row>
    <row r="42" spans="1:21" ht="10.5" customHeight="1" x14ac:dyDescent="0.2">
      <c r="A42" s="115" t="s">
        <v>339</v>
      </c>
      <c r="B42" s="116" t="s">
        <v>376</v>
      </c>
      <c r="C42" s="73">
        <f>+C40</f>
        <v>42691.511000000006</v>
      </c>
      <c r="D42" s="216">
        <f>+D40</f>
        <v>48250.669999999991</v>
      </c>
      <c r="E42" s="216">
        <f>+E40</f>
        <v>90013.500000000029</v>
      </c>
      <c r="F42" s="216">
        <f>+MIN(F39:F40)</f>
        <v>30148.30999999999</v>
      </c>
      <c r="G42" s="216">
        <f>+MIN(G39+MAX(F39-F40,0)-MAX(E40-E39,0)-MAX(D40-D39,0)-MAX(C40-C39,0),G40)</f>
        <v>0</v>
      </c>
      <c r="H42" s="216">
        <f>+MIN(H39:H40)</f>
        <v>0</v>
      </c>
      <c r="I42" s="73">
        <f>+C42+D42+E42+MIN(F39:F40)+G42+H42</f>
        <v>211103.99100000004</v>
      </c>
      <c r="J42" s="219">
        <f>+K47</f>
        <v>0</v>
      </c>
      <c r="K42" s="219">
        <f>+I42-H42</f>
        <v>211103.99100000004</v>
      </c>
      <c r="L42" s="161" t="str">
        <f>+SUBSTITUTE(L41,"bežné","kapitálové")</f>
        <v>a - zápasenie - kapitálové transfery</v>
      </c>
      <c r="M42" s="120">
        <v>1</v>
      </c>
      <c r="N42" s="161" t="str">
        <f>+L42</f>
        <v>a - zápasenie - kapitálové transfery</v>
      </c>
      <c r="O42" s="120">
        <v>2</v>
      </c>
      <c r="P42" s="161" t="str">
        <f>+L42</f>
        <v>a - zápasenie - kapitálové transfery</v>
      </c>
      <c r="Q42" s="120">
        <v>3</v>
      </c>
      <c r="R42" s="161" t="str">
        <f>+L42</f>
        <v>a - zápasenie - kapitálové transfery</v>
      </c>
      <c r="S42" s="120">
        <v>4</v>
      </c>
      <c r="T42" s="161" t="str">
        <f>+L42</f>
        <v>a - zápasenie - kapitálové transfery</v>
      </c>
      <c r="U42" s="120">
        <v>5</v>
      </c>
    </row>
    <row r="43" spans="1:21" ht="20.399999999999999" x14ac:dyDescent="0.2">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1"/>
      <c r="B50" s="332"/>
      <c r="C50" s="332"/>
      <c r="D50" s="332"/>
      <c r="E50" s="332"/>
      <c r="F50" s="332"/>
      <c r="G50" s="332"/>
      <c r="H50" s="332"/>
      <c r="I50" s="332"/>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zápasenie - bežné transfery</v>
      </c>
      <c r="C53" s="73">
        <f>IF(A53&lt;&gt;"",INDEX(FP!D:D,Doklady!B$2+(ROW()-53)),"")</f>
        <v>211104</v>
      </c>
      <c r="D53" s="73">
        <f>IF(A53&lt;&gt;"",Doklady!I1-Doklady!J1,"")</f>
        <v>211103.99099999995</v>
      </c>
      <c r="E53" s="73">
        <f>IF(A53&lt;&gt;"",MIN(D53,C53)*Doklady!C1/(1-Doklady!C1),"")</f>
        <v>0</v>
      </c>
      <c r="F53" s="71">
        <f>IF(A53&lt;&gt;"",Doklady!J1,"")</f>
        <v>0</v>
      </c>
      <c r="G53" s="73">
        <f>+IFERROR(HLOOKUP(IF(RIGHT(B53,15)="bežné transfery",LEFT(B53,LEN(B53)-18),0),$J$40:$K$42,3,0),MIN(C53,D53))</f>
        <v>211103.99100000004</v>
      </c>
      <c r="H53" s="71"/>
      <c r="I53" s="73">
        <f>IF(A53&lt;&gt;"",MAX(IF(G53&lt;C53,C53-G53,0)+IF(F53&lt;E53,E53-F53,0),0),0)</f>
        <v>8.9999999618157744E-3</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Görcs Lara</v>
      </c>
      <c r="C54" s="73">
        <f>IF(A54&lt;&gt;"",INDEX(FP!D:D,Doklady!B$2+(ROW()-53)),"")</f>
        <v>10000</v>
      </c>
      <c r="D54" s="73">
        <f>IF(A54&lt;&gt;"",Doklady!I2-Doklady!J2,"")</f>
        <v>9999.9999999999982</v>
      </c>
      <c r="E54" s="73">
        <f>IF(A54&lt;&gt;"",MIN(D54,C54)*Doklady!C2/(1-Doklady!C2),"")</f>
        <v>0</v>
      </c>
      <c r="F54" s="71">
        <f>IF(A54&lt;&gt;"",Doklady!J2,"")</f>
        <v>0</v>
      </c>
      <c r="G54" s="73">
        <f t="shared" ref="G54:G117" si="0">+IFERROR(HLOOKUP(IF(RIGHT(B54,15)="bežné transfery",LEFT(B54,LEN(B54)-18),0),$J$40:$K$42,3,0),MIN(C54,D54))</f>
        <v>9999.9999999999982</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Gulaev Akhsarbek</v>
      </c>
      <c r="C55" s="73">
        <f>IF(A55&lt;&gt;"",INDEX(FP!D:D,Doklady!B$2+(ROW()-53)),"")</f>
        <v>20000</v>
      </c>
      <c r="D55" s="73">
        <f>IF(A55&lt;&gt;"",Doklady!I3-Doklady!J3,"")</f>
        <v>20000</v>
      </c>
      <c r="E55" s="73">
        <f>IF(A55&lt;&gt;"",MIN(D55,C55)*Doklady!C3/(1-Doklady!C3),"")</f>
        <v>0</v>
      </c>
      <c r="F55" s="71">
        <f>IF(A55&lt;&gt;"",Doklady!J3,"")</f>
        <v>0</v>
      </c>
      <c r="G55" s="73">
        <f t="shared" si="0"/>
        <v>20000</v>
      </c>
      <c r="H55" s="71"/>
      <c r="I55" s="73">
        <f t="shared" si="1"/>
        <v>0</v>
      </c>
      <c r="J55" s="84" t="str">
        <f t="shared" si="2"/>
        <v/>
      </c>
      <c r="K55" s="84" t="str">
        <f>Doklady!F3</f>
        <v>026 03</v>
      </c>
      <c r="L55" s="84" t="str">
        <f>IF(A55&lt;&gt;"",INDEX(FP!H:H,Doklady!B$2+(ROW()-52)),"")</f>
        <v>B</v>
      </c>
      <c r="M55" s="84" t="str">
        <f t="shared" si="3"/>
        <v>026 03B</v>
      </c>
    </row>
    <row r="56" spans="1:20" x14ac:dyDescent="0.2">
      <c r="A56" s="75" t="str">
        <f>Doklady!D4</f>
        <v>d</v>
      </c>
      <c r="B56" s="119" t="str">
        <f>Doklady!H4</f>
        <v>Hegedus Réka</v>
      </c>
      <c r="C56" s="73">
        <f>IF(A56&lt;&gt;"",INDEX(FP!D:D,Doklady!B$2+(ROW()-53)),"")</f>
        <v>10000</v>
      </c>
      <c r="D56" s="73">
        <f>IF(A56&lt;&gt;"",Doklady!I4-Doklady!J4,"")</f>
        <v>10000</v>
      </c>
      <c r="E56" s="73">
        <f>IF(A56&lt;&gt;"",MIN(D56,C56)*Doklady!C4/(1-Doklady!C4),"")</f>
        <v>0</v>
      </c>
      <c r="F56" s="71">
        <f>IF(A56&lt;&gt;"",Doklady!J4,"")</f>
        <v>0</v>
      </c>
      <c r="G56" s="73">
        <f t="shared" si="0"/>
        <v>10000</v>
      </c>
      <c r="H56" s="71"/>
      <c r="I56" s="73">
        <f t="shared" si="1"/>
        <v>0</v>
      </c>
      <c r="J56" s="84" t="str">
        <f t="shared" si="2"/>
        <v/>
      </c>
      <c r="K56" s="84" t="str">
        <f>Doklady!F4</f>
        <v>026 03</v>
      </c>
      <c r="L56" s="84" t="str">
        <f>IF(A56&lt;&gt;"",INDEX(FP!H:H,Doklady!B$2+(ROW()-52)),"")</f>
        <v>B</v>
      </c>
      <c r="M56" s="84" t="str">
        <f t="shared" si="3"/>
        <v>026 03B</v>
      </c>
    </row>
    <row r="57" spans="1:20" x14ac:dyDescent="0.2">
      <c r="A57" s="75" t="str">
        <f>Doklady!D5</f>
        <v>d</v>
      </c>
      <c r="B57" s="119" t="str">
        <f>Doklady!H5</f>
        <v>Jakšík Adam</v>
      </c>
      <c r="C57" s="73">
        <f>IF(A57&lt;&gt;"",INDEX(FP!D:D,Doklady!B$2+(ROW()-53)),"")</f>
        <v>20000</v>
      </c>
      <c r="D57" s="73">
        <f>IF(A57&lt;&gt;"",Doklady!I5-Doklady!J5,"")</f>
        <v>20000</v>
      </c>
      <c r="E57" s="73">
        <f>IF(A57&lt;&gt;"",MIN(D57,C57)*Doklady!C5/(1-Doklady!C5),"")</f>
        <v>0</v>
      </c>
      <c r="F57" s="71">
        <f>IF(A57&lt;&gt;"",Doklady!J5,"")</f>
        <v>0</v>
      </c>
      <c r="G57" s="73">
        <f t="shared" si="0"/>
        <v>20000</v>
      </c>
      <c r="H57" s="71"/>
      <c r="I57" s="73">
        <f t="shared" si="1"/>
        <v>0</v>
      </c>
      <c r="J57" s="84" t="str">
        <f t="shared" si="2"/>
        <v/>
      </c>
      <c r="K57" s="84" t="str">
        <f>Doklady!F5</f>
        <v>026 03</v>
      </c>
      <c r="L57" s="84" t="str">
        <f>IF(A57&lt;&gt;"",INDEX(FP!H:H,Doklady!B$2+(ROW()-52)),"")</f>
        <v>B</v>
      </c>
      <c r="M57" s="84" t="str">
        <f t="shared" si="3"/>
        <v>026 03B</v>
      </c>
    </row>
    <row r="58" spans="1:20" x14ac:dyDescent="0.2">
      <c r="A58" s="75" t="str">
        <f>Doklady!D6</f>
        <v>d</v>
      </c>
      <c r="B58" s="119" t="str">
        <f>Doklady!H6</f>
        <v>Makoev Boris</v>
      </c>
      <c r="C58" s="73">
        <f>IF(A58&lt;&gt;"",INDEX(FP!D:D,Doklady!B$2+(ROW()-53)),"")</f>
        <v>20000</v>
      </c>
      <c r="D58" s="73">
        <f>IF(A58&lt;&gt;"",Doklady!I6-Doklady!J6,"")</f>
        <v>20000.000000000004</v>
      </c>
      <c r="E58" s="73">
        <f>IF(A58&lt;&gt;"",MIN(D58,C58)*Doklady!C6/(1-Doklady!C6),"")</f>
        <v>0</v>
      </c>
      <c r="F58" s="71">
        <f>IF(A58&lt;&gt;"",Doklady!J6,"")</f>
        <v>0</v>
      </c>
      <c r="G58" s="73">
        <f t="shared" si="0"/>
        <v>20000</v>
      </c>
      <c r="H58" s="71"/>
      <c r="I58" s="73">
        <f t="shared" si="1"/>
        <v>0</v>
      </c>
      <c r="J58" s="84" t="str">
        <f t="shared" si="2"/>
        <v/>
      </c>
      <c r="K58" s="84" t="str">
        <f>Doklady!F6</f>
        <v>026 03</v>
      </c>
      <c r="L58" s="84" t="str">
        <f>IF(A58&lt;&gt;"",INDEX(FP!H:H,Doklady!B$2+(ROW()-52)),"")</f>
        <v>B</v>
      </c>
      <c r="M58" s="84" t="str">
        <f t="shared" si="3"/>
        <v>026 03B</v>
      </c>
    </row>
    <row r="59" spans="1:20" x14ac:dyDescent="0.2">
      <c r="A59" s="75" t="str">
        <f>Doklady!D7</f>
        <v>d</v>
      </c>
      <c r="B59" s="119" t="str">
        <f>Doklady!H7</f>
        <v>Meszároš Martin Róbert</v>
      </c>
      <c r="C59" s="73">
        <f>IF(A59&lt;&gt;"",INDEX(FP!D:D,Doklady!B$2+(ROW()-53)),"")</f>
        <v>10000</v>
      </c>
      <c r="D59" s="73">
        <f>IF(A59&lt;&gt;"",Doklady!I7-Doklady!J7,"")</f>
        <v>10000</v>
      </c>
      <c r="E59" s="73">
        <f>IF(A59&lt;&gt;"",MIN(D59,C59)*Doklady!C7/(1-Doklady!C7),"")</f>
        <v>0</v>
      </c>
      <c r="F59" s="71">
        <f>IF(A59&lt;&gt;"",Doklady!J7,"")</f>
        <v>0</v>
      </c>
      <c r="G59" s="73">
        <f t="shared" si="0"/>
        <v>10000</v>
      </c>
      <c r="H59" s="71"/>
      <c r="I59" s="73">
        <f t="shared" si="1"/>
        <v>0</v>
      </c>
      <c r="J59" s="84" t="str">
        <f t="shared" si="2"/>
        <v/>
      </c>
      <c r="K59" s="84" t="str">
        <f>Doklady!F7</f>
        <v>026 03</v>
      </c>
      <c r="L59" s="84" t="str">
        <f>IF(A59&lt;&gt;"",INDEX(FP!H:H,Doklady!B$2+(ROW()-52)),"")</f>
        <v>B</v>
      </c>
      <c r="M59" s="84" t="str">
        <f t="shared" si="3"/>
        <v>026 03B</v>
      </c>
    </row>
    <row r="60" spans="1:20" x14ac:dyDescent="0.2">
      <c r="A60" s="75" t="str">
        <f>Doklady!D8</f>
        <v>d</v>
      </c>
      <c r="B60" s="119" t="str">
        <f>Doklady!H8</f>
        <v>Molnár Zsuzsanna</v>
      </c>
      <c r="C60" s="73">
        <f>IF(A60&lt;&gt;"",INDEX(FP!D:D,Doklady!B$2+(ROW()-53)),"")</f>
        <v>15000</v>
      </c>
      <c r="D60" s="73">
        <f>IF(A60&lt;&gt;"",Doklady!I8-Doklady!J8,"")</f>
        <v>15000</v>
      </c>
      <c r="E60" s="73">
        <f>IF(A60&lt;&gt;"",MIN(D60,C60)*Doklady!C8/(1-Doklady!C8),"")</f>
        <v>0</v>
      </c>
      <c r="F60" s="71">
        <f>IF(A60&lt;&gt;"",Doklady!J8,"")</f>
        <v>0</v>
      </c>
      <c r="G60" s="73">
        <f t="shared" si="0"/>
        <v>15000</v>
      </c>
      <c r="H60" s="71"/>
      <c r="I60" s="73">
        <f t="shared" si="1"/>
        <v>0</v>
      </c>
      <c r="J60" s="84" t="str">
        <f t="shared" si="2"/>
        <v/>
      </c>
      <c r="K60" s="84" t="str">
        <f>Doklady!F8</f>
        <v>026 03</v>
      </c>
      <c r="L60" s="84" t="str">
        <f>IF(A60&lt;&gt;"",INDEX(FP!H:H,Doklady!B$2+(ROW()-52)),"")</f>
        <v>B</v>
      </c>
      <c r="M60" s="84" t="str">
        <f t="shared" si="3"/>
        <v>026 03B</v>
      </c>
    </row>
    <row r="61" spans="1:20" x14ac:dyDescent="0.2">
      <c r="A61" s="75" t="str">
        <f>Doklady!D9</f>
        <v>d</v>
      </c>
      <c r="B61" s="119" t="str">
        <f>Doklady!H9</f>
        <v>Salkazanov Tajmuraz</v>
      </c>
      <c r="C61" s="73">
        <f>IF(A61&lt;&gt;"",INDEX(FP!D:D,Doklady!B$2+(ROW()-53)),"")</f>
        <v>60000</v>
      </c>
      <c r="D61" s="73">
        <f>IF(A61&lt;&gt;"",Doklady!I9-Doklady!J9,"")</f>
        <v>60000</v>
      </c>
      <c r="E61" s="73">
        <f>IF(A61&lt;&gt;"",MIN(D61,C61)*Doklady!C9/(1-Doklady!C9),"")</f>
        <v>0</v>
      </c>
      <c r="F61" s="71">
        <f>IF(A61&lt;&gt;"",Doklady!J9,"")</f>
        <v>0</v>
      </c>
      <c r="G61" s="73">
        <f t="shared" si="0"/>
        <v>60000</v>
      </c>
      <c r="H61" s="71"/>
      <c r="I61" s="73">
        <f t="shared" si="1"/>
        <v>0</v>
      </c>
      <c r="J61" s="84" t="str">
        <f t="shared" si="2"/>
        <v/>
      </c>
      <c r="K61" s="84" t="str">
        <f>Doklady!F9</f>
        <v>026 03</v>
      </c>
      <c r="L61" s="84" t="str">
        <f>IF(A61&lt;&gt;"",INDEX(FP!H:H,Doklady!B$2+(ROW()-52)),"")</f>
        <v>B</v>
      </c>
      <c r="M61" s="84" t="str">
        <f t="shared" si="3"/>
        <v>026 03B</v>
      </c>
    </row>
    <row r="62" spans="1:20" x14ac:dyDescent="0.2">
      <c r="A62" s="75" t="str">
        <f>Doklady!D10</f>
        <v>d</v>
      </c>
      <c r="B62" s="119" t="str">
        <f>Doklady!H10</f>
        <v>Tsakulov Batyrbek</v>
      </c>
      <c r="C62" s="73">
        <f>IF(A62&lt;&gt;"",INDEX(FP!D:D,Doklady!B$2+(ROW()-53)),"")</f>
        <v>20000</v>
      </c>
      <c r="D62" s="73">
        <f>IF(A62&lt;&gt;"",Doklady!I10-Doklady!J10,"")</f>
        <v>20000</v>
      </c>
      <c r="E62" s="73">
        <f>IF(A62&lt;&gt;"",MIN(D62,C62)*Doklady!C10/(1-Doklady!C10),"")</f>
        <v>0</v>
      </c>
      <c r="F62" s="71">
        <f>IF(A62&lt;&gt;"",Doklady!J10,"")</f>
        <v>0</v>
      </c>
      <c r="G62" s="73">
        <f t="shared" si="0"/>
        <v>20000</v>
      </c>
      <c r="H62" s="71"/>
      <c r="I62" s="73">
        <f t="shared" si="1"/>
        <v>0</v>
      </c>
      <c r="J62" s="84" t="str">
        <f t="shared" si="2"/>
        <v/>
      </c>
      <c r="K62" s="84" t="str">
        <f>Doklady!F10</f>
        <v>026 03</v>
      </c>
      <c r="L62" s="84" t="str">
        <f>IF(A62&lt;&gt;"",INDEX(FP!H:H,Doklady!B$2+(ROW()-52)),"")</f>
        <v>B</v>
      </c>
      <c r="M62" s="84" t="str">
        <f t="shared" si="3"/>
        <v>026 03B</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396104</v>
      </c>
      <c r="D130" s="228">
        <f t="shared" ref="D130:I130" si="9">SUM(D53:D129)</f>
        <v>396103.99099999992</v>
      </c>
      <c r="E130" s="228">
        <f t="shared" si="9"/>
        <v>0</v>
      </c>
      <c r="F130" s="228">
        <f t="shared" si="9"/>
        <v>0</v>
      </c>
      <c r="G130" s="228">
        <f t="shared" si="9"/>
        <v>396103.99100000004</v>
      </c>
      <c r="H130" s="228">
        <f t="shared" si="9"/>
        <v>0</v>
      </c>
      <c r="I130" s="228">
        <f t="shared" si="9"/>
        <v>8.9999999618157744E-3</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81"/>
      <c r="C140" s="229"/>
      <c r="D140" s="344"/>
      <c r="E140" s="344"/>
      <c r="F140" s="344"/>
      <c r="G140" s="344"/>
      <c r="H140" s="344"/>
      <c r="I140" s="344"/>
      <c r="J140" s="85"/>
    </row>
    <row r="141" spans="1:26" ht="68.25" customHeight="1" x14ac:dyDescent="0.25">
      <c r="A141" s="9"/>
      <c r="B141" s="283" t="s">
        <v>393</v>
      </c>
      <c r="C141" s="214"/>
      <c r="D141" s="328" t="s">
        <v>394</v>
      </c>
      <c r="E141" s="328"/>
      <c r="F141" s="328"/>
      <c r="G141" s="328"/>
      <c r="H141" s="328"/>
      <c r="I141" s="328"/>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1" priority="43" stopIfTrue="1" operator="lessThanOrEqual">
      <formula>0</formula>
    </cfRule>
    <cfRule type="cellIs" dxfId="90" priority="44" stopIfTrue="1" operator="greaterThan">
      <formula>0</formula>
    </cfRule>
  </conditionalFormatting>
  <conditionalFormatting sqref="D53:D129">
    <cfRule type="expression" dxfId="89" priority="31" stopIfTrue="1">
      <formula>$C53=$D53</formula>
    </cfRule>
    <cfRule type="expression" dxfId="88" priority="33" stopIfTrue="1">
      <formula>$C53&lt;&gt;$D53</formula>
    </cfRule>
  </conditionalFormatting>
  <conditionalFormatting sqref="E9:F9">
    <cfRule type="expression" dxfId="87" priority="38" stopIfTrue="1">
      <formula>SUM($E$10:$F$14)&gt;0</formula>
    </cfRule>
  </conditionalFormatting>
  <conditionalFormatting sqref="G53:G129">
    <cfRule type="expression" dxfId="86" priority="13" stopIfTrue="1">
      <formula>$C53=$G53</formula>
    </cfRule>
    <cfRule type="expression" dxfId="85" priority="14" stopIfTrue="1">
      <formula>$C53&lt;&gt;$G53</formula>
    </cfRule>
  </conditionalFormatting>
  <conditionalFormatting sqref="I42">
    <cfRule type="cellIs" dxfId="84" priority="1" stopIfTrue="1" operator="greaterThan">
      <formula>0</formula>
    </cfRule>
  </conditionalFormatting>
  <conditionalFormatting sqref="I47">
    <cfRule type="cellIs" dxfId="83" priority="15" stopIfTrue="1" operator="greaterThan">
      <formula>0</formula>
    </cfRule>
  </conditionalFormatting>
  <conditionalFormatting sqref="I53:I129">
    <cfRule type="cellIs" dxfId="82" priority="40" stopIfTrue="1" operator="equal">
      <formula>0</formula>
    </cfRule>
    <cfRule type="cellIs" dxfId="8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fitToHeight="0"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477" zoomScale="80" zoomScaleNormal="80" workbookViewId="0">
      <selection activeCell="K490" sqref="K490"/>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zápasenie - bežné transfery</v>
      </c>
      <c r="B1" s="232" t="str">
        <f>INDEX(Adr!A:A,B102+1)</f>
        <v>31791981</v>
      </c>
      <c r="C1" s="233">
        <f>IF(ROW()&lt;=B$3,INDEX(FP!E:E,B$2+ROW()-1),"")</f>
        <v>0</v>
      </c>
      <c r="D1" s="234" t="str">
        <f>IF(ROW()&lt;=B$3,INDEX(FP!F:F,B$2+ROW()-1),"")</f>
        <v>a</v>
      </c>
      <c r="E1" s="234"/>
      <c r="F1" s="234" t="str">
        <f>IF(ROW()&lt;=B$3,INDEX(FP!G:G,B$2+ROW()-1),"")</f>
        <v>026 02</v>
      </c>
      <c r="G1" s="234"/>
      <c r="H1" s="235" t="str">
        <f>IF(ROW()&lt;=B$3,INDEX(FP!C:C,B$2+ROW()-1),"")</f>
        <v>zápasenie - bežné transfery</v>
      </c>
      <c r="I1" s="236">
        <f t="shared" ref="I1:I32" si="0">IF(ROW()&lt;=B$3,SUMIF(A$107:A$10042,A1,I$107:I$10042),"")</f>
        <v>211103.99099999995</v>
      </c>
      <c r="J1" s="236">
        <f t="shared" ref="J1:J32" si="1">IF(ROW()&lt;=B$3,SUMIFS(I$103:I$50042,A$103:A$50042,K1,J$103:J$50042,L1),"")</f>
        <v>0</v>
      </c>
      <c r="K1" s="110" t="str">
        <f>$A1</f>
        <v>a - zápasenie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d - Görcs Lara</v>
      </c>
      <c r="B2" s="237">
        <f>MATCH(B1,FP!A:A,0)</f>
        <v>273</v>
      </c>
      <c r="C2" s="233">
        <f>IF(ROW()&lt;=B$3,INDEX(FP!E:E,B$2+ROW()-1),"")</f>
        <v>0</v>
      </c>
      <c r="D2" s="234" t="str">
        <f>IF(ROW()&lt;=B$3,INDEX(FP!F:F,B$2+ROW()-1),"")</f>
        <v>d</v>
      </c>
      <c r="E2" s="234"/>
      <c r="F2" s="234" t="str">
        <f>IF(ROW()&lt;=B$3,INDEX(FP!G:G,B$2+ROW()-1),"")</f>
        <v>026 03</v>
      </c>
      <c r="G2" s="234"/>
      <c r="H2" s="235" t="str">
        <f>IF(ROW()&lt;=B$3,INDEX(FP!C:C,B$2+ROW()-1),"")</f>
        <v>Görcs Lara</v>
      </c>
      <c r="I2" s="236">
        <f t="shared" si="0"/>
        <v>9999.9999999999982</v>
      </c>
      <c r="J2" s="236">
        <f t="shared" si="1"/>
        <v>0</v>
      </c>
      <c r="K2" s="110" t="str">
        <f>$A2</f>
        <v>d - Görcs Lara</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d - Gulaev Akhsarbek</v>
      </c>
      <c r="B3" s="238">
        <f>COUNTIF(FP!A:A,Doklady!B1)</f>
        <v>10</v>
      </c>
      <c r="C3" s="233">
        <f>IF(ROW()&lt;=B$3,INDEX(FP!E:E,B$2+ROW()-1),"")</f>
        <v>0</v>
      </c>
      <c r="D3" s="234" t="str">
        <f>IF(ROW()&lt;=B$3,INDEX(FP!F:F,B$2+ROW()-1),"")</f>
        <v>d</v>
      </c>
      <c r="E3" s="234"/>
      <c r="F3" s="234" t="str">
        <f>IF(ROW()&lt;=B$3,INDEX(FP!G:G,B$2+ROW()-1),"")</f>
        <v>026 03</v>
      </c>
      <c r="G3" s="234"/>
      <c r="H3" s="235" t="str">
        <f>IF(ROW()&lt;=B$3,INDEX(FP!C:C,B$2+ROW()-1),"")</f>
        <v>Gulaev Akhsarbek</v>
      </c>
      <c r="I3" s="236">
        <f t="shared" si="0"/>
        <v>20000</v>
      </c>
      <c r="J3" s="236">
        <f t="shared" si="1"/>
        <v>0</v>
      </c>
      <c r="K3" s="110" t="str">
        <f t="shared" ref="K3:K66" si="2">$A3</f>
        <v>d - Gulaev Akhsarbek</v>
      </c>
      <c r="L3" s="101">
        <v>99</v>
      </c>
      <c r="M3" s="99" t="str">
        <f>$A2</f>
        <v>d - Görcs Lara</v>
      </c>
      <c r="N3" s="100">
        <v>99</v>
      </c>
      <c r="O3" s="88"/>
      <c r="P3" s="88"/>
      <c r="Q3" s="88"/>
      <c r="R3" s="88"/>
      <c r="S3" s="88"/>
      <c r="T3" s="88"/>
      <c r="U3" s="88"/>
      <c r="V3" s="88"/>
      <c r="W3" s="88"/>
      <c r="X3" s="88"/>
      <c r="Y3" s="88"/>
    </row>
    <row r="4" spans="1:25" s="6" customFormat="1" ht="10.8" hidden="1" thickBot="1" x14ac:dyDescent="0.25">
      <c r="A4" s="235" t="str">
        <f>IF(ROW()&lt;=B$3,INDEX(FP!F:F,B$2+ROW()-1)&amp;" - "&amp;INDEX(FP!C:C,B$2+ROW()-1),"")</f>
        <v>d - Hegedus Réka</v>
      </c>
      <c r="B4" s="239"/>
      <c r="C4" s="240">
        <f>IF(ROW()&lt;=B$3,INDEX(FP!E:E,B$2+ROW()-1),"")</f>
        <v>0</v>
      </c>
      <c r="D4" s="234" t="str">
        <f>IF(ROW()&lt;=B$3,INDEX(FP!F:F,B$2+ROW()-1),"")</f>
        <v>d</v>
      </c>
      <c r="E4" s="234"/>
      <c r="F4" s="234" t="str">
        <f>IF(ROW()&lt;=B$3,INDEX(FP!G:G,B$2+ROW()-1),"")</f>
        <v>026 03</v>
      </c>
      <c r="G4" s="234"/>
      <c r="H4" s="235" t="str">
        <f>IF(ROW()&lt;=B$3,INDEX(FP!C:C,B$2+ROW()-1),"")</f>
        <v>Hegedus Réka</v>
      </c>
      <c r="I4" s="236">
        <f t="shared" si="0"/>
        <v>10000</v>
      </c>
      <c r="J4" s="236">
        <f t="shared" si="1"/>
        <v>0</v>
      </c>
      <c r="K4" s="110" t="str">
        <f t="shared" si="2"/>
        <v>d - Hegedus Réka</v>
      </c>
      <c r="L4" s="101">
        <v>99</v>
      </c>
      <c r="M4" s="102" t="s">
        <v>335</v>
      </c>
      <c r="N4" s="103" t="s">
        <v>374</v>
      </c>
    </row>
    <row r="5" spans="1:25" s="6" customFormat="1" ht="10.8" hidden="1" thickBot="1" x14ac:dyDescent="0.25">
      <c r="A5" s="235" t="str">
        <f>IF(ROW()&lt;=B$3,INDEX(FP!F:F,B$2+ROW()-1)&amp;" - "&amp;INDEX(FP!C:C,B$2+ROW()-1),"")</f>
        <v>d - Jakšík Adam</v>
      </c>
      <c r="B5" s="235"/>
      <c r="C5" s="240">
        <f>IF(ROW()&lt;=B$3,INDEX(FP!E:E,B$2+ROW()-1),"")</f>
        <v>0</v>
      </c>
      <c r="D5" s="234" t="str">
        <f>IF(ROW()&lt;=B$3,INDEX(FP!F:F,B$2+ROW()-1),"")</f>
        <v>d</v>
      </c>
      <c r="E5" s="234"/>
      <c r="F5" s="234" t="str">
        <f>IF(ROW()&lt;=B$3,INDEX(FP!G:G,B$2+ROW()-1),"")</f>
        <v>026 03</v>
      </c>
      <c r="G5" s="234"/>
      <c r="H5" s="235" t="str">
        <f>IF(ROW()&lt;=B$3,INDEX(FP!C:C,B$2+ROW()-1),"")</f>
        <v>Jakšík Adam</v>
      </c>
      <c r="I5" s="236">
        <f t="shared" si="0"/>
        <v>20000</v>
      </c>
      <c r="J5" s="236">
        <f t="shared" si="1"/>
        <v>0</v>
      </c>
      <c r="K5" s="110" t="str">
        <f t="shared" si="2"/>
        <v>d - Jakšík Adam</v>
      </c>
      <c r="L5" s="101">
        <v>99</v>
      </c>
      <c r="M5" s="104" t="str">
        <f>$A4</f>
        <v>d - Hegedus Réka</v>
      </c>
      <c r="N5" s="105">
        <v>99</v>
      </c>
      <c r="O5" s="88"/>
      <c r="P5" s="88"/>
      <c r="Q5" s="88"/>
      <c r="R5" s="88"/>
      <c r="S5" s="88"/>
      <c r="T5" s="88"/>
      <c r="U5" s="88"/>
      <c r="V5" s="88"/>
      <c r="W5" s="88"/>
      <c r="X5" s="88"/>
      <c r="Y5" s="88"/>
    </row>
    <row r="6" spans="1:25" s="6" customFormat="1" ht="10.8" hidden="1" thickBot="1" x14ac:dyDescent="0.25">
      <c r="A6" s="235" t="str">
        <f>IF(ROW()&lt;=B$3,INDEX(FP!F:F,B$2+ROW()-1)&amp;" - "&amp;INDEX(FP!C:C,B$2+ROW()-1),"")</f>
        <v>d - Makoev Boris</v>
      </c>
      <c r="B6" s="235"/>
      <c r="C6" s="240">
        <f>IF(ROW()&lt;=B$3,INDEX(FP!E:E,B$2+ROW()-1),"")</f>
        <v>0</v>
      </c>
      <c r="D6" s="234" t="str">
        <f>IF(ROW()&lt;=B$3,INDEX(FP!F:F,B$2+ROW()-1),"")</f>
        <v>d</v>
      </c>
      <c r="E6" s="234"/>
      <c r="F6" s="234" t="str">
        <f>IF(ROW()&lt;=B$3,INDEX(FP!G:G,B$2+ROW()-1),"")</f>
        <v>026 03</v>
      </c>
      <c r="G6" s="234"/>
      <c r="H6" s="235" t="str">
        <f>IF(ROW()&lt;=B$3,INDEX(FP!C:C,B$2+ROW()-1),"")</f>
        <v>Makoev Boris</v>
      </c>
      <c r="I6" s="236">
        <f t="shared" si="0"/>
        <v>20000.000000000004</v>
      </c>
      <c r="J6" s="236">
        <f t="shared" si="1"/>
        <v>0</v>
      </c>
      <c r="K6" s="110" t="str">
        <f t="shared" si="2"/>
        <v>d - Makoev Boris</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d - Meszároš Martin Róbert</v>
      </c>
      <c r="B7" s="235"/>
      <c r="C7" s="240">
        <f>IF(ROW()&lt;=B$3,INDEX(FP!E:E,B$2+ROW()-1),"")</f>
        <v>0</v>
      </c>
      <c r="D7" s="234" t="str">
        <f>IF(ROW()&lt;=B$3,INDEX(FP!F:F,B$2+ROW()-1),"")</f>
        <v>d</v>
      </c>
      <c r="E7" s="234"/>
      <c r="F7" s="234" t="str">
        <f>IF(ROW()&lt;=B$3,INDEX(FP!G:G,B$2+ROW()-1),"")</f>
        <v>026 03</v>
      </c>
      <c r="G7" s="234"/>
      <c r="H7" s="235" t="str">
        <f>IF(ROW()&lt;=B$3,INDEX(FP!C:C,B$2+ROW()-1),"")</f>
        <v>Meszároš Martin Róbert</v>
      </c>
      <c r="I7" s="236">
        <f t="shared" si="0"/>
        <v>10000</v>
      </c>
      <c r="J7" s="236">
        <f t="shared" si="1"/>
        <v>0</v>
      </c>
      <c r="K7" s="110" t="str">
        <f t="shared" si="2"/>
        <v>d - Meszároš Martin Róbert</v>
      </c>
      <c r="L7" s="101">
        <v>99</v>
      </c>
      <c r="M7" s="99" t="str">
        <f>$A6</f>
        <v>d - Makoev Boris</v>
      </c>
      <c r="N7" s="100">
        <v>99</v>
      </c>
      <c r="S7" s="88"/>
      <c r="T7" s="88"/>
      <c r="U7" s="88"/>
      <c r="V7" s="88"/>
      <c r="W7" s="88"/>
      <c r="X7" s="88"/>
      <c r="Y7" s="88"/>
    </row>
    <row r="8" spans="1:25" s="6" customFormat="1" ht="10.8" hidden="1" thickBot="1" x14ac:dyDescent="0.25">
      <c r="A8" s="235" t="str">
        <f>IF(ROW()&lt;=B$3,INDEX(FP!F:F,B$2+ROW()-1)&amp;" - "&amp;INDEX(FP!C:C,B$2+ROW()-1),"")</f>
        <v>d - Molnár Zsuzsanna</v>
      </c>
      <c r="B8" s="235"/>
      <c r="C8" s="240">
        <f>IF(ROW()&lt;=B$3,INDEX(FP!E:E,B$2+ROW()-1),"")</f>
        <v>0</v>
      </c>
      <c r="D8" s="234" t="str">
        <f>IF(ROW()&lt;=B$3,INDEX(FP!F:F,B$2+ROW()-1),"")</f>
        <v>d</v>
      </c>
      <c r="E8" s="234"/>
      <c r="F8" s="234" t="str">
        <f>IF(ROW()&lt;=B$3,INDEX(FP!G:G,B$2+ROW()-1),"")</f>
        <v>026 03</v>
      </c>
      <c r="G8" s="234"/>
      <c r="H8" s="235" t="str">
        <f>IF(ROW()&lt;=B$3,INDEX(FP!C:C,B$2+ROW()-1),"")</f>
        <v>Molnár Zsuzsanna</v>
      </c>
      <c r="I8" s="236">
        <f t="shared" si="0"/>
        <v>15000</v>
      </c>
      <c r="J8" s="236">
        <f t="shared" si="1"/>
        <v>0</v>
      </c>
      <c r="K8" s="110" t="str">
        <f t="shared" si="2"/>
        <v>d - Molnár Zsuzsanna</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d - Salkazanov Tajmuraz</v>
      </c>
      <c r="B9" s="235"/>
      <c r="C9" s="240">
        <f>IF(ROW()&lt;=B$3,INDEX(FP!E:E,B$2+ROW()-1),"")</f>
        <v>0</v>
      </c>
      <c r="D9" s="234" t="str">
        <f>IF(ROW()&lt;=B$3,INDEX(FP!F:F,B$2+ROW()-1),"")</f>
        <v>d</v>
      </c>
      <c r="E9" s="234"/>
      <c r="F9" s="234" t="str">
        <f>IF(ROW()&lt;=B$3,INDEX(FP!G:G,B$2+ROW()-1),"")</f>
        <v>026 03</v>
      </c>
      <c r="G9" s="234"/>
      <c r="H9" s="235" t="str">
        <f>IF(ROW()&lt;=B$3,INDEX(FP!C:C,B$2+ROW()-1),"")</f>
        <v>Salkazanov Tajmuraz</v>
      </c>
      <c r="I9" s="236">
        <f t="shared" si="0"/>
        <v>60000</v>
      </c>
      <c r="J9" s="236">
        <f t="shared" si="1"/>
        <v>0</v>
      </c>
      <c r="K9" s="110" t="str">
        <f t="shared" si="2"/>
        <v>d - Salkazanov Tajmuraz</v>
      </c>
      <c r="L9" s="101">
        <v>99</v>
      </c>
      <c r="M9" s="108" t="str">
        <f>$A8</f>
        <v>d - Molnár Zsuzsanna</v>
      </c>
      <c r="N9" s="109">
        <v>99</v>
      </c>
      <c r="O9" s="88"/>
      <c r="P9" s="88"/>
      <c r="Q9" s="88"/>
      <c r="R9" s="88"/>
      <c r="W9" s="88"/>
      <c r="X9" s="88"/>
      <c r="Y9" s="88"/>
    </row>
    <row r="10" spans="1:25" s="6" customFormat="1" ht="10.8" hidden="1" thickBot="1" x14ac:dyDescent="0.25">
      <c r="A10" s="235" t="str">
        <f>IF(ROW()&lt;=B$3,INDEX(FP!F:F,B$2+ROW()-1)&amp;" - "&amp;INDEX(FP!C:C,B$2+ROW()-1),"")</f>
        <v>d - Tsakulov Batyrbek</v>
      </c>
      <c r="B10" s="235"/>
      <c r="C10" s="240">
        <f>IF(ROW()&lt;=B$3,INDEX(FP!E:E,B$2+ROW()-1),"")</f>
        <v>0</v>
      </c>
      <c r="D10" s="234" t="str">
        <f>IF(ROW()&lt;=B$3,INDEX(FP!F:F,B$2+ROW()-1),"")</f>
        <v>d</v>
      </c>
      <c r="E10" s="234"/>
      <c r="F10" s="234" t="str">
        <f>IF(ROW()&lt;=B$3,INDEX(FP!G:G,B$2+ROW()-1),"")</f>
        <v>026 03</v>
      </c>
      <c r="G10" s="234"/>
      <c r="H10" s="235" t="str">
        <f>IF(ROW()&lt;=B$3,INDEX(FP!C:C,B$2+ROW()-1),"")</f>
        <v>Tsakulov Batyrbek</v>
      </c>
      <c r="I10" s="236">
        <f t="shared" si="0"/>
        <v>20000</v>
      </c>
      <c r="J10" s="236">
        <f t="shared" si="1"/>
        <v>0</v>
      </c>
      <c r="K10" s="110" t="str">
        <f t="shared" si="2"/>
        <v>d - Tsakulov Batyrbek</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d - Tsakulov Batyrbek</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IF(ROW()&lt;=B$3,SUMIF(A$107:A$10042,A33,I$107:I$10042),"")</f>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IF(ROW()&lt;=B$3,SUMIF(A$107:A$10042,A65,I$107:I$10042),"")</f>
        <v/>
      </c>
      <c r="J65" s="236" t="str">
        <f t="shared" ref="J65:J96" si="6">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61" t="s">
        <v>329</v>
      </c>
      <c r="B100" s="361"/>
      <c r="C100" s="361"/>
      <c r="D100" s="361"/>
      <c r="E100" s="361"/>
      <c r="F100" s="361"/>
      <c r="G100" s="361"/>
      <c r="H100" s="361"/>
      <c r="I100" s="363" t="s">
        <v>2271</v>
      </c>
      <c r="J100" s="363"/>
      <c r="K100" s="89"/>
    </row>
    <row r="101" spans="1:25" ht="15.6" x14ac:dyDescent="0.3">
      <c r="A101" s="361"/>
      <c r="B101" s="361"/>
      <c r="C101" s="361"/>
      <c r="D101" s="361"/>
      <c r="E101" s="361"/>
      <c r="F101" s="361"/>
      <c r="G101" s="361"/>
      <c r="H101" s="361"/>
      <c r="I101" s="362">
        <v>45887</v>
      </c>
      <c r="J101" s="362"/>
    </row>
    <row r="102" spans="1:25" ht="13.8" x14ac:dyDescent="0.25">
      <c r="A102" s="249" t="s">
        <v>399</v>
      </c>
      <c r="B102" s="250">
        <v>92</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64" t="s">
        <v>408</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2293</v>
      </c>
      <c r="B107" s="14"/>
      <c r="C107" s="14" t="s">
        <v>2313</v>
      </c>
      <c r="D107" s="16" t="s">
        <v>2314</v>
      </c>
      <c r="E107" s="16"/>
      <c r="F107" s="14" t="s">
        <v>2294</v>
      </c>
      <c r="G107" s="14"/>
      <c r="H107" s="14" t="s">
        <v>2295</v>
      </c>
      <c r="I107" s="15">
        <v>602</v>
      </c>
      <c r="J107" s="77">
        <v>5</v>
      </c>
      <c r="K107" s="92"/>
    </row>
    <row r="108" spans="1:25" ht="20.399999999999999" x14ac:dyDescent="0.25">
      <c r="A108" s="14" t="s">
        <v>2296</v>
      </c>
      <c r="B108" s="14"/>
      <c r="C108" s="14" t="s">
        <v>2297</v>
      </c>
      <c r="D108" s="16" t="s">
        <v>2315</v>
      </c>
      <c r="E108" s="16"/>
      <c r="F108" s="14" t="s">
        <v>2298</v>
      </c>
      <c r="G108" s="14"/>
      <c r="H108" s="14" t="s">
        <v>2299</v>
      </c>
      <c r="I108" s="15">
        <v>1544</v>
      </c>
      <c r="J108" s="77">
        <v>5</v>
      </c>
      <c r="K108" s="92"/>
    </row>
    <row r="109" spans="1:25" ht="13.2" x14ac:dyDescent="0.25">
      <c r="A109" s="14" t="s">
        <v>2296</v>
      </c>
      <c r="B109" s="14"/>
      <c r="C109" s="14" t="s">
        <v>2313</v>
      </c>
      <c r="D109" s="16">
        <v>45960</v>
      </c>
      <c r="E109" s="16"/>
      <c r="F109" s="14" t="s">
        <v>2300</v>
      </c>
      <c r="G109" s="14"/>
      <c r="H109" s="14" t="s">
        <v>2299</v>
      </c>
      <c r="I109" s="15">
        <v>473</v>
      </c>
      <c r="J109" s="77">
        <v>5</v>
      </c>
      <c r="K109" s="92"/>
    </row>
    <row r="110" spans="1:25" ht="20.399999999999999" x14ac:dyDescent="0.25">
      <c r="A110" s="14" t="s">
        <v>2293</v>
      </c>
      <c r="B110" s="14"/>
      <c r="C110" s="14" t="s">
        <v>2301</v>
      </c>
      <c r="D110" s="16">
        <v>45960</v>
      </c>
      <c r="E110" s="16"/>
      <c r="F110" s="14" t="s">
        <v>2302</v>
      </c>
      <c r="G110" s="14" t="s">
        <v>2303</v>
      </c>
      <c r="H110" s="14" t="s">
        <v>2304</v>
      </c>
      <c r="I110" s="15">
        <v>980</v>
      </c>
      <c r="J110" s="77">
        <v>5</v>
      </c>
      <c r="K110" s="92"/>
    </row>
    <row r="111" spans="1:25" ht="30.6" x14ac:dyDescent="0.25">
      <c r="A111" s="14" t="s">
        <v>2293</v>
      </c>
      <c r="B111" s="14"/>
      <c r="C111" s="14" t="s">
        <v>2305</v>
      </c>
      <c r="D111" s="16">
        <v>45960</v>
      </c>
      <c r="E111" s="16"/>
      <c r="F111" s="14" t="s">
        <v>2306</v>
      </c>
      <c r="G111" s="14"/>
      <c r="H111" s="14" t="s">
        <v>2295</v>
      </c>
      <c r="I111" s="15">
        <v>1330.25</v>
      </c>
      <c r="J111" s="77">
        <v>5</v>
      </c>
      <c r="K111" s="92"/>
    </row>
    <row r="112" spans="1:25" ht="20.399999999999999" x14ac:dyDescent="0.25">
      <c r="A112" s="14" t="s">
        <v>2307</v>
      </c>
      <c r="B112" s="14"/>
      <c r="C112" s="14" t="s">
        <v>2308</v>
      </c>
      <c r="D112" s="16" t="s">
        <v>2315</v>
      </c>
      <c r="E112" s="16"/>
      <c r="F112" s="14" t="s">
        <v>2309</v>
      </c>
      <c r="G112" s="14"/>
      <c r="H112" s="14" t="s">
        <v>2316</v>
      </c>
      <c r="I112" s="15">
        <v>258</v>
      </c>
      <c r="J112" s="77">
        <v>5</v>
      </c>
      <c r="K112" s="92"/>
    </row>
    <row r="113" spans="1:11" ht="30.6" x14ac:dyDescent="0.25">
      <c r="A113" s="14" t="s">
        <v>2307</v>
      </c>
      <c r="B113" s="14"/>
      <c r="C113" s="14" t="s">
        <v>2310</v>
      </c>
      <c r="D113" s="16">
        <v>45960</v>
      </c>
      <c r="E113" s="16"/>
      <c r="F113" s="14" t="s">
        <v>2311</v>
      </c>
      <c r="G113" s="14" t="s">
        <v>2312</v>
      </c>
      <c r="H113" s="14" t="s">
        <v>2317</v>
      </c>
      <c r="I113" s="15">
        <v>1458</v>
      </c>
      <c r="J113" s="77">
        <v>5</v>
      </c>
      <c r="K113" s="92"/>
    </row>
    <row r="114" spans="1:11" ht="30.6" x14ac:dyDescent="0.25">
      <c r="A114" s="14" t="s">
        <v>2293</v>
      </c>
      <c r="B114" s="14"/>
      <c r="C114" s="14" t="s">
        <v>2320</v>
      </c>
      <c r="D114" s="16">
        <v>45965</v>
      </c>
      <c r="E114" s="16"/>
      <c r="F114" s="14" t="s">
        <v>2318</v>
      </c>
      <c r="G114" s="14"/>
      <c r="H114" s="14" t="s">
        <v>2319</v>
      </c>
      <c r="I114" s="15">
        <v>880</v>
      </c>
      <c r="J114" s="77">
        <v>5</v>
      </c>
      <c r="K114" s="92"/>
    </row>
    <row r="115" spans="1:11" ht="20.399999999999999" x14ac:dyDescent="0.25">
      <c r="A115" s="14" t="s">
        <v>2296</v>
      </c>
      <c r="B115" s="14"/>
      <c r="C115" s="14" t="s">
        <v>2321</v>
      </c>
      <c r="D115" s="16">
        <v>45963</v>
      </c>
      <c r="E115" s="16">
        <v>45965</v>
      </c>
      <c r="F115" s="14" t="s">
        <v>2322</v>
      </c>
      <c r="G115" s="14" t="s">
        <v>2323</v>
      </c>
      <c r="H115" s="14" t="s">
        <v>2324</v>
      </c>
      <c r="I115" s="15">
        <v>792.8</v>
      </c>
      <c r="J115" s="77">
        <v>5</v>
      </c>
      <c r="K115" s="92"/>
    </row>
    <row r="116" spans="1:11" ht="20.399999999999999" x14ac:dyDescent="0.25">
      <c r="A116" s="14" t="s">
        <v>2307</v>
      </c>
      <c r="B116" s="14"/>
      <c r="C116" s="14" t="s">
        <v>2325</v>
      </c>
      <c r="D116" s="16">
        <v>45960</v>
      </c>
      <c r="E116" s="16">
        <v>45974</v>
      </c>
      <c r="F116" s="14" t="s">
        <v>2326</v>
      </c>
      <c r="G116" s="14" t="s">
        <v>2312</v>
      </c>
      <c r="H116" s="14" t="s">
        <v>2327</v>
      </c>
      <c r="I116" s="15">
        <v>1466.15</v>
      </c>
      <c r="J116" s="77">
        <v>5</v>
      </c>
      <c r="K116" s="92"/>
    </row>
    <row r="117" spans="1:11" ht="13.2" x14ac:dyDescent="0.25">
      <c r="A117" s="14" t="s">
        <v>2328</v>
      </c>
      <c r="B117" s="14"/>
      <c r="C117" s="14" t="s">
        <v>2313</v>
      </c>
      <c r="D117" s="16">
        <v>45885</v>
      </c>
      <c r="E117" s="16">
        <v>45974</v>
      </c>
      <c r="F117" s="14" t="s">
        <v>2329</v>
      </c>
      <c r="G117" s="14" t="s">
        <v>2330</v>
      </c>
      <c r="H117" s="14" t="s">
        <v>2331</v>
      </c>
      <c r="I117" s="15">
        <v>60</v>
      </c>
      <c r="J117" s="77">
        <v>5</v>
      </c>
      <c r="K117" s="92"/>
    </row>
    <row r="118" spans="1:11" ht="30.6" x14ac:dyDescent="0.25">
      <c r="A118" s="14" t="s">
        <v>2332</v>
      </c>
      <c r="B118" s="14"/>
      <c r="C118" s="14" t="s">
        <v>2333</v>
      </c>
      <c r="D118" s="16">
        <v>45898</v>
      </c>
      <c r="E118" s="16">
        <v>45964</v>
      </c>
      <c r="F118" s="14" t="s">
        <v>2334</v>
      </c>
      <c r="G118" s="14" t="s">
        <v>2330</v>
      </c>
      <c r="H118" s="14" t="s">
        <v>2340</v>
      </c>
      <c r="I118" s="15">
        <v>1595</v>
      </c>
      <c r="J118" s="77">
        <v>5</v>
      </c>
      <c r="K118" s="92"/>
    </row>
    <row r="119" spans="1:11" ht="51" x14ac:dyDescent="0.25">
      <c r="A119" s="14" t="s">
        <v>2328</v>
      </c>
      <c r="B119" s="14"/>
      <c r="C119" s="14" t="s">
        <v>2335</v>
      </c>
      <c r="D119" s="16" t="s">
        <v>2336</v>
      </c>
      <c r="E119" s="16">
        <v>45964</v>
      </c>
      <c r="F119" s="14" t="s">
        <v>2337</v>
      </c>
      <c r="G119" s="14" t="s">
        <v>2338</v>
      </c>
      <c r="H119" s="14" t="s">
        <v>2339</v>
      </c>
      <c r="I119" s="15">
        <v>334.4</v>
      </c>
      <c r="J119" s="77">
        <v>5</v>
      </c>
      <c r="K119" s="92"/>
    </row>
    <row r="120" spans="1:11" ht="61.2" x14ac:dyDescent="0.25">
      <c r="A120" s="14" t="s">
        <v>2328</v>
      </c>
      <c r="B120" s="14"/>
      <c r="C120" s="14" t="s">
        <v>2341</v>
      </c>
      <c r="D120" s="16" t="s">
        <v>2342</v>
      </c>
      <c r="E120" s="16">
        <v>45974</v>
      </c>
      <c r="F120" s="14" t="s">
        <v>2343</v>
      </c>
      <c r="G120" s="14" t="s">
        <v>2344</v>
      </c>
      <c r="H120" s="14" t="s">
        <v>2345</v>
      </c>
      <c r="I120" s="15">
        <v>2740.42</v>
      </c>
      <c r="J120" s="77">
        <v>5</v>
      </c>
      <c r="K120" s="92"/>
    </row>
    <row r="121" spans="1:11" ht="30.6" x14ac:dyDescent="0.25">
      <c r="A121" s="14" t="s">
        <v>2346</v>
      </c>
      <c r="B121" s="14"/>
      <c r="C121" s="14" t="s">
        <v>2347</v>
      </c>
      <c r="D121" s="16">
        <v>45687</v>
      </c>
      <c r="E121" s="16">
        <v>45810</v>
      </c>
      <c r="F121" s="14" t="s">
        <v>2348</v>
      </c>
      <c r="G121" s="14" t="s">
        <v>2330</v>
      </c>
      <c r="H121" s="14" t="s">
        <v>2349</v>
      </c>
      <c r="I121" s="15">
        <v>880</v>
      </c>
      <c r="J121" s="77">
        <v>5</v>
      </c>
      <c r="K121" s="92"/>
    </row>
    <row r="122" spans="1:11" ht="30.6" x14ac:dyDescent="0.25">
      <c r="A122" s="14" t="s">
        <v>2350</v>
      </c>
      <c r="B122" s="14"/>
      <c r="C122" s="14" t="s">
        <v>2347</v>
      </c>
      <c r="D122" s="16">
        <v>45687</v>
      </c>
      <c r="E122" s="16">
        <v>45810</v>
      </c>
      <c r="F122" s="14" t="s">
        <v>2351</v>
      </c>
      <c r="G122" s="14"/>
      <c r="H122" s="14" t="s">
        <v>2349</v>
      </c>
      <c r="I122" s="15">
        <v>1760</v>
      </c>
      <c r="J122" s="77">
        <v>5</v>
      </c>
      <c r="K122" s="92"/>
    </row>
    <row r="123" spans="1:11" ht="30.6" x14ac:dyDescent="0.25">
      <c r="A123" s="14" t="s">
        <v>2352</v>
      </c>
      <c r="B123" s="14"/>
      <c r="C123" s="14" t="s">
        <v>2347</v>
      </c>
      <c r="D123" s="16">
        <v>45687</v>
      </c>
      <c r="E123" s="16">
        <v>45810</v>
      </c>
      <c r="F123" s="14" t="s">
        <v>2353</v>
      </c>
      <c r="G123" s="14"/>
      <c r="H123" s="14" t="s">
        <v>2349</v>
      </c>
      <c r="I123" s="15">
        <v>2640</v>
      </c>
      <c r="J123" s="77">
        <v>5</v>
      </c>
      <c r="K123" s="92"/>
    </row>
    <row r="124" spans="1:11" ht="40.799999999999997" x14ac:dyDescent="0.25">
      <c r="A124" s="14" t="s">
        <v>2346</v>
      </c>
      <c r="B124" s="14"/>
      <c r="C124" s="14" t="s">
        <v>2358</v>
      </c>
      <c r="D124" s="16" t="s">
        <v>2357</v>
      </c>
      <c r="E124" s="16">
        <v>45810</v>
      </c>
      <c r="F124" s="14" t="s">
        <v>2360</v>
      </c>
      <c r="G124" s="14" t="s">
        <v>2355</v>
      </c>
      <c r="H124" s="14" t="s">
        <v>2354</v>
      </c>
      <c r="I124" s="15">
        <v>416.69</v>
      </c>
      <c r="J124" s="77">
        <v>5</v>
      </c>
      <c r="K124" s="92"/>
    </row>
    <row r="125" spans="1:11" ht="40.799999999999997" x14ac:dyDescent="0.25">
      <c r="A125" s="14" t="s">
        <v>2352</v>
      </c>
      <c r="B125" s="14"/>
      <c r="C125" s="14" t="s">
        <v>2358</v>
      </c>
      <c r="D125" s="16" t="s">
        <v>2357</v>
      </c>
      <c r="E125" s="16">
        <v>45810</v>
      </c>
      <c r="F125" s="14" t="s">
        <v>2359</v>
      </c>
      <c r="G125" s="14" t="s">
        <v>2355</v>
      </c>
      <c r="H125" s="14" t="s">
        <v>2354</v>
      </c>
      <c r="I125" s="15">
        <v>416.69</v>
      </c>
      <c r="J125" s="77">
        <v>5</v>
      </c>
      <c r="K125" s="92"/>
    </row>
    <row r="126" spans="1:11" ht="40.799999999999997" x14ac:dyDescent="0.25">
      <c r="A126" s="14" t="s">
        <v>2350</v>
      </c>
      <c r="B126" s="14"/>
      <c r="C126" s="14" t="s">
        <v>2358</v>
      </c>
      <c r="D126" s="16" t="s">
        <v>2357</v>
      </c>
      <c r="E126" s="16">
        <v>45810</v>
      </c>
      <c r="F126" s="14" t="s">
        <v>2356</v>
      </c>
      <c r="G126" s="14" t="s">
        <v>2355</v>
      </c>
      <c r="H126" s="14" t="s">
        <v>2354</v>
      </c>
      <c r="I126" s="15">
        <v>419.69</v>
      </c>
      <c r="J126" s="77">
        <v>5</v>
      </c>
      <c r="K126" s="92"/>
    </row>
    <row r="127" spans="1:11" ht="40.799999999999997" x14ac:dyDescent="0.25">
      <c r="A127" s="14" t="s">
        <v>2296</v>
      </c>
      <c r="B127" s="14"/>
      <c r="C127" s="14" t="s">
        <v>2363</v>
      </c>
      <c r="D127" s="16"/>
      <c r="E127" s="16">
        <v>45826</v>
      </c>
      <c r="F127" s="14" t="s">
        <v>2361</v>
      </c>
      <c r="G127" s="14"/>
      <c r="H127" s="14" t="s">
        <v>2362</v>
      </c>
      <c r="I127" s="15">
        <v>225</v>
      </c>
      <c r="J127" s="77">
        <v>5</v>
      </c>
      <c r="K127" s="92"/>
    </row>
    <row r="128" spans="1:11" ht="20.399999999999999" x14ac:dyDescent="0.25">
      <c r="A128" s="14" t="s">
        <v>2368</v>
      </c>
      <c r="B128" s="14"/>
      <c r="C128" s="14" t="s">
        <v>2367</v>
      </c>
      <c r="D128" s="16">
        <v>45714</v>
      </c>
      <c r="E128" s="16">
        <v>45875</v>
      </c>
      <c r="F128" s="14" t="s">
        <v>2366</v>
      </c>
      <c r="G128" s="14" t="s">
        <v>2365</v>
      </c>
      <c r="H128" s="14" t="s">
        <v>2364</v>
      </c>
      <c r="I128" s="15">
        <v>926.4</v>
      </c>
      <c r="J128" s="77">
        <v>5</v>
      </c>
      <c r="K128" s="92"/>
    </row>
    <row r="129" spans="1:11" ht="153" x14ac:dyDescent="0.25">
      <c r="A129" s="14" t="s">
        <v>2350</v>
      </c>
      <c r="B129" s="14"/>
      <c r="C129" s="14" t="s">
        <v>2373</v>
      </c>
      <c r="D129" s="16" t="s">
        <v>2372</v>
      </c>
      <c r="E129" s="16">
        <v>45876</v>
      </c>
      <c r="F129" s="14" t="s">
        <v>2371</v>
      </c>
      <c r="G129" s="14" t="s">
        <v>2370</v>
      </c>
      <c r="H129" s="14" t="s">
        <v>2369</v>
      </c>
      <c r="I129" s="15">
        <v>907.06</v>
      </c>
      <c r="J129" s="77">
        <v>5</v>
      </c>
      <c r="K129" s="92"/>
    </row>
    <row r="130" spans="1:11" ht="30.6" x14ac:dyDescent="0.25">
      <c r="A130" s="14" t="s">
        <v>2332</v>
      </c>
      <c r="B130" s="14"/>
      <c r="C130" s="14" t="s">
        <v>2379</v>
      </c>
      <c r="D130" s="16">
        <v>45679</v>
      </c>
      <c r="E130" s="16">
        <v>45876</v>
      </c>
      <c r="F130" s="14" t="s">
        <v>2378</v>
      </c>
      <c r="G130" s="14"/>
      <c r="H130" s="14" t="s">
        <v>2377</v>
      </c>
      <c r="I130" s="15">
        <v>416.69</v>
      </c>
      <c r="J130" s="77">
        <v>5</v>
      </c>
      <c r="K130" s="92"/>
    </row>
    <row r="131" spans="1:11" ht="30.6" x14ac:dyDescent="0.25">
      <c r="A131" s="14" t="s">
        <v>2332</v>
      </c>
      <c r="B131" s="14"/>
      <c r="C131" s="14" t="s">
        <v>2376</v>
      </c>
      <c r="D131" s="16">
        <v>45678</v>
      </c>
      <c r="E131" s="16">
        <v>45876</v>
      </c>
      <c r="F131" s="14" t="s">
        <v>2375</v>
      </c>
      <c r="G131" s="14"/>
      <c r="H131" s="14" t="s">
        <v>2374</v>
      </c>
      <c r="I131" s="15">
        <v>1760</v>
      </c>
      <c r="J131" s="77">
        <v>5</v>
      </c>
      <c r="K131" s="92"/>
    </row>
    <row r="132" spans="1:11" ht="30.6" x14ac:dyDescent="0.25">
      <c r="A132" s="14" t="s">
        <v>2332</v>
      </c>
      <c r="B132" s="14"/>
      <c r="C132" s="14" t="s">
        <v>2382</v>
      </c>
      <c r="D132" s="16">
        <v>45800</v>
      </c>
      <c r="E132" s="16">
        <v>45876</v>
      </c>
      <c r="F132" s="14" t="s">
        <v>2381</v>
      </c>
      <c r="G132" s="14"/>
      <c r="H132" s="14" t="s">
        <v>2380</v>
      </c>
      <c r="I132" s="15">
        <v>5220</v>
      </c>
      <c r="J132" s="77">
        <v>5</v>
      </c>
      <c r="K132" s="92"/>
    </row>
    <row r="133" spans="1:11" ht="30.6" x14ac:dyDescent="0.25">
      <c r="A133" s="14" t="s">
        <v>2332</v>
      </c>
      <c r="B133" s="14"/>
      <c r="C133" s="14" t="s">
        <v>2385</v>
      </c>
      <c r="D133" s="16"/>
      <c r="E133" s="16">
        <v>45876</v>
      </c>
      <c r="F133" s="14" t="s">
        <v>2384</v>
      </c>
      <c r="G133" s="14"/>
      <c r="H133" s="14" t="s">
        <v>2383</v>
      </c>
      <c r="I133" s="15">
        <v>2000</v>
      </c>
      <c r="J133" s="77">
        <v>5</v>
      </c>
      <c r="K133" s="92"/>
    </row>
    <row r="134" spans="1:11" ht="30.6" x14ac:dyDescent="0.25">
      <c r="A134" s="14" t="s">
        <v>2352</v>
      </c>
      <c r="B134" s="14"/>
      <c r="C134" s="14" t="s">
        <v>2388</v>
      </c>
      <c r="D134" s="16">
        <v>45802</v>
      </c>
      <c r="E134" s="16">
        <v>45876</v>
      </c>
      <c r="F134" s="14" t="s">
        <v>2387</v>
      </c>
      <c r="G134" s="14"/>
      <c r="H134" s="14" t="s">
        <v>2386</v>
      </c>
      <c r="I134" s="15">
        <v>4570</v>
      </c>
      <c r="J134" s="77">
        <v>5</v>
      </c>
      <c r="K134" s="92"/>
    </row>
    <row r="135" spans="1:11" ht="20.399999999999999" x14ac:dyDescent="0.25">
      <c r="A135" s="14" t="s">
        <v>2332</v>
      </c>
      <c r="B135" s="14"/>
      <c r="C135" s="14" t="s">
        <v>2389</v>
      </c>
      <c r="D135" s="16">
        <v>45876</v>
      </c>
      <c r="E135" s="16"/>
      <c r="F135" s="14" t="s">
        <v>2390</v>
      </c>
      <c r="G135" s="14"/>
      <c r="H135" s="14" t="s">
        <v>2383</v>
      </c>
      <c r="I135" s="15">
        <v>650</v>
      </c>
      <c r="J135" s="77">
        <v>5</v>
      </c>
      <c r="K135" s="92"/>
    </row>
    <row r="136" spans="1:11" ht="71.400000000000006" x14ac:dyDescent="0.25">
      <c r="A136" s="14" t="s">
        <v>2307</v>
      </c>
      <c r="B136" s="14"/>
      <c r="C136" s="14" t="s">
        <v>2394</v>
      </c>
      <c r="D136" s="16" t="s">
        <v>2393</v>
      </c>
      <c r="E136" s="16">
        <v>45879</v>
      </c>
      <c r="F136" s="14" t="s">
        <v>2392</v>
      </c>
      <c r="G136" s="14"/>
      <c r="H136" s="14" t="s">
        <v>2391</v>
      </c>
      <c r="I136" s="15">
        <v>520.57000000000005</v>
      </c>
      <c r="J136" s="77">
        <v>5</v>
      </c>
      <c r="K136" s="92"/>
    </row>
    <row r="137" spans="1:11" ht="20.399999999999999" x14ac:dyDescent="0.25">
      <c r="A137" s="14" t="s">
        <v>2368</v>
      </c>
      <c r="B137" s="14"/>
      <c r="C137" s="14" t="s">
        <v>2404</v>
      </c>
      <c r="D137" s="16">
        <v>45669</v>
      </c>
      <c r="E137" s="16">
        <v>45879</v>
      </c>
      <c r="F137" s="14" t="s">
        <v>2403</v>
      </c>
      <c r="G137" s="14"/>
      <c r="H137" s="14" t="s">
        <v>2377</v>
      </c>
      <c r="I137" s="15">
        <v>971.04</v>
      </c>
      <c r="J137" s="77">
        <v>5</v>
      </c>
      <c r="K137" s="92"/>
    </row>
    <row r="138" spans="1:11" ht="30.6" x14ac:dyDescent="0.25">
      <c r="A138" s="14" t="s">
        <v>2368</v>
      </c>
      <c r="B138" s="14"/>
      <c r="C138" s="14" t="s">
        <v>2402</v>
      </c>
      <c r="D138" s="16">
        <v>45720</v>
      </c>
      <c r="E138" s="16">
        <v>45879</v>
      </c>
      <c r="F138" s="14" t="s">
        <v>2401</v>
      </c>
      <c r="G138" s="14" t="s">
        <v>2400</v>
      </c>
      <c r="H138" s="14" t="s">
        <v>2399</v>
      </c>
      <c r="I138" s="15">
        <v>951</v>
      </c>
      <c r="J138" s="77">
        <v>5</v>
      </c>
      <c r="K138" s="92"/>
    </row>
    <row r="139" spans="1:11" ht="20.399999999999999" x14ac:dyDescent="0.25">
      <c r="A139" s="14" t="s">
        <v>2368</v>
      </c>
      <c r="B139" s="14"/>
      <c r="C139" s="14" t="s">
        <v>2398</v>
      </c>
      <c r="D139" s="16">
        <v>45842</v>
      </c>
      <c r="E139" s="16">
        <v>45879</v>
      </c>
      <c r="F139" s="14" t="s">
        <v>2397</v>
      </c>
      <c r="G139" s="14" t="s">
        <v>2396</v>
      </c>
      <c r="H139" s="14" t="s">
        <v>2395</v>
      </c>
      <c r="I139" s="15">
        <v>1672.5</v>
      </c>
      <c r="J139" s="77">
        <v>5</v>
      </c>
      <c r="K139" s="92"/>
    </row>
    <row r="140" spans="1:11" ht="51" x14ac:dyDescent="0.25">
      <c r="A140" s="14" t="s">
        <v>2350</v>
      </c>
      <c r="B140" s="14"/>
      <c r="C140" s="14" t="s">
        <v>2417</v>
      </c>
      <c r="D140" s="16" t="s">
        <v>2416</v>
      </c>
      <c r="E140" s="16">
        <v>45880</v>
      </c>
      <c r="F140" s="14" t="s">
        <v>2415</v>
      </c>
      <c r="G140" s="14" t="s">
        <v>2414</v>
      </c>
      <c r="H140" s="14" t="s">
        <v>2413</v>
      </c>
      <c r="I140" s="15">
        <v>390.43</v>
      </c>
      <c r="J140" s="77">
        <v>5</v>
      </c>
      <c r="K140" s="92"/>
    </row>
    <row r="141" spans="1:11" ht="51" x14ac:dyDescent="0.25">
      <c r="A141" s="14" t="s">
        <v>2346</v>
      </c>
      <c r="B141" s="14"/>
      <c r="C141" s="14" t="s">
        <v>2412</v>
      </c>
      <c r="D141" s="16" t="s">
        <v>2408</v>
      </c>
      <c r="E141" s="16">
        <v>45880</v>
      </c>
      <c r="F141" s="14" t="s">
        <v>2407</v>
      </c>
      <c r="G141" s="14" t="s">
        <v>2411</v>
      </c>
      <c r="H141" s="14" t="s">
        <v>2410</v>
      </c>
      <c r="I141" s="15">
        <v>236.44</v>
      </c>
      <c r="J141" s="77">
        <v>5</v>
      </c>
      <c r="K141" s="92"/>
    </row>
    <row r="142" spans="1:11" ht="81.599999999999994" x14ac:dyDescent="0.25">
      <c r="A142" s="14" t="s">
        <v>2332</v>
      </c>
      <c r="B142" s="14"/>
      <c r="C142" s="14" t="s">
        <v>2409</v>
      </c>
      <c r="D142" s="16" t="s">
        <v>2408</v>
      </c>
      <c r="E142" s="16">
        <v>45880</v>
      </c>
      <c r="F142" s="14" t="s">
        <v>2407</v>
      </c>
      <c r="G142" s="14" t="s">
        <v>2406</v>
      </c>
      <c r="H142" s="14" t="s">
        <v>2405</v>
      </c>
      <c r="I142" s="15">
        <v>509.37</v>
      </c>
      <c r="J142" s="77">
        <v>5</v>
      </c>
      <c r="K142" s="92"/>
    </row>
    <row r="143" spans="1:11" ht="30.6" x14ac:dyDescent="0.25">
      <c r="A143" s="14" t="s">
        <v>2352</v>
      </c>
      <c r="B143" s="14"/>
      <c r="C143" s="14" t="s">
        <v>2420</v>
      </c>
      <c r="D143" s="16">
        <v>45798</v>
      </c>
      <c r="E143" s="16">
        <v>45880</v>
      </c>
      <c r="F143" s="14" t="s">
        <v>2419</v>
      </c>
      <c r="G143" s="14"/>
      <c r="H143" s="14" t="s">
        <v>2418</v>
      </c>
      <c r="I143" s="15">
        <v>187.36</v>
      </c>
      <c r="J143" s="77">
        <v>5</v>
      </c>
      <c r="K143" s="92"/>
    </row>
    <row r="144" spans="1:11" ht="20.399999999999999" x14ac:dyDescent="0.25">
      <c r="A144" s="14" t="s">
        <v>2352</v>
      </c>
      <c r="B144" s="14"/>
      <c r="C144" s="14" t="s">
        <v>2423</v>
      </c>
      <c r="D144" s="16">
        <v>45766</v>
      </c>
      <c r="E144" s="16">
        <v>45880</v>
      </c>
      <c r="F144" s="14" t="s">
        <v>2422</v>
      </c>
      <c r="G144" s="14"/>
      <c r="H144" s="14" t="s">
        <v>2421</v>
      </c>
      <c r="I144" s="15">
        <v>228.05</v>
      </c>
      <c r="J144" s="77">
        <v>5</v>
      </c>
      <c r="K144" s="92"/>
    </row>
    <row r="145" spans="1:11" ht="51" x14ac:dyDescent="0.25">
      <c r="A145" s="14" t="s">
        <v>2368</v>
      </c>
      <c r="B145" s="14"/>
      <c r="C145" s="14" t="s">
        <v>2424</v>
      </c>
      <c r="D145" s="16" t="s">
        <v>2425</v>
      </c>
      <c r="E145" s="16">
        <v>45880</v>
      </c>
      <c r="F145" s="14" t="s">
        <v>2426</v>
      </c>
      <c r="G145" s="14" t="s">
        <v>2427</v>
      </c>
      <c r="H145" s="14" t="s">
        <v>2428</v>
      </c>
      <c r="I145" s="15">
        <v>1499.06</v>
      </c>
      <c r="J145" s="77">
        <v>5</v>
      </c>
      <c r="K145" s="92"/>
    </row>
    <row r="146" spans="1:11" ht="40.799999999999997" x14ac:dyDescent="0.25">
      <c r="A146" s="14" t="s">
        <v>2350</v>
      </c>
      <c r="B146" s="14"/>
      <c r="C146" s="14" t="s">
        <v>2430</v>
      </c>
      <c r="D146" s="16" t="s">
        <v>2431</v>
      </c>
      <c r="E146" s="16">
        <v>45876</v>
      </c>
      <c r="F146" s="14" t="s">
        <v>2429</v>
      </c>
      <c r="G146" s="14"/>
      <c r="H146" s="14" t="s">
        <v>2380</v>
      </c>
      <c r="I146" s="15">
        <v>6770</v>
      </c>
      <c r="J146" s="77">
        <v>5</v>
      </c>
      <c r="K146" s="92"/>
    </row>
    <row r="147" spans="1:11" ht="30.6" x14ac:dyDescent="0.25">
      <c r="A147" s="14" t="s">
        <v>2346</v>
      </c>
      <c r="B147" s="14"/>
      <c r="C147" s="14" t="s">
        <v>2388</v>
      </c>
      <c r="D147" s="16">
        <v>45800</v>
      </c>
      <c r="E147" s="16">
        <v>45876</v>
      </c>
      <c r="F147" s="14" t="s">
        <v>2433</v>
      </c>
      <c r="G147" s="14"/>
      <c r="H147" s="14" t="s">
        <v>2432</v>
      </c>
      <c r="I147" s="15">
        <v>5080</v>
      </c>
      <c r="J147" s="77">
        <v>5</v>
      </c>
      <c r="K147" s="92"/>
    </row>
    <row r="148" spans="1:11" ht="51" x14ac:dyDescent="0.25">
      <c r="A148" s="14" t="s">
        <v>2368</v>
      </c>
      <c r="B148" s="14"/>
      <c r="C148" s="14" t="s">
        <v>2447</v>
      </c>
      <c r="D148" s="16">
        <v>45730</v>
      </c>
      <c r="E148" s="16">
        <v>45855</v>
      </c>
      <c r="F148" s="14" t="s">
        <v>2446</v>
      </c>
      <c r="G148" s="14" t="s">
        <v>2442</v>
      </c>
      <c r="H148" s="14" t="s">
        <v>2445</v>
      </c>
      <c r="I148" s="15">
        <v>3360</v>
      </c>
      <c r="J148" s="77">
        <v>5</v>
      </c>
      <c r="K148" s="92"/>
    </row>
    <row r="149" spans="1:11" ht="20.399999999999999" x14ac:dyDescent="0.25">
      <c r="A149" s="14" t="s">
        <v>2368</v>
      </c>
      <c r="B149" s="14"/>
      <c r="C149" s="14" t="s">
        <v>2444</v>
      </c>
      <c r="D149" s="16">
        <v>45761</v>
      </c>
      <c r="E149" s="16">
        <v>45855</v>
      </c>
      <c r="F149" s="14" t="s">
        <v>2443</v>
      </c>
      <c r="G149" s="14" t="s">
        <v>2442</v>
      </c>
      <c r="H149" s="14" t="s">
        <v>2441</v>
      </c>
      <c r="I149" s="15">
        <v>810</v>
      </c>
      <c r="J149" s="77">
        <v>5</v>
      </c>
      <c r="K149" s="92"/>
    </row>
    <row r="150" spans="1:11" ht="30.6" x14ac:dyDescent="0.25">
      <c r="A150" s="14" t="s">
        <v>2368</v>
      </c>
      <c r="B150" s="14"/>
      <c r="C150" s="14" t="s">
        <v>2440</v>
      </c>
      <c r="D150" s="16">
        <v>45670</v>
      </c>
      <c r="E150" s="16">
        <v>45855</v>
      </c>
      <c r="F150" s="14" t="s">
        <v>2439</v>
      </c>
      <c r="G150" s="14"/>
      <c r="H150" s="14" t="s">
        <v>2465</v>
      </c>
      <c r="I150" s="15">
        <v>2000</v>
      </c>
      <c r="J150" s="77">
        <v>5</v>
      </c>
      <c r="K150" s="92"/>
    </row>
    <row r="151" spans="1:11" ht="30.6" x14ac:dyDescent="0.25">
      <c r="A151" s="14" t="s">
        <v>2368</v>
      </c>
      <c r="B151" s="14"/>
      <c r="C151" s="14" t="s">
        <v>2438</v>
      </c>
      <c r="D151" s="16">
        <v>45670</v>
      </c>
      <c r="E151" s="16">
        <v>45855</v>
      </c>
      <c r="F151" s="14" t="s">
        <v>2437</v>
      </c>
      <c r="G151" s="14"/>
      <c r="H151" s="14" t="s">
        <v>2465</v>
      </c>
      <c r="I151" s="15">
        <v>2000</v>
      </c>
      <c r="J151" s="77">
        <v>5</v>
      </c>
      <c r="K151" s="92"/>
    </row>
    <row r="152" spans="1:11" ht="30.6" x14ac:dyDescent="0.25">
      <c r="A152" s="14" t="s">
        <v>2368</v>
      </c>
      <c r="B152" s="14"/>
      <c r="C152" s="14" t="s">
        <v>2436</v>
      </c>
      <c r="D152" s="16" t="s">
        <v>2435</v>
      </c>
      <c r="E152" s="16">
        <v>45855</v>
      </c>
      <c r="F152" s="14" t="s">
        <v>2434</v>
      </c>
      <c r="G152" s="14"/>
      <c r="H152" s="14" t="s">
        <v>2465</v>
      </c>
      <c r="I152" s="15">
        <v>992</v>
      </c>
      <c r="J152" s="77">
        <v>5</v>
      </c>
      <c r="K152" s="92"/>
    </row>
    <row r="153" spans="1:11" ht="61.2" x14ac:dyDescent="0.25">
      <c r="A153" s="14" t="s">
        <v>2307</v>
      </c>
      <c r="B153" s="14"/>
      <c r="C153" s="14" t="s">
        <v>2450</v>
      </c>
      <c r="D153" s="16">
        <v>45716</v>
      </c>
      <c r="E153" s="16">
        <v>45855</v>
      </c>
      <c r="F153" s="14" t="s">
        <v>2449</v>
      </c>
      <c r="G153" s="14" t="s">
        <v>2312</v>
      </c>
      <c r="H153" s="14" t="s">
        <v>2448</v>
      </c>
      <c r="I153" s="15">
        <v>1458</v>
      </c>
      <c r="J153" s="77">
        <v>5</v>
      </c>
      <c r="K153" s="92"/>
    </row>
    <row r="154" spans="1:11" ht="30.6" x14ac:dyDescent="0.25">
      <c r="A154" s="14" t="s">
        <v>2346</v>
      </c>
      <c r="B154" s="14"/>
      <c r="C154" s="14" t="s">
        <v>2451</v>
      </c>
      <c r="D154" s="16" t="s">
        <v>2452</v>
      </c>
      <c r="E154" s="16">
        <v>45861</v>
      </c>
      <c r="F154" s="14" t="s">
        <v>2453</v>
      </c>
      <c r="G154" s="14"/>
      <c r="H154" s="14" t="s">
        <v>2457</v>
      </c>
      <c r="I154" s="15">
        <v>1500</v>
      </c>
      <c r="J154" s="77">
        <v>5</v>
      </c>
      <c r="K154" s="92"/>
    </row>
    <row r="155" spans="1:11" ht="30.6" x14ac:dyDescent="0.25">
      <c r="A155" s="14" t="s">
        <v>2346</v>
      </c>
      <c r="B155" s="14"/>
      <c r="C155" s="14" t="s">
        <v>2454</v>
      </c>
      <c r="D155" s="16">
        <v>45820</v>
      </c>
      <c r="E155" s="16">
        <v>45861</v>
      </c>
      <c r="F155" s="14" t="s">
        <v>2455</v>
      </c>
      <c r="G155" s="14"/>
      <c r="H155" s="14" t="s">
        <v>2456</v>
      </c>
      <c r="I155" s="15">
        <v>1500</v>
      </c>
      <c r="J155" s="77">
        <v>5</v>
      </c>
      <c r="K155" s="92"/>
    </row>
    <row r="156" spans="1:11" ht="30.6" x14ac:dyDescent="0.25">
      <c r="A156" s="14" t="s">
        <v>2368</v>
      </c>
      <c r="B156" s="14"/>
      <c r="C156" s="14" t="s">
        <v>2464</v>
      </c>
      <c r="D156" s="16">
        <v>45807</v>
      </c>
      <c r="E156" s="16">
        <v>45861</v>
      </c>
      <c r="F156" s="14" t="s">
        <v>2463</v>
      </c>
      <c r="G156" s="14" t="s">
        <v>2442</v>
      </c>
      <c r="H156" s="14" t="s">
        <v>2462</v>
      </c>
      <c r="I156" s="15">
        <v>978</v>
      </c>
      <c r="J156" s="77">
        <v>5</v>
      </c>
      <c r="K156" s="92"/>
    </row>
    <row r="157" spans="1:11" ht="30.6" x14ac:dyDescent="0.25">
      <c r="A157" s="14" t="s">
        <v>2368</v>
      </c>
      <c r="B157" s="14"/>
      <c r="C157" s="14" t="s">
        <v>2461</v>
      </c>
      <c r="D157" s="16">
        <v>45771</v>
      </c>
      <c r="E157" s="16">
        <v>45861</v>
      </c>
      <c r="F157" s="14" t="s">
        <v>2460</v>
      </c>
      <c r="G157" s="14"/>
      <c r="H157" s="14" t="s">
        <v>2465</v>
      </c>
      <c r="I157" s="15">
        <v>1920</v>
      </c>
      <c r="J157" s="77">
        <v>5</v>
      </c>
      <c r="K157" s="92"/>
    </row>
    <row r="158" spans="1:11" ht="30.6" x14ac:dyDescent="0.25">
      <c r="A158" s="14" t="s">
        <v>2368</v>
      </c>
      <c r="B158" s="14"/>
      <c r="C158" s="14" t="s">
        <v>2459</v>
      </c>
      <c r="D158" s="16">
        <v>45771</v>
      </c>
      <c r="E158" s="16">
        <v>45861</v>
      </c>
      <c r="F158" s="14" t="s">
        <v>2458</v>
      </c>
      <c r="G158" s="14"/>
      <c r="H158" s="14" t="s">
        <v>2465</v>
      </c>
      <c r="I158" s="15">
        <v>1920</v>
      </c>
      <c r="J158" s="77">
        <v>5</v>
      </c>
      <c r="K158" s="92"/>
    </row>
    <row r="159" spans="1:11" ht="30.6" x14ac:dyDescent="0.25">
      <c r="A159" s="14" t="s">
        <v>2352</v>
      </c>
      <c r="B159" s="14"/>
      <c r="C159" s="14" t="s">
        <v>2467</v>
      </c>
      <c r="D159" s="16"/>
      <c r="E159" s="16">
        <v>45861</v>
      </c>
      <c r="F159" s="14" t="s">
        <v>2466</v>
      </c>
      <c r="G159" s="14"/>
      <c r="H159" s="14" t="s">
        <v>2457</v>
      </c>
      <c r="I159" s="15">
        <v>1500</v>
      </c>
      <c r="J159" s="77">
        <v>5</v>
      </c>
      <c r="K159" s="92"/>
    </row>
    <row r="160" spans="1:11" ht="30.6" x14ac:dyDescent="0.25">
      <c r="A160" s="14" t="s">
        <v>2352</v>
      </c>
      <c r="B160" s="14"/>
      <c r="C160" s="14" t="s">
        <v>2469</v>
      </c>
      <c r="D160" s="16"/>
      <c r="E160" s="16">
        <v>45861</v>
      </c>
      <c r="F160" s="14" t="s">
        <v>2468</v>
      </c>
      <c r="G160" s="14"/>
      <c r="H160" s="14" t="s">
        <v>2456</v>
      </c>
      <c r="I160" s="15">
        <v>1500</v>
      </c>
      <c r="J160" s="77">
        <v>5</v>
      </c>
      <c r="K160" s="92"/>
    </row>
    <row r="161" spans="1:11" ht="122.4" x14ac:dyDescent="0.25">
      <c r="A161" s="14" t="s">
        <v>2296</v>
      </c>
      <c r="B161" s="14"/>
      <c r="C161" s="14" t="s">
        <v>2470</v>
      </c>
      <c r="D161" s="16" t="s">
        <v>2471</v>
      </c>
      <c r="E161" s="16">
        <v>45862</v>
      </c>
      <c r="F161" s="14" t="s">
        <v>2472</v>
      </c>
      <c r="G161" s="14" t="s">
        <v>2473</v>
      </c>
      <c r="H161" s="14" t="s">
        <v>2474</v>
      </c>
      <c r="I161" s="15">
        <v>963.56</v>
      </c>
      <c r="J161" s="77">
        <v>5</v>
      </c>
      <c r="K161" s="92"/>
    </row>
    <row r="162" spans="1:11" ht="122.4" x14ac:dyDescent="0.25">
      <c r="A162" s="14" t="s">
        <v>2350</v>
      </c>
      <c r="B162" s="14"/>
      <c r="C162" s="14" t="s">
        <v>2475</v>
      </c>
      <c r="D162" s="16" t="s">
        <v>2476</v>
      </c>
      <c r="E162" s="16">
        <v>45861</v>
      </c>
      <c r="F162" s="14" t="s">
        <v>2477</v>
      </c>
      <c r="G162" s="14" t="s">
        <v>2478</v>
      </c>
      <c r="H162" s="14" t="s">
        <v>2479</v>
      </c>
      <c r="I162" s="15">
        <v>299.02</v>
      </c>
      <c r="J162" s="77">
        <v>5</v>
      </c>
      <c r="K162" s="92"/>
    </row>
    <row r="163" spans="1:11" ht="30.6" x14ac:dyDescent="0.25">
      <c r="A163" s="14" t="s">
        <v>2350</v>
      </c>
      <c r="B163" s="14"/>
      <c r="C163" s="14" t="s">
        <v>2467</v>
      </c>
      <c r="D163" s="16" t="s">
        <v>2481</v>
      </c>
      <c r="E163" s="16">
        <v>45861</v>
      </c>
      <c r="F163" s="14" t="s">
        <v>2480</v>
      </c>
      <c r="G163" s="14"/>
      <c r="H163" s="14" t="s">
        <v>2457</v>
      </c>
      <c r="I163" s="15">
        <v>2000</v>
      </c>
      <c r="J163" s="77">
        <v>5</v>
      </c>
      <c r="K163" s="92"/>
    </row>
    <row r="164" spans="1:11" ht="30.6" x14ac:dyDescent="0.25">
      <c r="A164" s="14" t="s">
        <v>2350</v>
      </c>
      <c r="B164" s="14"/>
      <c r="C164" s="14" t="s">
        <v>2483</v>
      </c>
      <c r="D164" s="16">
        <v>45810</v>
      </c>
      <c r="E164" s="16">
        <v>45861</v>
      </c>
      <c r="F164" s="14" t="s">
        <v>2482</v>
      </c>
      <c r="G164" s="14"/>
      <c r="H164" s="14" t="s">
        <v>2456</v>
      </c>
      <c r="I164" s="15">
        <v>1500</v>
      </c>
      <c r="J164" s="77">
        <v>5</v>
      </c>
      <c r="K164" s="92"/>
    </row>
    <row r="165" spans="1:11" ht="61.2" x14ac:dyDescent="0.25">
      <c r="A165" s="14" t="s">
        <v>2307</v>
      </c>
      <c r="B165" s="14"/>
      <c r="C165" s="14" t="s">
        <v>2491</v>
      </c>
      <c r="D165" s="16" t="s">
        <v>2490</v>
      </c>
      <c r="E165" s="16"/>
      <c r="F165" s="14" t="s">
        <v>2489</v>
      </c>
      <c r="G165" s="14" t="s">
        <v>2485</v>
      </c>
      <c r="H165" s="14" t="s">
        <v>2484</v>
      </c>
      <c r="I165" s="15">
        <v>1458</v>
      </c>
      <c r="J165" s="77">
        <v>5</v>
      </c>
      <c r="K165" s="92"/>
    </row>
    <row r="166" spans="1:11" ht="61.2" x14ac:dyDescent="0.25">
      <c r="A166" s="14" t="s">
        <v>2307</v>
      </c>
      <c r="B166" s="14"/>
      <c r="C166" s="14" t="s">
        <v>2488</v>
      </c>
      <c r="D166" s="16" t="s">
        <v>2487</v>
      </c>
      <c r="E166" s="16"/>
      <c r="F166" s="14" t="s">
        <v>2486</v>
      </c>
      <c r="G166" s="14" t="s">
        <v>2485</v>
      </c>
      <c r="H166" s="14" t="s">
        <v>2484</v>
      </c>
      <c r="I166" s="15">
        <v>1458</v>
      </c>
      <c r="J166" s="77">
        <v>5</v>
      </c>
      <c r="K166" s="92"/>
    </row>
    <row r="167" spans="1:11" ht="40.799999999999997" x14ac:dyDescent="0.25">
      <c r="A167" s="14" t="s">
        <v>2352</v>
      </c>
      <c r="B167" s="14"/>
      <c r="C167" s="14" t="s">
        <v>2497</v>
      </c>
      <c r="D167" s="16">
        <v>45701</v>
      </c>
      <c r="E167" s="16">
        <v>45813</v>
      </c>
      <c r="F167" s="14" t="s">
        <v>2496</v>
      </c>
      <c r="G167" s="14"/>
      <c r="H167" s="14" t="s">
        <v>2495</v>
      </c>
      <c r="I167" s="15">
        <v>1284</v>
      </c>
      <c r="J167" s="77">
        <v>5</v>
      </c>
      <c r="K167" s="92"/>
    </row>
    <row r="168" spans="1:11" ht="40.799999999999997" x14ac:dyDescent="0.25">
      <c r="A168" s="14" t="s">
        <v>2350</v>
      </c>
      <c r="B168" s="14"/>
      <c r="C168" s="14" t="s">
        <v>2494</v>
      </c>
      <c r="D168" s="16">
        <v>45701</v>
      </c>
      <c r="E168" s="16">
        <v>45813</v>
      </c>
      <c r="F168" s="14" t="s">
        <v>2493</v>
      </c>
      <c r="G168" s="14"/>
      <c r="H168" s="14" t="s">
        <v>2492</v>
      </c>
      <c r="I168" s="15">
        <v>1284</v>
      </c>
      <c r="J168" s="77">
        <v>5</v>
      </c>
      <c r="K168" s="92"/>
    </row>
    <row r="169" spans="1:11" ht="61.2" x14ac:dyDescent="0.25">
      <c r="A169" s="14" t="s">
        <v>2350</v>
      </c>
      <c r="B169" s="14"/>
      <c r="C169" s="14" t="s">
        <v>2501</v>
      </c>
      <c r="D169" s="16" t="s">
        <v>2500</v>
      </c>
      <c r="E169" s="16">
        <v>45813</v>
      </c>
      <c r="F169" s="14" t="s">
        <v>2499</v>
      </c>
      <c r="G169" s="14"/>
      <c r="H169" s="14" t="s">
        <v>2498</v>
      </c>
      <c r="I169" s="15">
        <v>164.61</v>
      </c>
      <c r="J169" s="77">
        <v>5</v>
      </c>
      <c r="K169" s="92"/>
    </row>
    <row r="170" spans="1:11" ht="30.6" x14ac:dyDescent="0.25">
      <c r="A170" s="14" t="s">
        <v>2350</v>
      </c>
      <c r="B170" s="14"/>
      <c r="C170" s="14" t="s">
        <v>2510</v>
      </c>
      <c r="D170" s="16" t="s">
        <v>2509</v>
      </c>
      <c r="E170" s="16">
        <v>45810</v>
      </c>
      <c r="F170" s="14" t="s">
        <v>2508</v>
      </c>
      <c r="G170" s="14" t="s">
        <v>2507</v>
      </c>
      <c r="H170" s="14" t="s">
        <v>2506</v>
      </c>
      <c r="I170" s="15">
        <v>286.8</v>
      </c>
      <c r="J170" s="77">
        <v>5</v>
      </c>
      <c r="K170" s="92"/>
    </row>
    <row r="171" spans="1:11" ht="30.6" x14ac:dyDescent="0.25">
      <c r="A171" s="14" t="s">
        <v>2352</v>
      </c>
      <c r="B171" s="14"/>
      <c r="C171" s="14" t="s">
        <v>2505</v>
      </c>
      <c r="D171" s="16">
        <v>45678</v>
      </c>
      <c r="E171" s="16">
        <v>45810</v>
      </c>
      <c r="F171" s="14" t="s">
        <v>2504</v>
      </c>
      <c r="G171" s="14" t="s">
        <v>2503</v>
      </c>
      <c r="H171" s="14" t="s">
        <v>2502</v>
      </c>
      <c r="I171" s="15">
        <v>303.60000000000002</v>
      </c>
      <c r="J171" s="77">
        <v>5</v>
      </c>
      <c r="K171" s="92"/>
    </row>
    <row r="172" spans="1:11" ht="40.799999999999997" x14ac:dyDescent="0.25">
      <c r="A172" s="14" t="s">
        <v>2346</v>
      </c>
      <c r="B172" s="14"/>
      <c r="C172" s="14" t="s">
        <v>2497</v>
      </c>
      <c r="D172" s="16">
        <v>45701</v>
      </c>
      <c r="E172" s="16">
        <v>45813</v>
      </c>
      <c r="F172" s="14" t="s">
        <v>2511</v>
      </c>
      <c r="G172" s="14"/>
      <c r="H172" s="14" t="s">
        <v>2495</v>
      </c>
      <c r="I172" s="15">
        <v>1284</v>
      </c>
      <c r="J172" s="77">
        <v>5</v>
      </c>
      <c r="K172" s="92"/>
    </row>
    <row r="173" spans="1:11" ht="20.399999999999999" x14ac:dyDescent="0.25">
      <c r="A173" s="14" t="s">
        <v>2346</v>
      </c>
      <c r="B173" s="14"/>
      <c r="C173" s="14" t="s">
        <v>2515</v>
      </c>
      <c r="D173" s="16">
        <v>45699</v>
      </c>
      <c r="E173" s="16">
        <v>45813</v>
      </c>
      <c r="F173" s="14" t="s">
        <v>2514</v>
      </c>
      <c r="G173" s="14" t="s">
        <v>2513</v>
      </c>
      <c r="H173" s="14" t="s">
        <v>2512</v>
      </c>
      <c r="I173" s="15">
        <v>176.22</v>
      </c>
      <c r="J173" s="77">
        <v>5</v>
      </c>
      <c r="K173" s="92"/>
    </row>
    <row r="174" spans="1:11" ht="20.399999999999999" x14ac:dyDescent="0.25">
      <c r="A174" s="14" t="s">
        <v>2352</v>
      </c>
      <c r="B174" s="14"/>
      <c r="C174" s="14" t="s">
        <v>2515</v>
      </c>
      <c r="D174" s="16">
        <v>45699</v>
      </c>
      <c r="E174" s="16">
        <v>45813</v>
      </c>
      <c r="F174" s="14" t="s">
        <v>2516</v>
      </c>
      <c r="G174" s="14" t="s">
        <v>2513</v>
      </c>
      <c r="H174" s="14" t="s">
        <v>2512</v>
      </c>
      <c r="I174" s="15">
        <v>176.22</v>
      </c>
      <c r="J174" s="77">
        <v>5</v>
      </c>
      <c r="K174" s="92"/>
    </row>
    <row r="175" spans="1:11" ht="40.799999999999997" x14ac:dyDescent="0.25">
      <c r="A175" s="14" t="s">
        <v>2350</v>
      </c>
      <c r="B175" s="14"/>
      <c r="C175" s="14" t="s">
        <v>2518</v>
      </c>
      <c r="D175" s="16">
        <v>45706</v>
      </c>
      <c r="E175" s="16">
        <v>45813</v>
      </c>
      <c r="F175" s="14" t="s">
        <v>2517</v>
      </c>
      <c r="G175" s="14"/>
      <c r="H175" s="14" t="s">
        <v>2354</v>
      </c>
      <c r="I175" s="15">
        <v>320.57</v>
      </c>
      <c r="J175" s="77">
        <v>5</v>
      </c>
      <c r="K175" s="92"/>
    </row>
    <row r="176" spans="1:11" ht="40.799999999999997" x14ac:dyDescent="0.25">
      <c r="A176" s="14" t="s">
        <v>2352</v>
      </c>
      <c r="B176" s="14"/>
      <c r="C176" s="14" t="s">
        <v>2518</v>
      </c>
      <c r="D176" s="16">
        <v>45706</v>
      </c>
      <c r="E176" s="16">
        <v>45813</v>
      </c>
      <c r="F176" s="14" t="s">
        <v>2520</v>
      </c>
      <c r="G176" s="14"/>
      <c r="H176" s="14" t="s">
        <v>2354</v>
      </c>
      <c r="I176" s="15">
        <v>320.57</v>
      </c>
      <c r="J176" s="77">
        <v>5</v>
      </c>
      <c r="K176" s="92"/>
    </row>
    <row r="177" spans="1:11" ht="40.799999999999997" x14ac:dyDescent="0.25">
      <c r="A177" s="14" t="s">
        <v>2346</v>
      </c>
      <c r="B177" s="14"/>
      <c r="C177" s="14" t="s">
        <v>2518</v>
      </c>
      <c r="D177" s="16">
        <v>45706</v>
      </c>
      <c r="E177" s="16">
        <v>45813</v>
      </c>
      <c r="F177" s="14" t="s">
        <v>2519</v>
      </c>
      <c r="G177" s="14"/>
      <c r="H177" s="14" t="s">
        <v>2354</v>
      </c>
      <c r="I177" s="15">
        <v>320.57</v>
      </c>
      <c r="J177" s="77">
        <v>5</v>
      </c>
      <c r="K177" s="92"/>
    </row>
    <row r="178" spans="1:11" ht="40.799999999999997" x14ac:dyDescent="0.25">
      <c r="A178" s="14" t="s">
        <v>2352</v>
      </c>
      <c r="B178" s="14"/>
      <c r="C178" s="14" t="s">
        <v>2522</v>
      </c>
      <c r="D178" s="16">
        <v>45702</v>
      </c>
      <c r="E178" s="16">
        <v>45813</v>
      </c>
      <c r="F178" s="14" t="s">
        <v>2523</v>
      </c>
      <c r="G178" s="14"/>
      <c r="H178" s="14" t="s">
        <v>2354</v>
      </c>
      <c r="I178" s="15">
        <v>77.11</v>
      </c>
      <c r="J178" s="77">
        <v>5</v>
      </c>
      <c r="K178" s="92"/>
    </row>
    <row r="179" spans="1:11" ht="40.799999999999997" x14ac:dyDescent="0.25">
      <c r="A179" s="14" t="s">
        <v>2346</v>
      </c>
      <c r="B179" s="14"/>
      <c r="C179" s="14" t="s">
        <v>2522</v>
      </c>
      <c r="D179" s="16">
        <v>45702</v>
      </c>
      <c r="E179" s="16">
        <v>45813</v>
      </c>
      <c r="F179" s="14" t="s">
        <v>2521</v>
      </c>
      <c r="G179" s="14"/>
      <c r="H179" s="14" t="s">
        <v>2354</v>
      </c>
      <c r="I179" s="15">
        <v>77.11</v>
      </c>
      <c r="J179" s="77">
        <v>5</v>
      </c>
      <c r="K179" s="92"/>
    </row>
    <row r="180" spans="1:11" ht="102" x14ac:dyDescent="0.25">
      <c r="A180" s="14" t="s">
        <v>2350</v>
      </c>
      <c r="B180" s="14"/>
      <c r="C180" s="14" t="s">
        <v>2528</v>
      </c>
      <c r="D180" s="16" t="s">
        <v>2527</v>
      </c>
      <c r="E180" s="16">
        <v>45813</v>
      </c>
      <c r="F180" s="14" t="s">
        <v>2526</v>
      </c>
      <c r="G180" s="14" t="s">
        <v>2525</v>
      </c>
      <c r="H180" s="14" t="s">
        <v>2524</v>
      </c>
      <c r="I180" s="15">
        <v>672.8</v>
      </c>
      <c r="J180" s="77">
        <v>5</v>
      </c>
      <c r="K180" s="92"/>
    </row>
    <row r="181" spans="1:11" ht="102" x14ac:dyDescent="0.25">
      <c r="A181" s="14" t="s">
        <v>2293</v>
      </c>
      <c r="B181" s="14"/>
      <c r="C181" s="14" t="s">
        <v>2532</v>
      </c>
      <c r="D181" s="16" t="s">
        <v>2531</v>
      </c>
      <c r="E181" s="16">
        <v>45862</v>
      </c>
      <c r="F181" s="14" t="s">
        <v>2472</v>
      </c>
      <c r="G181" s="14" t="s">
        <v>2530</v>
      </c>
      <c r="H181" s="14" t="s">
        <v>2529</v>
      </c>
      <c r="I181" s="15">
        <v>1106.06</v>
      </c>
      <c r="J181" s="77">
        <v>5</v>
      </c>
      <c r="K181" s="92"/>
    </row>
    <row r="182" spans="1:11" ht="71.400000000000006" x14ac:dyDescent="0.25">
      <c r="A182" s="14" t="s">
        <v>2352</v>
      </c>
      <c r="B182" s="14"/>
      <c r="C182" s="14" t="s">
        <v>2535</v>
      </c>
      <c r="D182" s="16"/>
      <c r="E182" s="16">
        <v>45861</v>
      </c>
      <c r="F182" s="14" t="s">
        <v>2533</v>
      </c>
      <c r="G182" s="14"/>
      <c r="H182" s="14" t="s">
        <v>2534</v>
      </c>
      <c r="I182" s="15">
        <v>1274.5899999999999</v>
      </c>
      <c r="J182" s="77">
        <v>5</v>
      </c>
      <c r="K182" s="92"/>
    </row>
    <row r="183" spans="1:11" ht="40.799999999999997" x14ac:dyDescent="0.25">
      <c r="A183" s="14" t="s">
        <v>2296</v>
      </c>
      <c r="B183" s="14"/>
      <c r="C183" s="14" t="s">
        <v>2537</v>
      </c>
      <c r="D183" s="16">
        <v>45859</v>
      </c>
      <c r="E183" s="16"/>
      <c r="F183" s="14" t="s">
        <v>2536</v>
      </c>
      <c r="G183" s="14"/>
      <c r="H183" s="14" t="s">
        <v>2538</v>
      </c>
      <c r="I183" s="15">
        <v>182.89</v>
      </c>
      <c r="J183" s="77">
        <v>5</v>
      </c>
      <c r="K183" s="92"/>
    </row>
    <row r="184" spans="1:11" ht="30.6" x14ac:dyDescent="0.25">
      <c r="A184" s="14" t="s">
        <v>2350</v>
      </c>
      <c r="B184" s="14"/>
      <c r="C184" s="14" t="s">
        <v>2539</v>
      </c>
      <c r="D184" s="16">
        <v>46022</v>
      </c>
      <c r="E184" s="16"/>
      <c r="F184" s="14" t="s">
        <v>2540</v>
      </c>
      <c r="G184" s="14"/>
      <c r="H184" s="14" t="s">
        <v>2465</v>
      </c>
      <c r="I184" s="15">
        <v>3425</v>
      </c>
      <c r="J184" s="77">
        <v>5</v>
      </c>
      <c r="K184" s="92"/>
    </row>
    <row r="185" spans="1:11" ht="30.6" x14ac:dyDescent="0.25">
      <c r="A185" s="14" t="s">
        <v>2350</v>
      </c>
      <c r="B185" s="14"/>
      <c r="C185" s="14" t="s">
        <v>2541</v>
      </c>
      <c r="D185" s="16" t="s">
        <v>2542</v>
      </c>
      <c r="E185" s="16"/>
      <c r="F185" s="14" t="s">
        <v>2543</v>
      </c>
      <c r="G185" s="14"/>
      <c r="H185" s="14" t="s">
        <v>2465</v>
      </c>
      <c r="I185" s="15">
        <v>5825</v>
      </c>
      <c r="J185" s="77">
        <v>5</v>
      </c>
      <c r="K185" s="92"/>
    </row>
    <row r="186" spans="1:11" ht="20.399999999999999" x14ac:dyDescent="0.25">
      <c r="A186" s="14" t="s">
        <v>2350</v>
      </c>
      <c r="B186" s="14"/>
      <c r="C186" s="14" t="s">
        <v>2544</v>
      </c>
      <c r="D186" s="16">
        <v>45784</v>
      </c>
      <c r="E186" s="16">
        <v>46022</v>
      </c>
      <c r="F186" s="14" t="s">
        <v>2545</v>
      </c>
      <c r="G186" s="14" t="s">
        <v>2513</v>
      </c>
      <c r="H186" s="14" t="s">
        <v>2512</v>
      </c>
      <c r="I186" s="15">
        <v>294.45999999999998</v>
      </c>
      <c r="J186" s="77">
        <v>5</v>
      </c>
      <c r="K186" s="92"/>
    </row>
    <row r="187" spans="1:11" ht="20.399999999999999" x14ac:dyDescent="0.25">
      <c r="A187" s="14" t="s">
        <v>2350</v>
      </c>
      <c r="B187" s="14"/>
      <c r="C187" s="14" t="s">
        <v>2546</v>
      </c>
      <c r="D187" s="16">
        <v>45851</v>
      </c>
      <c r="E187" s="16">
        <v>46022</v>
      </c>
      <c r="F187" s="14" t="s">
        <v>2547</v>
      </c>
      <c r="G187" s="14" t="s">
        <v>2330</v>
      </c>
      <c r="H187" s="14" t="s">
        <v>2548</v>
      </c>
      <c r="I187" s="15">
        <v>373.76</v>
      </c>
      <c r="J187" s="77">
        <v>5</v>
      </c>
      <c r="K187" s="92"/>
    </row>
    <row r="188" spans="1:11" ht="30.6" x14ac:dyDescent="0.25">
      <c r="A188" s="14" t="s">
        <v>2350</v>
      </c>
      <c r="B188" s="14"/>
      <c r="C188" s="14" t="s">
        <v>2550</v>
      </c>
      <c r="D188" s="16">
        <v>46022</v>
      </c>
      <c r="E188" s="16"/>
      <c r="F188" s="14" t="s">
        <v>2549</v>
      </c>
      <c r="G188" s="14"/>
      <c r="H188" s="14" t="s">
        <v>2465</v>
      </c>
      <c r="I188" s="15">
        <v>3355</v>
      </c>
      <c r="J188" s="77">
        <v>5</v>
      </c>
      <c r="K188" s="92"/>
    </row>
    <row r="189" spans="1:11" ht="40.799999999999997" x14ac:dyDescent="0.25">
      <c r="A189" s="14" t="s">
        <v>2332</v>
      </c>
      <c r="B189" s="14"/>
      <c r="C189" s="14" t="s">
        <v>2551</v>
      </c>
      <c r="D189" s="16">
        <v>46022</v>
      </c>
      <c r="E189" s="16"/>
      <c r="F189" s="14" t="s">
        <v>2552</v>
      </c>
      <c r="G189" s="14"/>
      <c r="H189" s="14" t="s">
        <v>2553</v>
      </c>
      <c r="I189" s="15">
        <v>697.33</v>
      </c>
      <c r="J189" s="77">
        <v>5</v>
      </c>
      <c r="K189" s="92"/>
    </row>
    <row r="190" spans="1:11" ht="30.6" x14ac:dyDescent="0.25">
      <c r="A190" s="14" t="s">
        <v>2346</v>
      </c>
      <c r="B190" s="14"/>
      <c r="C190" s="14" t="s">
        <v>2554</v>
      </c>
      <c r="D190" s="16">
        <v>46022</v>
      </c>
      <c r="E190" s="16"/>
      <c r="F190" s="14" t="s">
        <v>2555</v>
      </c>
      <c r="G190" s="14"/>
      <c r="H190" s="14" t="s">
        <v>2465</v>
      </c>
      <c r="I190" s="15">
        <v>2752.5</v>
      </c>
      <c r="J190" s="77">
        <v>5</v>
      </c>
      <c r="K190" s="92"/>
    </row>
    <row r="191" spans="1:11" ht="20.399999999999999" x14ac:dyDescent="0.25">
      <c r="A191" s="14" t="s">
        <v>2332</v>
      </c>
      <c r="B191" s="14"/>
      <c r="C191" s="14" t="s">
        <v>2556</v>
      </c>
      <c r="D191" s="16">
        <v>45851</v>
      </c>
      <c r="E191" s="16" t="s">
        <v>2557</v>
      </c>
      <c r="F191" s="14" t="s">
        <v>2558</v>
      </c>
      <c r="G191" s="14"/>
      <c r="H191" s="14" t="s">
        <v>2548</v>
      </c>
      <c r="I191" s="15">
        <v>401.89</v>
      </c>
      <c r="J191" s="77">
        <v>5</v>
      </c>
      <c r="K191" s="92"/>
    </row>
    <row r="192" spans="1:11" ht="20.399999999999999" x14ac:dyDescent="0.25">
      <c r="A192" s="14" t="s">
        <v>2346</v>
      </c>
      <c r="B192" s="14"/>
      <c r="C192" s="14" t="s">
        <v>2546</v>
      </c>
      <c r="D192" s="16">
        <v>45851</v>
      </c>
      <c r="E192" s="16">
        <v>46022</v>
      </c>
      <c r="F192" s="14" t="s">
        <v>2559</v>
      </c>
      <c r="G192" s="14"/>
      <c r="H192" s="14" t="s">
        <v>2548</v>
      </c>
      <c r="I192" s="15">
        <v>373.75</v>
      </c>
      <c r="J192" s="77">
        <v>5</v>
      </c>
      <c r="K192" s="92"/>
    </row>
    <row r="193" spans="1:11" ht="40.799999999999997" x14ac:dyDescent="0.25">
      <c r="A193" s="14" t="s">
        <v>2350</v>
      </c>
      <c r="B193" s="14"/>
      <c r="C193" s="14" t="s">
        <v>2561</v>
      </c>
      <c r="D193" s="16"/>
      <c r="E193" s="16">
        <v>46022</v>
      </c>
      <c r="F193" s="14" t="s">
        <v>2560</v>
      </c>
      <c r="G193" s="14"/>
      <c r="H193" s="14" t="s">
        <v>2553</v>
      </c>
      <c r="I193" s="15">
        <v>743.16</v>
      </c>
      <c r="J193" s="77">
        <v>5</v>
      </c>
      <c r="K193" s="92"/>
    </row>
    <row r="194" spans="1:11" ht="13.2" x14ac:dyDescent="0.25">
      <c r="A194" s="14" t="s">
        <v>2307</v>
      </c>
      <c r="B194" s="14"/>
      <c r="C194" s="14" t="s">
        <v>2562</v>
      </c>
      <c r="D194" s="16"/>
      <c r="E194" s="16">
        <v>46022</v>
      </c>
      <c r="F194" s="14" t="s">
        <v>2563</v>
      </c>
      <c r="G194" s="14"/>
      <c r="H194" s="14" t="s">
        <v>2564</v>
      </c>
      <c r="I194" s="15">
        <v>158.5</v>
      </c>
      <c r="J194" s="77">
        <v>5</v>
      </c>
      <c r="K194" s="92"/>
    </row>
    <row r="195" spans="1:11" ht="30.6" x14ac:dyDescent="0.25">
      <c r="A195" s="14" t="s">
        <v>2328</v>
      </c>
      <c r="B195" s="14"/>
      <c r="C195" s="14" t="s">
        <v>2565</v>
      </c>
      <c r="D195" s="16"/>
      <c r="E195" s="16">
        <v>46022</v>
      </c>
      <c r="F195" s="14" t="s">
        <v>2566</v>
      </c>
      <c r="G195" s="14"/>
      <c r="H195" s="14" t="s">
        <v>2567</v>
      </c>
      <c r="I195" s="15">
        <v>1130</v>
      </c>
      <c r="J195" s="77">
        <v>5</v>
      </c>
      <c r="K195" s="92"/>
    </row>
    <row r="196" spans="1:11" ht="20.399999999999999" x14ac:dyDescent="0.25">
      <c r="A196" s="14" t="s">
        <v>2346</v>
      </c>
      <c r="B196" s="14"/>
      <c r="C196" s="14" t="s">
        <v>2568</v>
      </c>
      <c r="D196" s="16"/>
      <c r="E196" s="16">
        <v>45989</v>
      </c>
      <c r="F196" s="14" t="s">
        <v>2569</v>
      </c>
      <c r="G196" s="14"/>
      <c r="H196" s="14" t="s">
        <v>2570</v>
      </c>
      <c r="I196" s="15">
        <v>86</v>
      </c>
      <c r="J196" s="77">
        <v>5</v>
      </c>
      <c r="K196" s="92"/>
    </row>
    <row r="197" spans="1:11" ht="40.799999999999997" x14ac:dyDescent="0.25">
      <c r="A197" s="14" t="s">
        <v>2350</v>
      </c>
      <c r="B197" s="14"/>
      <c r="C197" s="14" t="s">
        <v>2571</v>
      </c>
      <c r="D197" s="16"/>
      <c r="E197" s="16" t="s">
        <v>2573</v>
      </c>
      <c r="F197" s="14" t="s">
        <v>2572</v>
      </c>
      <c r="G197" s="14"/>
      <c r="H197" s="14" t="s">
        <v>2553</v>
      </c>
      <c r="I197" s="15">
        <v>1840</v>
      </c>
      <c r="J197" s="77">
        <v>5</v>
      </c>
      <c r="K197" s="92"/>
    </row>
    <row r="198" spans="1:11" ht="40.799999999999997" x14ac:dyDescent="0.25">
      <c r="A198" s="14" t="s">
        <v>2350</v>
      </c>
      <c r="B198" s="14"/>
      <c r="C198" s="14" t="s">
        <v>2574</v>
      </c>
      <c r="D198" s="16"/>
      <c r="E198" s="16">
        <v>46019</v>
      </c>
      <c r="F198" s="14" t="s">
        <v>2575</v>
      </c>
      <c r="G198" s="14"/>
      <c r="H198" s="14" t="s">
        <v>2553</v>
      </c>
      <c r="I198" s="15">
        <v>1900</v>
      </c>
      <c r="J198" s="77">
        <v>5</v>
      </c>
      <c r="K198" s="92"/>
    </row>
    <row r="199" spans="1:11" ht="20.399999999999999" x14ac:dyDescent="0.25">
      <c r="A199" s="14" t="s">
        <v>2350</v>
      </c>
      <c r="B199" s="14"/>
      <c r="C199" s="14" t="s">
        <v>2577</v>
      </c>
      <c r="D199" s="16"/>
      <c r="E199" s="16">
        <v>46019</v>
      </c>
      <c r="F199" s="14" t="s">
        <v>2576</v>
      </c>
      <c r="G199" s="14"/>
      <c r="H199" s="14" t="s">
        <v>2578</v>
      </c>
      <c r="I199" s="15">
        <v>1402.59</v>
      </c>
      <c r="J199" s="77">
        <v>5</v>
      </c>
      <c r="K199" s="92"/>
    </row>
    <row r="200" spans="1:11" ht="20.399999999999999" x14ac:dyDescent="0.25">
      <c r="A200" s="14" t="s">
        <v>2332</v>
      </c>
      <c r="B200" s="14"/>
      <c r="C200" s="14" t="s">
        <v>2584</v>
      </c>
      <c r="D200" s="16">
        <v>45879</v>
      </c>
      <c r="E200" s="16"/>
      <c r="F200" s="14" t="s">
        <v>2583</v>
      </c>
      <c r="G200" s="14" t="s">
        <v>2580</v>
      </c>
      <c r="H200" s="14" t="s">
        <v>2579</v>
      </c>
      <c r="I200" s="15">
        <v>342.5</v>
      </c>
      <c r="J200" s="77">
        <v>5</v>
      </c>
      <c r="K200" s="92"/>
    </row>
    <row r="201" spans="1:11" ht="20.399999999999999" x14ac:dyDescent="0.25">
      <c r="A201" s="14" t="s">
        <v>2328</v>
      </c>
      <c r="B201" s="14"/>
      <c r="C201" s="14" t="s">
        <v>2582</v>
      </c>
      <c r="D201" s="16">
        <v>45879</v>
      </c>
      <c r="E201" s="16"/>
      <c r="F201" s="14" t="s">
        <v>2581</v>
      </c>
      <c r="G201" s="14" t="s">
        <v>2580</v>
      </c>
      <c r="H201" s="14" t="s">
        <v>2579</v>
      </c>
      <c r="I201" s="15">
        <v>685</v>
      </c>
      <c r="J201" s="77">
        <v>5</v>
      </c>
      <c r="K201" s="92"/>
    </row>
    <row r="202" spans="1:11" ht="20.399999999999999" x14ac:dyDescent="0.25">
      <c r="A202" s="14" t="s">
        <v>2332</v>
      </c>
      <c r="B202" s="14"/>
      <c r="C202" s="14" t="s">
        <v>2587</v>
      </c>
      <c r="D202" s="16">
        <v>45810</v>
      </c>
      <c r="E202" s="16">
        <v>45876</v>
      </c>
      <c r="F202" s="14" t="s">
        <v>2586</v>
      </c>
      <c r="G202" s="14"/>
      <c r="H202" s="14" t="s">
        <v>2585</v>
      </c>
      <c r="I202" s="15">
        <v>1350</v>
      </c>
      <c r="J202" s="77">
        <v>5</v>
      </c>
      <c r="K202" s="92"/>
    </row>
    <row r="203" spans="1:11" ht="30.6" x14ac:dyDescent="0.25">
      <c r="A203" s="14" t="s">
        <v>2332</v>
      </c>
      <c r="B203" s="14"/>
      <c r="C203" s="14" t="s">
        <v>2605</v>
      </c>
      <c r="D203" s="16">
        <v>45854</v>
      </c>
      <c r="E203" s="16"/>
      <c r="F203" s="14" t="s">
        <v>2591</v>
      </c>
      <c r="G203" s="14"/>
      <c r="H203" s="14" t="s">
        <v>2604</v>
      </c>
      <c r="I203" s="15">
        <v>840</v>
      </c>
      <c r="J203" s="77">
        <v>5</v>
      </c>
      <c r="K203" s="92"/>
    </row>
    <row r="204" spans="1:11" ht="30.6" x14ac:dyDescent="0.25">
      <c r="A204" s="14" t="s">
        <v>2352</v>
      </c>
      <c r="B204" s="14"/>
      <c r="C204" s="14" t="s">
        <v>2605</v>
      </c>
      <c r="D204" s="16">
        <v>45854</v>
      </c>
      <c r="E204" s="16"/>
      <c r="F204" s="14" t="s">
        <v>2591</v>
      </c>
      <c r="G204" s="14"/>
      <c r="H204" s="14" t="s">
        <v>2604</v>
      </c>
      <c r="I204" s="15">
        <v>840</v>
      </c>
      <c r="J204" s="77">
        <v>5</v>
      </c>
      <c r="K204" s="92"/>
    </row>
    <row r="205" spans="1:11" ht="30.6" x14ac:dyDescent="0.25">
      <c r="A205" s="14" t="s">
        <v>2346</v>
      </c>
      <c r="B205" s="14"/>
      <c r="C205" s="14" t="s">
        <v>2605</v>
      </c>
      <c r="D205" s="16">
        <v>45854</v>
      </c>
      <c r="E205" s="16"/>
      <c r="F205" s="14" t="s">
        <v>2590</v>
      </c>
      <c r="G205" s="14"/>
      <c r="H205" s="14" t="s">
        <v>2604</v>
      </c>
      <c r="I205" s="15">
        <v>1470</v>
      </c>
      <c r="J205" s="77">
        <v>5</v>
      </c>
      <c r="K205" s="92"/>
    </row>
    <row r="206" spans="1:11" ht="30.6" x14ac:dyDescent="0.25">
      <c r="A206" s="14" t="s">
        <v>2350</v>
      </c>
      <c r="B206" s="14"/>
      <c r="C206" s="14" t="s">
        <v>2606</v>
      </c>
      <c r="D206" s="16">
        <v>45854</v>
      </c>
      <c r="E206" s="16"/>
      <c r="F206" s="14" t="s">
        <v>2589</v>
      </c>
      <c r="G206" s="14"/>
      <c r="H206" s="14" t="s">
        <v>2604</v>
      </c>
      <c r="I206" s="15">
        <v>2730</v>
      </c>
      <c r="J206" s="77">
        <v>5</v>
      </c>
      <c r="K206" s="92"/>
    </row>
    <row r="207" spans="1:11" ht="20.399999999999999" x14ac:dyDescent="0.25">
      <c r="A207" s="14" t="s">
        <v>2307</v>
      </c>
      <c r="B207" s="14"/>
      <c r="C207" s="14" t="s">
        <v>2594</v>
      </c>
      <c r="D207" s="16">
        <v>45839</v>
      </c>
      <c r="E207" s="16"/>
      <c r="F207" s="14" t="s">
        <v>2593</v>
      </c>
      <c r="G207" s="14"/>
      <c r="H207" s="14" t="s">
        <v>2592</v>
      </c>
      <c r="I207" s="15">
        <v>699.18</v>
      </c>
      <c r="J207" s="77">
        <v>5</v>
      </c>
      <c r="K207" s="92"/>
    </row>
    <row r="208" spans="1:11" ht="13.2" x14ac:dyDescent="0.25">
      <c r="A208" s="14" t="s">
        <v>2296</v>
      </c>
      <c r="B208" s="14"/>
      <c r="C208" s="14" t="s">
        <v>2597</v>
      </c>
      <c r="D208" s="16"/>
      <c r="E208" s="16">
        <v>45861</v>
      </c>
      <c r="F208" s="14" t="s">
        <v>2596</v>
      </c>
      <c r="G208" s="14"/>
      <c r="H208" s="14" t="s">
        <v>2595</v>
      </c>
      <c r="I208" s="15">
        <v>61.5</v>
      </c>
      <c r="J208" s="77">
        <v>5</v>
      </c>
      <c r="K208" s="92"/>
    </row>
    <row r="209" spans="1:11" ht="13.2" x14ac:dyDescent="0.25">
      <c r="A209" s="14" t="s">
        <v>2293</v>
      </c>
      <c r="B209" s="14"/>
      <c r="C209" s="14" t="s">
        <v>2597</v>
      </c>
      <c r="D209" s="16"/>
      <c r="E209" s="16">
        <v>45861</v>
      </c>
      <c r="F209" s="14" t="s">
        <v>2596</v>
      </c>
      <c r="G209" s="14"/>
      <c r="H209" s="14" t="s">
        <v>2595</v>
      </c>
      <c r="I209" s="15">
        <v>73.8</v>
      </c>
      <c r="J209" s="77">
        <v>5</v>
      </c>
      <c r="K209" s="92"/>
    </row>
    <row r="210" spans="1:11" ht="20.399999999999999" x14ac:dyDescent="0.25">
      <c r="A210" s="14" t="s">
        <v>2296</v>
      </c>
      <c r="B210" s="14"/>
      <c r="C210" s="14" t="s">
        <v>2601</v>
      </c>
      <c r="D210" s="16">
        <v>45859</v>
      </c>
      <c r="E210" s="16"/>
      <c r="F210" s="14" t="s">
        <v>2600</v>
      </c>
      <c r="G210" s="14" t="s">
        <v>2599</v>
      </c>
      <c r="H210" s="14" t="s">
        <v>2598</v>
      </c>
      <c r="I210" s="15">
        <v>348.78</v>
      </c>
      <c r="J210" s="77">
        <v>5</v>
      </c>
      <c r="K210" s="92"/>
    </row>
    <row r="211" spans="1:11" ht="20.399999999999999" x14ac:dyDescent="0.25">
      <c r="A211" s="14" t="s">
        <v>2307</v>
      </c>
      <c r="B211" s="14"/>
      <c r="C211" s="14" t="s">
        <v>2603</v>
      </c>
      <c r="D211" s="16">
        <v>45859</v>
      </c>
      <c r="E211" s="16"/>
      <c r="F211" s="14" t="s">
        <v>2602</v>
      </c>
      <c r="G211" s="14" t="s">
        <v>2599</v>
      </c>
      <c r="H211" s="14" t="s">
        <v>2598</v>
      </c>
      <c r="I211" s="15">
        <v>697.56</v>
      </c>
      <c r="J211" s="77">
        <v>5</v>
      </c>
      <c r="K211" s="92"/>
    </row>
    <row r="212" spans="1:11" ht="40.799999999999997" x14ac:dyDescent="0.25">
      <c r="A212" s="14" t="s">
        <v>2350</v>
      </c>
      <c r="B212" s="14"/>
      <c r="C212" s="14" t="s">
        <v>2389</v>
      </c>
      <c r="D212" s="16"/>
      <c r="E212" s="16">
        <v>46019</v>
      </c>
      <c r="F212" s="14" t="s">
        <v>2607</v>
      </c>
      <c r="G212" s="14"/>
      <c r="H212" s="14" t="s">
        <v>2553</v>
      </c>
      <c r="I212" s="15">
        <v>3300</v>
      </c>
      <c r="J212" s="77">
        <v>5</v>
      </c>
      <c r="K212" s="92"/>
    </row>
    <row r="213" spans="1:11" ht="40.799999999999997" x14ac:dyDescent="0.25">
      <c r="A213" s="14" t="s">
        <v>2350</v>
      </c>
      <c r="B213" s="14"/>
      <c r="C213" s="14" t="s">
        <v>2389</v>
      </c>
      <c r="D213" s="16"/>
      <c r="E213" s="16">
        <v>46019</v>
      </c>
      <c r="F213" s="14" t="s">
        <v>2608</v>
      </c>
      <c r="G213" s="14"/>
      <c r="H213" s="14" t="s">
        <v>2553</v>
      </c>
      <c r="I213" s="15">
        <v>3460</v>
      </c>
      <c r="J213" s="77">
        <v>5</v>
      </c>
      <c r="K213" s="92"/>
    </row>
    <row r="214" spans="1:11" ht="20.399999999999999" x14ac:dyDescent="0.25">
      <c r="A214" s="14" t="s">
        <v>2350</v>
      </c>
      <c r="B214" s="14"/>
      <c r="C214" s="14" t="s">
        <v>2389</v>
      </c>
      <c r="D214" s="16"/>
      <c r="E214" s="16">
        <v>46019</v>
      </c>
      <c r="F214" s="14" t="s">
        <v>2609</v>
      </c>
      <c r="G214" s="14"/>
      <c r="H214" s="14" t="s">
        <v>2611</v>
      </c>
      <c r="I214" s="15">
        <v>398.94</v>
      </c>
      <c r="J214" s="77">
        <v>5</v>
      </c>
      <c r="K214" s="92"/>
    </row>
    <row r="215" spans="1:11" ht="20.399999999999999" x14ac:dyDescent="0.25">
      <c r="A215" s="14" t="s">
        <v>2350</v>
      </c>
      <c r="B215" s="14"/>
      <c r="C215" s="14" t="s">
        <v>2389</v>
      </c>
      <c r="D215" s="16"/>
      <c r="E215" s="16">
        <v>46019</v>
      </c>
      <c r="F215" s="14" t="s">
        <v>2610</v>
      </c>
      <c r="G215" s="14"/>
      <c r="H215" s="14" t="s">
        <v>2612</v>
      </c>
      <c r="I215" s="15">
        <v>615</v>
      </c>
      <c r="J215" s="77">
        <v>5</v>
      </c>
      <c r="K215" s="92"/>
    </row>
    <row r="216" spans="1:11" ht="20.399999999999999" x14ac:dyDescent="0.25">
      <c r="A216" s="14" t="s">
        <v>2350</v>
      </c>
      <c r="B216" s="14"/>
      <c r="C216" s="14" t="s">
        <v>2613</v>
      </c>
      <c r="D216" s="16"/>
      <c r="E216" s="16">
        <v>46019</v>
      </c>
      <c r="F216" s="14" t="s">
        <v>2614</v>
      </c>
      <c r="G216" s="14"/>
      <c r="H216" s="14" t="s">
        <v>2615</v>
      </c>
      <c r="I216" s="15">
        <v>467.53</v>
      </c>
      <c r="J216" s="77">
        <v>5</v>
      </c>
      <c r="K216" s="92"/>
    </row>
    <row r="217" spans="1:11" ht="71.400000000000006" x14ac:dyDescent="0.25">
      <c r="A217" s="14" t="s">
        <v>2350</v>
      </c>
      <c r="B217" s="14"/>
      <c r="C217" s="14" t="s">
        <v>2619</v>
      </c>
      <c r="D217" s="16">
        <v>45988</v>
      </c>
      <c r="E217" s="16"/>
      <c r="F217" s="14" t="s">
        <v>2618</v>
      </c>
      <c r="G217" s="14" t="s">
        <v>2617</v>
      </c>
      <c r="H217" s="14" t="s">
        <v>2616</v>
      </c>
      <c r="I217" s="15">
        <v>1184.99</v>
      </c>
      <c r="J217" s="77">
        <v>5</v>
      </c>
      <c r="K217" s="92"/>
    </row>
    <row r="218" spans="1:11" ht="20.399999999999999" x14ac:dyDescent="0.25">
      <c r="A218" s="14" t="s">
        <v>2296</v>
      </c>
      <c r="B218" s="14"/>
      <c r="C218" s="14" t="s">
        <v>2647</v>
      </c>
      <c r="D218" s="16">
        <v>46007</v>
      </c>
      <c r="E218" s="16"/>
      <c r="F218" s="14" t="s">
        <v>2646</v>
      </c>
      <c r="G218" s="14"/>
      <c r="H218" s="14" t="s">
        <v>2645</v>
      </c>
      <c r="I218" s="15">
        <v>430</v>
      </c>
      <c r="J218" s="77">
        <v>5</v>
      </c>
      <c r="K218" s="92"/>
    </row>
    <row r="219" spans="1:11" ht="20.399999999999999" x14ac:dyDescent="0.25">
      <c r="A219" s="14" t="s">
        <v>2296</v>
      </c>
      <c r="B219" s="14"/>
      <c r="C219" s="14" t="s">
        <v>2644</v>
      </c>
      <c r="D219" s="16">
        <v>46007</v>
      </c>
      <c r="E219" s="16"/>
      <c r="F219" s="14" t="s">
        <v>2643</v>
      </c>
      <c r="G219" s="14"/>
      <c r="H219" s="14" t="s">
        <v>2642</v>
      </c>
      <c r="I219" s="15">
        <v>568</v>
      </c>
      <c r="J219" s="77">
        <v>5</v>
      </c>
      <c r="K219" s="92"/>
    </row>
    <row r="220" spans="1:11" ht="30.6" x14ac:dyDescent="0.25">
      <c r="A220" s="14" t="s">
        <v>2296</v>
      </c>
      <c r="B220" s="14"/>
      <c r="C220" s="14" t="s">
        <v>2641</v>
      </c>
      <c r="D220" s="16">
        <v>46007</v>
      </c>
      <c r="E220" s="16"/>
      <c r="F220" s="14" t="s">
        <v>2640</v>
      </c>
      <c r="G220" s="14" t="s">
        <v>2639</v>
      </c>
      <c r="H220" s="14" t="s">
        <v>2638</v>
      </c>
      <c r="I220" s="15">
        <v>290</v>
      </c>
      <c r="J220" s="77">
        <v>5</v>
      </c>
      <c r="K220" s="92"/>
    </row>
    <row r="221" spans="1:11" ht="20.399999999999999" x14ac:dyDescent="0.25">
      <c r="A221" s="14" t="s">
        <v>2296</v>
      </c>
      <c r="B221" s="14"/>
      <c r="C221" s="14" t="s">
        <v>2637</v>
      </c>
      <c r="D221" s="16">
        <v>46008</v>
      </c>
      <c r="E221" s="16"/>
      <c r="F221" s="14" t="s">
        <v>2636</v>
      </c>
      <c r="G221" s="14" t="s">
        <v>2628</v>
      </c>
      <c r="H221" s="14" t="s">
        <v>2627</v>
      </c>
      <c r="I221" s="15">
        <v>852.86</v>
      </c>
      <c r="J221" s="77">
        <v>5</v>
      </c>
      <c r="K221" s="92"/>
    </row>
    <row r="222" spans="1:11" ht="20.399999999999999" x14ac:dyDescent="0.25">
      <c r="A222" s="14" t="s">
        <v>2293</v>
      </c>
      <c r="B222" s="14"/>
      <c r="C222" s="14" t="s">
        <v>2635</v>
      </c>
      <c r="D222" s="16">
        <v>46008</v>
      </c>
      <c r="E222" s="16"/>
      <c r="F222" s="14" t="s">
        <v>2634</v>
      </c>
      <c r="G222" s="14" t="s">
        <v>2628</v>
      </c>
      <c r="H222" s="14" t="s">
        <v>2627</v>
      </c>
      <c r="I222" s="15">
        <v>420</v>
      </c>
      <c r="J222" s="77">
        <v>5</v>
      </c>
      <c r="K222" s="92"/>
    </row>
    <row r="223" spans="1:11" ht="30.6" x14ac:dyDescent="0.25">
      <c r="A223" s="14" t="s">
        <v>2293</v>
      </c>
      <c r="B223" s="14"/>
      <c r="C223" s="14" t="s">
        <v>2633</v>
      </c>
      <c r="D223" s="16">
        <v>46008</v>
      </c>
      <c r="E223" s="16"/>
      <c r="F223" s="14" t="s">
        <v>2632</v>
      </c>
      <c r="G223" s="14"/>
      <c r="H223" s="14" t="s">
        <v>2631</v>
      </c>
      <c r="I223" s="15">
        <v>1224.52</v>
      </c>
      <c r="J223" s="77">
        <v>5</v>
      </c>
      <c r="K223" s="92"/>
    </row>
    <row r="224" spans="1:11" ht="20.399999999999999" x14ac:dyDescent="0.25">
      <c r="A224" s="14" t="s">
        <v>2293</v>
      </c>
      <c r="B224" s="14"/>
      <c r="C224" s="14" t="s">
        <v>2630</v>
      </c>
      <c r="D224" s="16">
        <v>46008</v>
      </c>
      <c r="E224" s="16"/>
      <c r="F224" s="14" t="s">
        <v>2629</v>
      </c>
      <c r="G224" s="14" t="s">
        <v>2628</v>
      </c>
      <c r="H224" s="14" t="s">
        <v>2627</v>
      </c>
      <c r="I224" s="15">
        <v>96.04</v>
      </c>
      <c r="J224" s="77">
        <v>5</v>
      </c>
      <c r="K224" s="92"/>
    </row>
    <row r="225" spans="1:11" ht="20.399999999999999" x14ac:dyDescent="0.25">
      <c r="A225" s="14" t="s">
        <v>2328</v>
      </c>
      <c r="B225" s="14"/>
      <c r="C225" s="14" t="s">
        <v>2626</v>
      </c>
      <c r="D225" s="16">
        <v>46008</v>
      </c>
      <c r="E225" s="16"/>
      <c r="F225" s="14" t="s">
        <v>2625</v>
      </c>
      <c r="G225" s="14"/>
      <c r="H225" s="14" t="s">
        <v>2624</v>
      </c>
      <c r="I225" s="15">
        <v>107.92</v>
      </c>
      <c r="J225" s="77">
        <v>5</v>
      </c>
      <c r="K225" s="92"/>
    </row>
    <row r="226" spans="1:11" ht="20.399999999999999" x14ac:dyDescent="0.25">
      <c r="A226" s="14" t="s">
        <v>2328</v>
      </c>
      <c r="B226" s="14"/>
      <c r="C226" s="14" t="s">
        <v>2623</v>
      </c>
      <c r="D226" s="16">
        <v>46008</v>
      </c>
      <c r="E226" s="16"/>
      <c r="F226" s="14" t="s">
        <v>2622</v>
      </c>
      <c r="G226" s="14" t="s">
        <v>2621</v>
      </c>
      <c r="H226" s="14" t="s">
        <v>2620</v>
      </c>
      <c r="I226" s="15">
        <v>199.99</v>
      </c>
      <c r="J226" s="77">
        <v>5</v>
      </c>
      <c r="K226" s="92"/>
    </row>
    <row r="227" spans="1:11" ht="13.2" x14ac:dyDescent="0.25">
      <c r="A227" s="14" t="s">
        <v>2350</v>
      </c>
      <c r="B227" s="14"/>
      <c r="C227" s="14" t="s">
        <v>2648</v>
      </c>
      <c r="D227" s="16"/>
      <c r="E227" s="16">
        <v>46019</v>
      </c>
      <c r="F227" s="14" t="s">
        <v>2649</v>
      </c>
      <c r="G227" s="14"/>
      <c r="H227" s="14" t="s">
        <v>2588</v>
      </c>
      <c r="I227" s="15">
        <v>150</v>
      </c>
      <c r="J227" s="77">
        <v>5</v>
      </c>
      <c r="K227" s="92"/>
    </row>
    <row r="228" spans="1:11" ht="30.6" x14ac:dyDescent="0.25">
      <c r="A228" s="14" t="s">
        <v>2350</v>
      </c>
      <c r="B228" s="14"/>
      <c r="C228" s="14" t="s">
        <v>2389</v>
      </c>
      <c r="D228" s="16">
        <v>45908</v>
      </c>
      <c r="E228" s="16"/>
      <c r="F228" s="14" t="s">
        <v>2653</v>
      </c>
      <c r="G228" s="14"/>
      <c r="H228" s="14" t="s">
        <v>2654</v>
      </c>
      <c r="I228" s="15">
        <v>1780</v>
      </c>
      <c r="J228" s="77">
        <v>5</v>
      </c>
      <c r="K228" s="92"/>
    </row>
    <row r="229" spans="1:11" ht="30.6" x14ac:dyDescent="0.25">
      <c r="A229" s="14" t="s">
        <v>2350</v>
      </c>
      <c r="B229" s="14"/>
      <c r="C229" s="14" t="s">
        <v>2389</v>
      </c>
      <c r="D229" s="16">
        <v>45908</v>
      </c>
      <c r="E229" s="16"/>
      <c r="F229" s="14" t="s">
        <v>2652</v>
      </c>
      <c r="G229" s="14"/>
      <c r="H229" s="14" t="s">
        <v>2654</v>
      </c>
      <c r="I229" s="15">
        <v>2080</v>
      </c>
      <c r="J229" s="77">
        <v>5</v>
      </c>
      <c r="K229" s="92"/>
    </row>
    <row r="230" spans="1:11" ht="30.6" x14ac:dyDescent="0.25">
      <c r="A230" s="14" t="s">
        <v>2346</v>
      </c>
      <c r="B230" s="14"/>
      <c r="C230" s="14" t="s">
        <v>2389</v>
      </c>
      <c r="D230" s="16">
        <v>45908</v>
      </c>
      <c r="E230" s="16"/>
      <c r="F230" s="14" t="s">
        <v>2651</v>
      </c>
      <c r="G230" s="14"/>
      <c r="H230" s="14" t="s">
        <v>2654</v>
      </c>
      <c r="I230" s="15">
        <v>2080</v>
      </c>
      <c r="J230" s="77">
        <v>5</v>
      </c>
      <c r="K230" s="92"/>
    </row>
    <row r="231" spans="1:11" ht="30.6" x14ac:dyDescent="0.25">
      <c r="A231" s="14" t="s">
        <v>2332</v>
      </c>
      <c r="B231" s="14"/>
      <c r="C231" s="14" t="s">
        <v>2389</v>
      </c>
      <c r="D231" s="16">
        <v>45908</v>
      </c>
      <c r="E231" s="16"/>
      <c r="F231" s="14" t="s">
        <v>2651</v>
      </c>
      <c r="G231" s="14"/>
      <c r="H231" s="14" t="s">
        <v>2654</v>
      </c>
      <c r="I231" s="15">
        <v>2080</v>
      </c>
      <c r="J231" s="77">
        <v>5</v>
      </c>
      <c r="K231" s="92"/>
    </row>
    <row r="232" spans="1:11" ht="30.6" x14ac:dyDescent="0.25">
      <c r="A232" s="14" t="s">
        <v>2352</v>
      </c>
      <c r="B232" s="14"/>
      <c r="C232" s="14" t="s">
        <v>2389</v>
      </c>
      <c r="D232" s="16">
        <v>45908</v>
      </c>
      <c r="E232" s="16"/>
      <c r="F232" s="14" t="s">
        <v>2650</v>
      </c>
      <c r="G232" s="14"/>
      <c r="H232" s="14" t="s">
        <v>2654</v>
      </c>
      <c r="I232" s="15">
        <v>2080</v>
      </c>
      <c r="J232" s="77">
        <v>5</v>
      </c>
      <c r="K232" s="92"/>
    </row>
    <row r="233" spans="1:11" ht="30.6" x14ac:dyDescent="0.25">
      <c r="A233" s="14" t="s">
        <v>2307</v>
      </c>
      <c r="B233" s="14"/>
      <c r="C233" s="14" t="s">
        <v>2657</v>
      </c>
      <c r="D233" s="16">
        <v>45905</v>
      </c>
      <c r="E233" s="16"/>
      <c r="F233" s="14" t="s">
        <v>2656</v>
      </c>
      <c r="G233" s="14"/>
      <c r="H233" s="14" t="s">
        <v>2655</v>
      </c>
      <c r="I233" s="15">
        <v>1760</v>
      </c>
      <c r="J233" s="77">
        <v>5</v>
      </c>
      <c r="K233" s="92"/>
    </row>
    <row r="234" spans="1:11" ht="61.2" x14ac:dyDescent="0.25">
      <c r="A234" s="14" t="s">
        <v>2293</v>
      </c>
      <c r="B234" s="14"/>
      <c r="C234" s="14" t="s">
        <v>2662</v>
      </c>
      <c r="D234" s="16" t="s">
        <v>2661</v>
      </c>
      <c r="E234" s="16">
        <v>45904</v>
      </c>
      <c r="F234" s="14" t="s">
        <v>2660</v>
      </c>
      <c r="G234" s="14" t="s">
        <v>2659</v>
      </c>
      <c r="H234" s="14" t="s">
        <v>2658</v>
      </c>
      <c r="I234" s="15">
        <v>1239.3499999999999</v>
      </c>
      <c r="J234" s="77">
        <v>5</v>
      </c>
      <c r="K234" s="92"/>
    </row>
    <row r="235" spans="1:11" ht="61.2" x14ac:dyDescent="0.25">
      <c r="A235" s="14" t="s">
        <v>2307</v>
      </c>
      <c r="B235" s="14"/>
      <c r="C235" s="14" t="s">
        <v>2666</v>
      </c>
      <c r="D235" s="16">
        <v>45884</v>
      </c>
      <c r="E235" s="16">
        <v>45904</v>
      </c>
      <c r="F235" s="14" t="s">
        <v>2665</v>
      </c>
      <c r="G235" s="14" t="s">
        <v>2664</v>
      </c>
      <c r="H235" s="14" t="s">
        <v>2663</v>
      </c>
      <c r="I235" s="15">
        <v>978</v>
      </c>
      <c r="J235" s="77">
        <v>5</v>
      </c>
      <c r="K235" s="92"/>
    </row>
    <row r="236" spans="1:11" ht="20.399999999999999" x14ac:dyDescent="0.25">
      <c r="A236" s="14" t="s">
        <v>2328</v>
      </c>
      <c r="B236" s="14"/>
      <c r="C236" s="14" t="s">
        <v>2669</v>
      </c>
      <c r="D236" s="16">
        <v>45904</v>
      </c>
      <c r="E236" s="16"/>
      <c r="F236" s="14" t="s">
        <v>2668</v>
      </c>
      <c r="G236" s="14"/>
      <c r="H236" s="14" t="s">
        <v>2667</v>
      </c>
      <c r="I236" s="15">
        <v>274</v>
      </c>
      <c r="J236" s="77">
        <v>5</v>
      </c>
      <c r="K236" s="92"/>
    </row>
    <row r="237" spans="1:11" ht="20.399999999999999" x14ac:dyDescent="0.25">
      <c r="A237" s="14" t="s">
        <v>2346</v>
      </c>
      <c r="B237" s="14"/>
      <c r="C237" s="14" t="s">
        <v>1630</v>
      </c>
      <c r="D237" s="16"/>
      <c r="E237" s="16">
        <v>46022</v>
      </c>
      <c r="F237" s="14" t="s">
        <v>1630</v>
      </c>
      <c r="G237" s="14"/>
      <c r="H237" s="14" t="s">
        <v>1630</v>
      </c>
      <c r="I237" s="15">
        <v>1766.72</v>
      </c>
      <c r="J237" s="77">
        <v>5</v>
      </c>
      <c r="K237" s="92"/>
    </row>
    <row r="238" spans="1:11" ht="13.2" x14ac:dyDescent="0.25">
      <c r="A238" s="14" t="s">
        <v>2352</v>
      </c>
      <c r="B238" s="14"/>
      <c r="C238" s="14" t="s">
        <v>1627</v>
      </c>
      <c r="D238" s="16"/>
      <c r="E238" s="16">
        <v>46022</v>
      </c>
      <c r="F238" s="14" t="s">
        <v>1627</v>
      </c>
      <c r="G238" s="14"/>
      <c r="H238" s="14" t="s">
        <v>1627</v>
      </c>
      <c r="I238" s="15">
        <v>1662.81</v>
      </c>
      <c r="J238" s="77">
        <v>5</v>
      </c>
      <c r="K238" s="92"/>
    </row>
    <row r="239" spans="1:11" ht="13.2" x14ac:dyDescent="0.25">
      <c r="A239" s="14" t="s">
        <v>2296</v>
      </c>
      <c r="B239" s="14"/>
      <c r="C239" s="14" t="s">
        <v>2671</v>
      </c>
      <c r="D239" s="16"/>
      <c r="E239" s="16">
        <v>46022</v>
      </c>
      <c r="F239" s="14" t="s">
        <v>2671</v>
      </c>
      <c r="G239" s="14"/>
      <c r="H239" s="14" t="s">
        <v>2671</v>
      </c>
      <c r="I239" s="15">
        <v>3267.61</v>
      </c>
      <c r="J239" s="77">
        <v>5</v>
      </c>
      <c r="K239" s="92"/>
    </row>
    <row r="240" spans="1:11" ht="13.2" x14ac:dyDescent="0.25">
      <c r="A240" s="14" t="s">
        <v>2293</v>
      </c>
      <c r="B240" s="14"/>
      <c r="C240" s="14" t="s">
        <v>2670</v>
      </c>
      <c r="D240" s="16"/>
      <c r="E240" s="16">
        <v>46022</v>
      </c>
      <c r="F240" s="14" t="s">
        <v>2670</v>
      </c>
      <c r="G240" s="14"/>
      <c r="H240" s="14" t="s">
        <v>2670</v>
      </c>
      <c r="I240" s="15">
        <v>2047.98</v>
      </c>
      <c r="J240" s="77">
        <v>5</v>
      </c>
      <c r="K240" s="92"/>
    </row>
    <row r="241" spans="1:11" ht="20.399999999999999" x14ac:dyDescent="0.25">
      <c r="A241" s="14" t="s">
        <v>2332</v>
      </c>
      <c r="B241" s="14"/>
      <c r="C241" s="14" t="s">
        <v>2213</v>
      </c>
      <c r="D241" s="16"/>
      <c r="E241" s="16">
        <v>46022</v>
      </c>
      <c r="F241" s="14" t="s">
        <v>2213</v>
      </c>
      <c r="G241" s="14"/>
      <c r="H241" s="14" t="s">
        <v>2213</v>
      </c>
      <c r="I241" s="15">
        <v>2137.2199999999998</v>
      </c>
      <c r="J241" s="77">
        <v>5</v>
      </c>
      <c r="K241" s="92"/>
    </row>
    <row r="242" spans="1:11" ht="20.399999999999999" x14ac:dyDescent="0.25">
      <c r="A242" s="14" t="s">
        <v>2328</v>
      </c>
      <c r="B242" s="14"/>
      <c r="C242" s="14" t="s">
        <v>2674</v>
      </c>
      <c r="D242" s="16"/>
      <c r="E242" s="16">
        <v>46022</v>
      </c>
      <c r="F242" s="14" t="s">
        <v>2674</v>
      </c>
      <c r="G242" s="14"/>
      <c r="H242" s="14" t="s">
        <v>2672</v>
      </c>
      <c r="I242" s="15">
        <v>4468.2700000000004</v>
      </c>
      <c r="J242" s="77">
        <v>5</v>
      </c>
      <c r="K242" s="92"/>
    </row>
    <row r="243" spans="1:11" ht="20.399999999999999" x14ac:dyDescent="0.25">
      <c r="A243" s="14" t="s">
        <v>2307</v>
      </c>
      <c r="B243" s="14"/>
      <c r="C243" s="14" t="s">
        <v>2675</v>
      </c>
      <c r="D243" s="16"/>
      <c r="E243" s="16">
        <v>46022</v>
      </c>
      <c r="F243" s="14" t="s">
        <v>2675</v>
      </c>
      <c r="G243" s="14"/>
      <c r="H243" s="14" t="s">
        <v>2673</v>
      </c>
      <c r="I243" s="15">
        <v>2060.04</v>
      </c>
      <c r="J243" s="77">
        <v>5</v>
      </c>
      <c r="K243" s="92"/>
    </row>
    <row r="244" spans="1:11" ht="20.399999999999999" x14ac:dyDescent="0.25">
      <c r="A244" s="14" t="s">
        <v>2350</v>
      </c>
      <c r="B244" s="14"/>
      <c r="C244" s="14" t="s">
        <v>1629</v>
      </c>
      <c r="D244" s="16"/>
      <c r="E244" s="16">
        <v>46022</v>
      </c>
      <c r="F244" s="14" t="s">
        <v>1629</v>
      </c>
      <c r="G244" s="14"/>
      <c r="H244" s="14" t="s">
        <v>1629</v>
      </c>
      <c r="I244" s="15">
        <v>7899.59</v>
      </c>
      <c r="J244" s="77">
        <v>5</v>
      </c>
      <c r="K244" s="92"/>
    </row>
    <row r="245" spans="1:11" ht="20.399999999999999" x14ac:dyDescent="0.25">
      <c r="A245" s="14" t="s">
        <v>2679</v>
      </c>
      <c r="B245" s="14" t="s">
        <v>2678</v>
      </c>
      <c r="C245" s="14" t="s">
        <v>2678</v>
      </c>
      <c r="D245" s="16">
        <v>46052</v>
      </c>
      <c r="E245" s="16"/>
      <c r="F245" s="14" t="s">
        <v>2681</v>
      </c>
      <c r="G245" s="14"/>
      <c r="H245" s="14" t="s">
        <v>2680</v>
      </c>
      <c r="I245" s="15">
        <v>1730.81</v>
      </c>
      <c r="J245" s="77">
        <v>3</v>
      </c>
      <c r="K245" s="92"/>
    </row>
    <row r="246" spans="1:11" ht="30.6" x14ac:dyDescent="0.25">
      <c r="A246" s="14" t="s">
        <v>2679</v>
      </c>
      <c r="B246" s="14" t="s">
        <v>2678</v>
      </c>
      <c r="C246" s="14" t="s">
        <v>2678</v>
      </c>
      <c r="D246" s="16">
        <v>46052</v>
      </c>
      <c r="E246" s="16"/>
      <c r="F246" s="14" t="s">
        <v>2677</v>
      </c>
      <c r="G246" s="14"/>
      <c r="H246" s="14" t="s">
        <v>2676</v>
      </c>
      <c r="I246" s="15">
        <v>6045.4</v>
      </c>
      <c r="J246" s="77">
        <v>4</v>
      </c>
      <c r="K246" s="92"/>
    </row>
    <row r="247" spans="1:11" ht="40.799999999999997" x14ac:dyDescent="0.25">
      <c r="A247" s="14" t="s">
        <v>2679</v>
      </c>
      <c r="B247" s="14" t="s">
        <v>2685</v>
      </c>
      <c r="C247" s="14" t="s">
        <v>2685</v>
      </c>
      <c r="D247" s="16" t="s">
        <v>2684</v>
      </c>
      <c r="E247" s="16"/>
      <c r="F247" s="14" t="s">
        <v>2689</v>
      </c>
      <c r="G247" s="14"/>
      <c r="H247" s="14" t="s">
        <v>2688</v>
      </c>
      <c r="I247" s="15">
        <v>18649.88</v>
      </c>
      <c r="J247" s="77">
        <v>3</v>
      </c>
      <c r="K247" s="92"/>
    </row>
    <row r="248" spans="1:11" ht="30.6" x14ac:dyDescent="0.25">
      <c r="A248" s="14" t="s">
        <v>2679</v>
      </c>
      <c r="B248" s="14" t="s">
        <v>2685</v>
      </c>
      <c r="C248" s="14" t="s">
        <v>2685</v>
      </c>
      <c r="D248" s="16" t="s">
        <v>2684</v>
      </c>
      <c r="E248" s="16"/>
      <c r="F248" s="14" t="s">
        <v>2687</v>
      </c>
      <c r="G248" s="14"/>
      <c r="H248" s="14" t="s">
        <v>2686</v>
      </c>
      <c r="I248" s="15">
        <v>5332.24</v>
      </c>
      <c r="J248" s="77">
        <v>4</v>
      </c>
      <c r="K248" s="92"/>
    </row>
    <row r="249" spans="1:11" ht="30.6" x14ac:dyDescent="0.25">
      <c r="A249" s="14" t="s">
        <v>2679</v>
      </c>
      <c r="B249" s="14" t="s">
        <v>2685</v>
      </c>
      <c r="C249" s="14" t="s">
        <v>2685</v>
      </c>
      <c r="D249" s="16" t="s">
        <v>2684</v>
      </c>
      <c r="E249" s="16"/>
      <c r="F249" s="14" t="s">
        <v>2683</v>
      </c>
      <c r="G249" s="14"/>
      <c r="H249" s="14" t="s">
        <v>2682</v>
      </c>
      <c r="I249" s="15">
        <v>13077.5</v>
      </c>
      <c r="J249" s="77">
        <v>2</v>
      </c>
      <c r="K249" s="92"/>
    </row>
    <row r="250" spans="1:11" ht="20.399999999999999" x14ac:dyDescent="0.25">
      <c r="A250" s="14" t="s">
        <v>2679</v>
      </c>
      <c r="B250" s="14" t="s">
        <v>2692</v>
      </c>
      <c r="C250" s="14" t="s">
        <v>2692</v>
      </c>
      <c r="D250" s="16">
        <v>45966</v>
      </c>
      <c r="E250" s="16"/>
      <c r="F250" s="14" t="s">
        <v>2694</v>
      </c>
      <c r="G250" s="14"/>
      <c r="H250" s="14" t="s">
        <v>2693</v>
      </c>
      <c r="I250" s="15">
        <v>553.37</v>
      </c>
      <c r="J250" s="77">
        <v>3</v>
      </c>
      <c r="K250" s="92"/>
    </row>
    <row r="251" spans="1:11" ht="30.6" x14ac:dyDescent="0.25">
      <c r="A251" s="14" t="s">
        <v>2679</v>
      </c>
      <c r="B251" s="14" t="s">
        <v>2692</v>
      </c>
      <c r="C251" s="14" t="s">
        <v>2692</v>
      </c>
      <c r="D251" s="16">
        <v>45966</v>
      </c>
      <c r="E251" s="16"/>
      <c r="F251" s="14" t="s">
        <v>2691</v>
      </c>
      <c r="G251" s="14"/>
      <c r="H251" s="14" t="s">
        <v>2690</v>
      </c>
      <c r="I251" s="15">
        <v>4748.3999999999996</v>
      </c>
      <c r="J251" s="77">
        <v>4</v>
      </c>
      <c r="K251" s="92"/>
    </row>
    <row r="252" spans="1:11" ht="30.6" x14ac:dyDescent="0.25">
      <c r="A252" s="14" t="s">
        <v>2679</v>
      </c>
      <c r="B252" s="14" t="s">
        <v>2696</v>
      </c>
      <c r="C252" s="14" t="s">
        <v>2696</v>
      </c>
      <c r="D252" s="16">
        <v>45957</v>
      </c>
      <c r="E252" s="16"/>
      <c r="F252" s="14" t="s">
        <v>2695</v>
      </c>
      <c r="G252" s="14"/>
      <c r="H252" s="14" t="s">
        <v>2690</v>
      </c>
      <c r="I252" s="15">
        <v>4733.28</v>
      </c>
      <c r="J252" s="77">
        <v>4</v>
      </c>
      <c r="K252" s="92"/>
    </row>
    <row r="253" spans="1:11" ht="20.399999999999999" x14ac:dyDescent="0.25">
      <c r="A253" s="14" t="s">
        <v>2679</v>
      </c>
      <c r="B253" s="14" t="s">
        <v>2699</v>
      </c>
      <c r="C253" s="14" t="s">
        <v>2699</v>
      </c>
      <c r="D253" s="16">
        <v>45905</v>
      </c>
      <c r="E253" s="16"/>
      <c r="F253" s="14" t="s">
        <v>2700</v>
      </c>
      <c r="G253" s="14"/>
      <c r="H253" s="14" t="s">
        <v>2693</v>
      </c>
      <c r="I253" s="15">
        <v>587.01</v>
      </c>
      <c r="J253" s="77">
        <v>3</v>
      </c>
      <c r="K253" s="92"/>
    </row>
    <row r="254" spans="1:11" ht="30.6" x14ac:dyDescent="0.25">
      <c r="A254" s="14" t="s">
        <v>2679</v>
      </c>
      <c r="B254" s="14" t="s">
        <v>2699</v>
      </c>
      <c r="C254" s="14" t="s">
        <v>2699</v>
      </c>
      <c r="D254" s="16">
        <v>45905</v>
      </c>
      <c r="E254" s="16"/>
      <c r="F254" s="14" t="s">
        <v>2698</v>
      </c>
      <c r="G254" s="14"/>
      <c r="H254" s="14" t="s">
        <v>2690</v>
      </c>
      <c r="I254" s="15">
        <v>4678.8500000000004</v>
      </c>
      <c r="J254" s="77">
        <v>4</v>
      </c>
      <c r="K254" s="92"/>
    </row>
    <row r="255" spans="1:11" ht="20.399999999999999" x14ac:dyDescent="0.25">
      <c r="A255" s="14" t="s">
        <v>2679</v>
      </c>
      <c r="B255" s="14" t="s">
        <v>2696</v>
      </c>
      <c r="C255" s="14" t="s">
        <v>2696</v>
      </c>
      <c r="D255" s="16">
        <v>45957</v>
      </c>
      <c r="E255" s="16"/>
      <c r="F255" s="14" t="s">
        <v>2697</v>
      </c>
      <c r="G255" s="14"/>
      <c r="H255" s="14" t="s">
        <v>2693</v>
      </c>
      <c r="I255" s="15">
        <v>586.01</v>
      </c>
      <c r="J255" s="77">
        <v>3</v>
      </c>
      <c r="K255" s="92"/>
    </row>
    <row r="256" spans="1:11" ht="20.399999999999999" x14ac:dyDescent="0.25">
      <c r="A256" s="14" t="s">
        <v>2679</v>
      </c>
      <c r="B256" s="14"/>
      <c r="C256" s="14" t="s">
        <v>2741</v>
      </c>
      <c r="D256" s="16">
        <v>45957</v>
      </c>
      <c r="E256" s="16"/>
      <c r="F256" s="14" t="s">
        <v>2740</v>
      </c>
      <c r="G256" s="14"/>
      <c r="H256" s="14" t="s">
        <v>2739</v>
      </c>
      <c r="I256" s="15">
        <v>60</v>
      </c>
      <c r="J256" s="77">
        <v>3</v>
      </c>
      <c r="K256" s="92"/>
    </row>
    <row r="257" spans="1:11" ht="20.399999999999999" x14ac:dyDescent="0.25">
      <c r="A257" s="14" t="s">
        <v>2679</v>
      </c>
      <c r="B257" s="14"/>
      <c r="C257" s="14" t="s">
        <v>2738</v>
      </c>
      <c r="D257" s="16">
        <v>45957</v>
      </c>
      <c r="E257" s="16"/>
      <c r="F257" s="14" t="s">
        <v>2737</v>
      </c>
      <c r="G257" s="14"/>
      <c r="H257" s="14" t="s">
        <v>2710</v>
      </c>
      <c r="I257" s="15">
        <v>65</v>
      </c>
      <c r="J257" s="77">
        <v>3</v>
      </c>
      <c r="K257" s="92"/>
    </row>
    <row r="258" spans="1:11" ht="20.399999999999999" x14ac:dyDescent="0.25">
      <c r="A258" s="14" t="s">
        <v>2679</v>
      </c>
      <c r="B258" s="14"/>
      <c r="C258" s="14" t="s">
        <v>2736</v>
      </c>
      <c r="D258" s="16">
        <v>45957</v>
      </c>
      <c r="E258" s="16"/>
      <c r="F258" s="14" t="s">
        <v>2735</v>
      </c>
      <c r="G258" s="14"/>
      <c r="H258" s="14" t="s">
        <v>2734</v>
      </c>
      <c r="I258" s="15">
        <v>55</v>
      </c>
      <c r="J258" s="77">
        <v>3</v>
      </c>
      <c r="K258" s="92"/>
    </row>
    <row r="259" spans="1:11" ht="20.399999999999999" x14ac:dyDescent="0.25">
      <c r="A259" s="14" t="s">
        <v>2679</v>
      </c>
      <c r="B259" s="14"/>
      <c r="C259" s="14" t="s">
        <v>2733</v>
      </c>
      <c r="D259" s="16">
        <v>45957</v>
      </c>
      <c r="E259" s="16"/>
      <c r="F259" s="14" t="s">
        <v>2732</v>
      </c>
      <c r="G259" s="14"/>
      <c r="H259" s="14" t="s">
        <v>2731</v>
      </c>
      <c r="I259" s="15">
        <v>55</v>
      </c>
      <c r="J259" s="77">
        <v>3</v>
      </c>
      <c r="K259" s="92"/>
    </row>
    <row r="260" spans="1:11" ht="20.399999999999999" x14ac:dyDescent="0.25">
      <c r="A260" s="14" t="s">
        <v>2679</v>
      </c>
      <c r="B260" s="14"/>
      <c r="C260" s="14" t="s">
        <v>2730</v>
      </c>
      <c r="D260" s="16">
        <v>45957</v>
      </c>
      <c r="E260" s="16"/>
      <c r="F260" s="14" t="s">
        <v>2729</v>
      </c>
      <c r="G260" s="14"/>
      <c r="H260" s="14" t="s">
        <v>2728</v>
      </c>
      <c r="I260" s="15">
        <v>55</v>
      </c>
      <c r="J260" s="77">
        <v>3</v>
      </c>
      <c r="K260" s="92"/>
    </row>
    <row r="261" spans="1:11" ht="20.399999999999999" x14ac:dyDescent="0.25">
      <c r="A261" s="14" t="s">
        <v>2679</v>
      </c>
      <c r="B261" s="14"/>
      <c r="C261" s="14" t="s">
        <v>2727</v>
      </c>
      <c r="D261" s="16">
        <v>45957</v>
      </c>
      <c r="E261" s="16"/>
      <c r="F261" s="14" t="s">
        <v>2726</v>
      </c>
      <c r="G261" s="14"/>
      <c r="H261" s="14" t="s">
        <v>2725</v>
      </c>
      <c r="I261" s="15">
        <v>50</v>
      </c>
      <c r="J261" s="77">
        <v>3</v>
      </c>
      <c r="K261" s="92"/>
    </row>
    <row r="262" spans="1:11" ht="20.399999999999999" x14ac:dyDescent="0.25">
      <c r="A262" s="14" t="s">
        <v>2679</v>
      </c>
      <c r="B262" s="14"/>
      <c r="C262" s="14" t="s">
        <v>2724</v>
      </c>
      <c r="D262" s="16">
        <v>45957</v>
      </c>
      <c r="E262" s="16"/>
      <c r="F262" s="14" t="s">
        <v>2723</v>
      </c>
      <c r="G262" s="14"/>
      <c r="H262" s="14" t="s">
        <v>2722</v>
      </c>
      <c r="I262" s="15">
        <v>55</v>
      </c>
      <c r="J262" s="77">
        <v>3</v>
      </c>
      <c r="K262" s="92"/>
    </row>
    <row r="263" spans="1:11" ht="20.399999999999999" x14ac:dyDescent="0.25">
      <c r="A263" s="14" t="s">
        <v>2679</v>
      </c>
      <c r="B263" s="14"/>
      <c r="C263" s="14" t="s">
        <v>2721</v>
      </c>
      <c r="D263" s="16">
        <v>45957</v>
      </c>
      <c r="E263" s="16"/>
      <c r="F263" s="14" t="s">
        <v>2720</v>
      </c>
      <c r="G263" s="14"/>
      <c r="H263" s="14" t="s">
        <v>2719</v>
      </c>
      <c r="I263" s="15">
        <v>65</v>
      </c>
      <c r="J263" s="77">
        <v>3</v>
      </c>
      <c r="K263" s="92"/>
    </row>
    <row r="264" spans="1:11" ht="20.399999999999999" x14ac:dyDescent="0.25">
      <c r="A264" s="14" t="s">
        <v>2679</v>
      </c>
      <c r="B264" s="14"/>
      <c r="C264" s="14" t="s">
        <v>2718</v>
      </c>
      <c r="D264" s="16">
        <v>45957</v>
      </c>
      <c r="E264" s="16"/>
      <c r="F264" s="14" t="s">
        <v>2717</v>
      </c>
      <c r="G264" s="14"/>
      <c r="H264" s="14" t="s">
        <v>2716</v>
      </c>
      <c r="I264" s="15">
        <v>70</v>
      </c>
      <c r="J264" s="77">
        <v>3</v>
      </c>
      <c r="K264" s="92"/>
    </row>
    <row r="265" spans="1:11" ht="20.399999999999999" x14ac:dyDescent="0.25">
      <c r="A265" s="14" t="s">
        <v>2679</v>
      </c>
      <c r="B265" s="14"/>
      <c r="C265" s="14" t="s">
        <v>2715</v>
      </c>
      <c r="D265" s="16">
        <v>45957</v>
      </c>
      <c r="E265" s="16"/>
      <c r="F265" s="14" t="s">
        <v>2714</v>
      </c>
      <c r="G265" s="14"/>
      <c r="H265" s="14" t="s">
        <v>2713</v>
      </c>
      <c r="I265" s="15">
        <v>65</v>
      </c>
      <c r="J265" s="77">
        <v>3</v>
      </c>
      <c r="K265" s="92"/>
    </row>
    <row r="266" spans="1:11" ht="20.399999999999999" x14ac:dyDescent="0.25">
      <c r="A266" s="14" t="s">
        <v>2679</v>
      </c>
      <c r="B266" s="14"/>
      <c r="C266" s="14" t="s">
        <v>2712</v>
      </c>
      <c r="D266" s="16">
        <v>45957</v>
      </c>
      <c r="E266" s="16"/>
      <c r="F266" s="14" t="s">
        <v>2711</v>
      </c>
      <c r="G266" s="14"/>
      <c r="H266" s="14" t="s">
        <v>2710</v>
      </c>
      <c r="I266" s="15">
        <v>60</v>
      </c>
      <c r="J266" s="77">
        <v>3</v>
      </c>
      <c r="K266" s="92"/>
    </row>
    <row r="267" spans="1:11" ht="20.399999999999999" x14ac:dyDescent="0.25">
      <c r="A267" s="14" t="s">
        <v>2679</v>
      </c>
      <c r="B267" s="14"/>
      <c r="C267" s="14" t="s">
        <v>2709</v>
      </c>
      <c r="D267" s="16">
        <v>45957</v>
      </c>
      <c r="E267" s="16"/>
      <c r="F267" s="14" t="s">
        <v>2708</v>
      </c>
      <c r="G267" s="14"/>
      <c r="H267" s="14" t="s">
        <v>2707</v>
      </c>
      <c r="I267" s="15">
        <v>60</v>
      </c>
      <c r="J267" s="77">
        <v>3</v>
      </c>
      <c r="K267" s="92"/>
    </row>
    <row r="268" spans="1:11" ht="20.399999999999999" x14ac:dyDescent="0.25">
      <c r="A268" s="14" t="s">
        <v>2679</v>
      </c>
      <c r="B268" s="14"/>
      <c r="C268" s="14" t="s">
        <v>2706</v>
      </c>
      <c r="D268" s="16">
        <v>45957</v>
      </c>
      <c r="E268" s="16"/>
      <c r="F268" s="14" t="s">
        <v>2705</v>
      </c>
      <c r="G268" s="14"/>
      <c r="H268" s="14" t="s">
        <v>2704</v>
      </c>
      <c r="I268" s="15">
        <v>60</v>
      </c>
      <c r="J268" s="77">
        <v>3</v>
      </c>
      <c r="K268" s="92"/>
    </row>
    <row r="269" spans="1:11" ht="20.399999999999999" x14ac:dyDescent="0.25">
      <c r="A269" s="14" t="s">
        <v>2679</v>
      </c>
      <c r="B269" s="14"/>
      <c r="C269" s="14" t="s">
        <v>2703</v>
      </c>
      <c r="D269" s="16">
        <v>45957</v>
      </c>
      <c r="E269" s="16"/>
      <c r="F269" s="14" t="s">
        <v>2702</v>
      </c>
      <c r="G269" s="14"/>
      <c r="H269" s="14" t="s">
        <v>2701</v>
      </c>
      <c r="I269" s="15">
        <v>70</v>
      </c>
      <c r="J269" s="77">
        <v>3</v>
      </c>
      <c r="K269" s="92"/>
    </row>
    <row r="270" spans="1:11" ht="20.399999999999999" x14ac:dyDescent="0.25">
      <c r="A270" s="14" t="s">
        <v>2679</v>
      </c>
      <c r="B270" s="14"/>
      <c r="C270" s="14" t="s">
        <v>2792</v>
      </c>
      <c r="D270" s="16">
        <v>45957</v>
      </c>
      <c r="E270" s="16"/>
      <c r="F270" s="14" t="s">
        <v>2791</v>
      </c>
      <c r="G270" s="14"/>
      <c r="H270" s="14" t="s">
        <v>2790</v>
      </c>
      <c r="I270" s="15">
        <v>50</v>
      </c>
      <c r="J270" s="77">
        <v>3</v>
      </c>
      <c r="K270" s="92"/>
    </row>
    <row r="271" spans="1:11" ht="20.399999999999999" x14ac:dyDescent="0.25">
      <c r="A271" s="14" t="s">
        <v>2679</v>
      </c>
      <c r="B271" s="14"/>
      <c r="C271" s="14" t="s">
        <v>2789</v>
      </c>
      <c r="D271" s="16">
        <v>45957</v>
      </c>
      <c r="E271" s="16"/>
      <c r="F271" s="14" t="s">
        <v>2788</v>
      </c>
      <c r="G271" s="14"/>
      <c r="H271" s="14" t="s">
        <v>2701</v>
      </c>
      <c r="I271" s="15">
        <v>70</v>
      </c>
      <c r="J271" s="77">
        <v>3</v>
      </c>
      <c r="K271" s="92"/>
    </row>
    <row r="272" spans="1:11" ht="20.399999999999999" x14ac:dyDescent="0.25">
      <c r="A272" s="14" t="s">
        <v>2679</v>
      </c>
      <c r="B272" s="14"/>
      <c r="C272" s="14" t="s">
        <v>2787</v>
      </c>
      <c r="D272" s="16">
        <v>45957</v>
      </c>
      <c r="E272" s="16"/>
      <c r="F272" s="14" t="s">
        <v>2786</v>
      </c>
      <c r="G272" s="14"/>
      <c r="H272" s="14" t="s">
        <v>2704</v>
      </c>
      <c r="I272" s="15">
        <v>60</v>
      </c>
      <c r="J272" s="77">
        <v>3</v>
      </c>
      <c r="K272" s="92"/>
    </row>
    <row r="273" spans="1:11" ht="20.399999999999999" x14ac:dyDescent="0.25">
      <c r="A273" s="14" t="s">
        <v>2679</v>
      </c>
      <c r="B273" s="14"/>
      <c r="C273" s="14" t="s">
        <v>2785</v>
      </c>
      <c r="D273" s="16">
        <v>45957</v>
      </c>
      <c r="E273" s="16"/>
      <c r="F273" s="14" t="s">
        <v>2784</v>
      </c>
      <c r="G273" s="14"/>
      <c r="H273" s="14" t="s">
        <v>2713</v>
      </c>
      <c r="I273" s="15">
        <v>65</v>
      </c>
      <c r="J273" s="77">
        <v>3</v>
      </c>
      <c r="K273" s="92"/>
    </row>
    <row r="274" spans="1:11" ht="20.399999999999999" x14ac:dyDescent="0.25">
      <c r="A274" s="14" t="s">
        <v>2679</v>
      </c>
      <c r="B274" s="14"/>
      <c r="C274" s="14" t="s">
        <v>2783</v>
      </c>
      <c r="D274" s="16">
        <v>45957</v>
      </c>
      <c r="E274" s="16"/>
      <c r="F274" s="14" t="s">
        <v>2782</v>
      </c>
      <c r="G274" s="14"/>
      <c r="H274" s="14" t="s">
        <v>2710</v>
      </c>
      <c r="I274" s="15">
        <v>60</v>
      </c>
      <c r="J274" s="77">
        <v>3</v>
      </c>
      <c r="K274" s="92"/>
    </row>
    <row r="275" spans="1:11" ht="20.399999999999999" x14ac:dyDescent="0.25">
      <c r="A275" s="14" t="s">
        <v>2679</v>
      </c>
      <c r="B275" s="14"/>
      <c r="C275" s="14" t="s">
        <v>2781</v>
      </c>
      <c r="D275" s="16">
        <v>45957</v>
      </c>
      <c r="E275" s="16"/>
      <c r="F275" s="14" t="s">
        <v>2780</v>
      </c>
      <c r="G275" s="14"/>
      <c r="H275" s="14" t="s">
        <v>2707</v>
      </c>
      <c r="I275" s="15">
        <v>60</v>
      </c>
      <c r="J275" s="77">
        <v>3</v>
      </c>
      <c r="K275" s="92"/>
    </row>
    <row r="276" spans="1:11" ht="20.399999999999999" x14ac:dyDescent="0.25">
      <c r="A276" s="14" t="s">
        <v>2679</v>
      </c>
      <c r="B276" s="14"/>
      <c r="C276" s="14" t="s">
        <v>2779</v>
      </c>
      <c r="D276" s="16">
        <v>45957</v>
      </c>
      <c r="E276" s="16"/>
      <c r="F276" s="14" t="s">
        <v>2778</v>
      </c>
      <c r="G276" s="14"/>
      <c r="H276" s="14" t="s">
        <v>2728</v>
      </c>
      <c r="I276" s="15">
        <v>60</v>
      </c>
      <c r="J276" s="77">
        <v>3</v>
      </c>
      <c r="K276" s="92"/>
    </row>
    <row r="277" spans="1:11" ht="20.399999999999999" x14ac:dyDescent="0.25">
      <c r="A277" s="14" t="s">
        <v>2679</v>
      </c>
      <c r="B277" s="14"/>
      <c r="C277" s="14" t="s">
        <v>2777</v>
      </c>
      <c r="D277" s="16">
        <v>45957</v>
      </c>
      <c r="E277" s="16"/>
      <c r="F277" s="14" t="s">
        <v>2776</v>
      </c>
      <c r="G277" s="14"/>
      <c r="H277" s="14" t="s">
        <v>2775</v>
      </c>
      <c r="I277" s="15">
        <v>60</v>
      </c>
      <c r="J277" s="77">
        <v>3</v>
      </c>
      <c r="K277" s="92"/>
    </row>
    <row r="278" spans="1:11" ht="20.399999999999999" x14ac:dyDescent="0.25">
      <c r="A278" s="14" t="s">
        <v>2679</v>
      </c>
      <c r="B278" s="14"/>
      <c r="C278" s="14" t="s">
        <v>2774</v>
      </c>
      <c r="D278" s="16">
        <v>45957</v>
      </c>
      <c r="E278" s="16"/>
      <c r="F278" s="14" t="s">
        <v>2773</v>
      </c>
      <c r="G278" s="14"/>
      <c r="H278" s="14" t="s">
        <v>2772</v>
      </c>
      <c r="I278" s="15">
        <v>55</v>
      </c>
      <c r="J278" s="77">
        <v>3</v>
      </c>
      <c r="K278" s="92"/>
    </row>
    <row r="279" spans="1:11" ht="20.399999999999999" x14ac:dyDescent="0.25">
      <c r="A279" s="14" t="s">
        <v>2679</v>
      </c>
      <c r="B279" s="14"/>
      <c r="C279" s="14" t="s">
        <v>2771</v>
      </c>
      <c r="D279" s="16">
        <v>45957</v>
      </c>
      <c r="E279" s="16"/>
      <c r="F279" s="14" t="s">
        <v>2770</v>
      </c>
      <c r="G279" s="14"/>
      <c r="H279" s="14" t="s">
        <v>2769</v>
      </c>
      <c r="I279" s="15">
        <v>60</v>
      </c>
      <c r="J279" s="77">
        <v>3</v>
      </c>
      <c r="K279" s="92"/>
    </row>
    <row r="280" spans="1:11" ht="20.399999999999999" x14ac:dyDescent="0.25">
      <c r="A280" s="14" t="s">
        <v>2679</v>
      </c>
      <c r="B280" s="14"/>
      <c r="C280" s="14" t="s">
        <v>2768</v>
      </c>
      <c r="D280" s="16">
        <v>45957</v>
      </c>
      <c r="E280" s="16"/>
      <c r="F280" s="14" t="s">
        <v>2767</v>
      </c>
      <c r="G280" s="14"/>
      <c r="H280" s="14" t="s">
        <v>2766</v>
      </c>
      <c r="I280" s="15">
        <v>60</v>
      </c>
      <c r="J280" s="77">
        <v>3</v>
      </c>
      <c r="K280" s="92"/>
    </row>
    <row r="281" spans="1:11" ht="20.399999999999999" x14ac:dyDescent="0.25">
      <c r="A281" s="14" t="s">
        <v>2679</v>
      </c>
      <c r="B281" s="14"/>
      <c r="C281" s="14" t="s">
        <v>2765</v>
      </c>
      <c r="D281" s="16">
        <v>45957</v>
      </c>
      <c r="E281" s="16"/>
      <c r="F281" s="14" t="s">
        <v>2764</v>
      </c>
      <c r="G281" s="14"/>
      <c r="H281" s="14" t="s">
        <v>2763</v>
      </c>
      <c r="I281" s="15">
        <v>55</v>
      </c>
      <c r="J281" s="77">
        <v>3</v>
      </c>
      <c r="K281" s="92"/>
    </row>
    <row r="282" spans="1:11" ht="20.399999999999999" x14ac:dyDescent="0.25">
      <c r="A282" s="14" t="s">
        <v>2679</v>
      </c>
      <c r="B282" s="14"/>
      <c r="C282" s="14" t="s">
        <v>2762</v>
      </c>
      <c r="D282" s="16">
        <v>45957</v>
      </c>
      <c r="E282" s="16"/>
      <c r="F282" s="14" t="s">
        <v>2761</v>
      </c>
      <c r="G282" s="14"/>
      <c r="H282" s="14" t="s">
        <v>2760</v>
      </c>
      <c r="I282" s="15">
        <v>55</v>
      </c>
      <c r="J282" s="77">
        <v>3</v>
      </c>
      <c r="K282" s="92"/>
    </row>
    <row r="283" spans="1:11" ht="20.399999999999999" x14ac:dyDescent="0.25">
      <c r="A283" s="14" t="s">
        <v>2679</v>
      </c>
      <c r="B283" s="14"/>
      <c r="C283" s="14" t="s">
        <v>2759</v>
      </c>
      <c r="D283" s="16">
        <v>45957</v>
      </c>
      <c r="E283" s="16"/>
      <c r="F283" s="14" t="s">
        <v>2758</v>
      </c>
      <c r="G283" s="14"/>
      <c r="H283" s="14" t="s">
        <v>2757</v>
      </c>
      <c r="I283" s="15">
        <v>55</v>
      </c>
      <c r="J283" s="77">
        <v>3</v>
      </c>
      <c r="K283" s="92"/>
    </row>
    <row r="284" spans="1:11" ht="20.399999999999999" x14ac:dyDescent="0.25">
      <c r="A284" s="14" t="s">
        <v>2679</v>
      </c>
      <c r="B284" s="14"/>
      <c r="C284" s="14" t="s">
        <v>2756</v>
      </c>
      <c r="D284" s="16">
        <v>45957</v>
      </c>
      <c r="E284" s="16"/>
      <c r="F284" s="14" t="s">
        <v>2755</v>
      </c>
      <c r="G284" s="14"/>
      <c r="H284" s="14" t="s">
        <v>2754</v>
      </c>
      <c r="I284" s="15">
        <v>55</v>
      </c>
      <c r="J284" s="77">
        <v>3</v>
      </c>
      <c r="K284" s="92"/>
    </row>
    <row r="285" spans="1:11" ht="20.399999999999999" x14ac:dyDescent="0.25">
      <c r="A285" s="14" t="s">
        <v>2679</v>
      </c>
      <c r="B285" s="14"/>
      <c r="C285" s="14" t="s">
        <v>2753</v>
      </c>
      <c r="D285" s="16">
        <v>45957</v>
      </c>
      <c r="E285" s="16"/>
      <c r="F285" s="14" t="s">
        <v>2752</v>
      </c>
      <c r="G285" s="14"/>
      <c r="H285" s="14" t="s">
        <v>2751</v>
      </c>
      <c r="I285" s="15">
        <v>55</v>
      </c>
      <c r="J285" s="77">
        <v>3</v>
      </c>
      <c r="K285" s="92"/>
    </row>
    <row r="286" spans="1:11" ht="20.399999999999999" x14ac:dyDescent="0.25">
      <c r="A286" s="14" t="s">
        <v>2679</v>
      </c>
      <c r="B286" s="14"/>
      <c r="C286" s="14" t="s">
        <v>2750</v>
      </c>
      <c r="D286" s="16">
        <v>45957</v>
      </c>
      <c r="E286" s="16"/>
      <c r="F286" s="14" t="s">
        <v>2749</v>
      </c>
      <c r="G286" s="14"/>
      <c r="H286" s="14" t="s">
        <v>2748</v>
      </c>
      <c r="I286" s="15">
        <v>55</v>
      </c>
      <c r="J286" s="77">
        <v>3</v>
      </c>
      <c r="K286" s="92"/>
    </row>
    <row r="287" spans="1:11" ht="20.399999999999999" x14ac:dyDescent="0.25">
      <c r="A287" s="14" t="s">
        <v>2679</v>
      </c>
      <c r="B287" s="14"/>
      <c r="C287" s="14" t="s">
        <v>2747</v>
      </c>
      <c r="D287" s="16">
        <v>45957</v>
      </c>
      <c r="E287" s="16"/>
      <c r="F287" s="14" t="s">
        <v>2746</v>
      </c>
      <c r="G287" s="14"/>
      <c r="H287" s="14" t="s">
        <v>2745</v>
      </c>
      <c r="I287" s="15">
        <v>65</v>
      </c>
      <c r="J287" s="77">
        <v>3</v>
      </c>
      <c r="K287" s="92"/>
    </row>
    <row r="288" spans="1:11" ht="20.399999999999999" x14ac:dyDescent="0.25">
      <c r="A288" s="14" t="s">
        <v>2679</v>
      </c>
      <c r="B288" s="14"/>
      <c r="C288" s="14" t="s">
        <v>2744</v>
      </c>
      <c r="D288" s="16">
        <v>45957</v>
      </c>
      <c r="E288" s="16"/>
      <c r="F288" s="14" t="s">
        <v>2743</v>
      </c>
      <c r="G288" s="14"/>
      <c r="H288" s="14" t="s">
        <v>2742</v>
      </c>
      <c r="I288" s="15">
        <v>55</v>
      </c>
      <c r="J288" s="77">
        <v>3</v>
      </c>
      <c r="K288" s="92"/>
    </row>
    <row r="289" spans="1:11" ht="112.2" x14ac:dyDescent="0.25">
      <c r="A289" s="14" t="s">
        <v>2679</v>
      </c>
      <c r="B289" s="14"/>
      <c r="C289" s="14" t="s">
        <v>2805</v>
      </c>
      <c r="D289" s="16" t="s">
        <v>2804</v>
      </c>
      <c r="E289" s="16">
        <v>45904</v>
      </c>
      <c r="F289" s="14" t="s">
        <v>2803</v>
      </c>
      <c r="G289" s="14" t="s">
        <v>2802</v>
      </c>
      <c r="H289" s="14" t="s">
        <v>2801</v>
      </c>
      <c r="I289" s="15">
        <v>1648.73</v>
      </c>
      <c r="J289" s="77">
        <v>2</v>
      </c>
      <c r="K289" s="92"/>
    </row>
    <row r="290" spans="1:11" ht="20.399999999999999" x14ac:dyDescent="0.25">
      <c r="A290" s="14" t="s">
        <v>2679</v>
      </c>
      <c r="B290" s="14"/>
      <c r="C290" s="14" t="s">
        <v>2800</v>
      </c>
      <c r="D290" s="16">
        <v>45829</v>
      </c>
      <c r="E290" s="16">
        <v>45904</v>
      </c>
      <c r="F290" s="14" t="s">
        <v>2799</v>
      </c>
      <c r="G290" s="14"/>
      <c r="H290" s="14"/>
      <c r="I290" s="15">
        <v>1500</v>
      </c>
      <c r="J290" s="77">
        <v>2</v>
      </c>
      <c r="K290" s="92"/>
    </row>
    <row r="291" spans="1:11" ht="40.799999999999997" x14ac:dyDescent="0.25">
      <c r="A291" s="14" t="s">
        <v>2679</v>
      </c>
      <c r="B291" s="14"/>
      <c r="C291" s="14" t="s">
        <v>2798</v>
      </c>
      <c r="D291" s="16">
        <v>45892</v>
      </c>
      <c r="E291" s="16">
        <v>45904</v>
      </c>
      <c r="F291" s="14" t="s">
        <v>2797</v>
      </c>
      <c r="G291" s="14" t="s">
        <v>2628</v>
      </c>
      <c r="H291" s="14" t="s">
        <v>2796</v>
      </c>
      <c r="I291" s="15">
        <v>2067</v>
      </c>
      <c r="J291" s="77">
        <v>1</v>
      </c>
      <c r="K291" s="92"/>
    </row>
    <row r="292" spans="1:11" ht="40.799999999999997" x14ac:dyDescent="0.25">
      <c r="A292" s="14" t="s">
        <v>2679</v>
      </c>
      <c r="B292" s="14"/>
      <c r="C292" s="14" t="s">
        <v>2795</v>
      </c>
      <c r="D292" s="16">
        <v>45705</v>
      </c>
      <c r="E292" s="16">
        <v>45904</v>
      </c>
      <c r="F292" s="14" t="s">
        <v>2794</v>
      </c>
      <c r="G292" s="14" t="s">
        <v>2628</v>
      </c>
      <c r="H292" s="14" t="s">
        <v>2793</v>
      </c>
      <c r="I292" s="15">
        <v>2485.6999999999998</v>
      </c>
      <c r="J292" s="77">
        <v>2</v>
      </c>
      <c r="K292" s="92"/>
    </row>
    <row r="293" spans="1:11" ht="20.399999999999999" x14ac:dyDescent="0.25">
      <c r="A293" s="14" t="s">
        <v>2679</v>
      </c>
      <c r="B293" s="14"/>
      <c r="C293" s="14" t="s">
        <v>2860</v>
      </c>
      <c r="D293" s="16">
        <v>45903</v>
      </c>
      <c r="E293" s="16"/>
      <c r="F293" s="14" t="s">
        <v>2859</v>
      </c>
      <c r="G293" s="14" t="s">
        <v>2858</v>
      </c>
      <c r="H293" s="14" t="s">
        <v>2857</v>
      </c>
      <c r="I293" s="15">
        <v>49.2</v>
      </c>
      <c r="J293" s="77">
        <v>4</v>
      </c>
      <c r="K293" s="92"/>
    </row>
    <row r="294" spans="1:11" ht="20.399999999999999" x14ac:dyDescent="0.25">
      <c r="A294" s="14" t="s">
        <v>2679</v>
      </c>
      <c r="B294" s="14"/>
      <c r="C294" s="14" t="s">
        <v>2856</v>
      </c>
      <c r="D294" s="16">
        <v>45903</v>
      </c>
      <c r="E294" s="16"/>
      <c r="F294" s="14" t="s">
        <v>2855</v>
      </c>
      <c r="G294" s="14" t="s">
        <v>2838</v>
      </c>
      <c r="H294" s="14" t="s">
        <v>2837</v>
      </c>
      <c r="I294" s="15">
        <v>49.2</v>
      </c>
      <c r="J294" s="77">
        <v>4</v>
      </c>
      <c r="K294" s="92"/>
    </row>
    <row r="295" spans="1:11" ht="20.399999999999999" x14ac:dyDescent="0.25">
      <c r="A295" s="14" t="s">
        <v>2679</v>
      </c>
      <c r="B295" s="14"/>
      <c r="C295" s="14" t="s">
        <v>2854</v>
      </c>
      <c r="D295" s="16">
        <v>45903</v>
      </c>
      <c r="E295" s="16"/>
      <c r="F295" s="14" t="s">
        <v>2853</v>
      </c>
      <c r="G295" s="14" t="s">
        <v>2852</v>
      </c>
      <c r="H295" s="14" t="s">
        <v>2851</v>
      </c>
      <c r="I295" s="15">
        <v>90</v>
      </c>
      <c r="J295" s="77">
        <v>4</v>
      </c>
      <c r="K295" s="92"/>
    </row>
    <row r="296" spans="1:11" ht="20.399999999999999" x14ac:dyDescent="0.25">
      <c r="A296" s="14" t="s">
        <v>2679</v>
      </c>
      <c r="B296" s="14"/>
      <c r="C296" s="14" t="s">
        <v>2850</v>
      </c>
      <c r="D296" s="16">
        <v>45903</v>
      </c>
      <c r="E296" s="16"/>
      <c r="F296" s="14" t="s">
        <v>2849</v>
      </c>
      <c r="G296" s="14" t="s">
        <v>2848</v>
      </c>
      <c r="H296" s="14" t="s">
        <v>2847</v>
      </c>
      <c r="I296" s="15">
        <v>191.05</v>
      </c>
      <c r="J296" s="77">
        <v>3</v>
      </c>
      <c r="K296" s="92"/>
    </row>
    <row r="297" spans="1:11" ht="20.399999999999999" x14ac:dyDescent="0.25">
      <c r="A297" s="14" t="s">
        <v>2679</v>
      </c>
      <c r="B297" s="14"/>
      <c r="C297" s="14" t="s">
        <v>2846</v>
      </c>
      <c r="D297" s="16">
        <v>45903</v>
      </c>
      <c r="E297" s="16"/>
      <c r="F297" s="14" t="s">
        <v>2845</v>
      </c>
      <c r="G297" s="14" t="s">
        <v>2838</v>
      </c>
      <c r="H297" s="14" t="s">
        <v>2837</v>
      </c>
      <c r="I297" s="15">
        <v>210.69</v>
      </c>
      <c r="J297" s="77">
        <v>4</v>
      </c>
      <c r="K297" s="92"/>
    </row>
    <row r="298" spans="1:11" ht="20.399999999999999" x14ac:dyDescent="0.25">
      <c r="A298" s="14" t="s">
        <v>2679</v>
      </c>
      <c r="B298" s="14"/>
      <c r="C298" s="14" t="s">
        <v>2844</v>
      </c>
      <c r="D298" s="16">
        <v>45903</v>
      </c>
      <c r="E298" s="16"/>
      <c r="F298" s="14" t="s">
        <v>2843</v>
      </c>
      <c r="G298" s="14" t="s">
        <v>2842</v>
      </c>
      <c r="H298" s="14" t="s">
        <v>2841</v>
      </c>
      <c r="I298" s="15">
        <v>544</v>
      </c>
      <c r="J298" s="77">
        <v>4</v>
      </c>
      <c r="K298" s="92"/>
    </row>
    <row r="299" spans="1:11" ht="30.6" x14ac:dyDescent="0.25">
      <c r="A299" s="14" t="s">
        <v>2679</v>
      </c>
      <c r="B299" s="14"/>
      <c r="C299" s="14" t="s">
        <v>2840</v>
      </c>
      <c r="D299" s="16">
        <v>45903</v>
      </c>
      <c r="E299" s="16"/>
      <c r="F299" s="14" t="s">
        <v>2839</v>
      </c>
      <c r="G299" s="14" t="s">
        <v>2838</v>
      </c>
      <c r="H299" s="14" t="s">
        <v>2837</v>
      </c>
      <c r="I299" s="15">
        <v>577.71</v>
      </c>
      <c r="J299" s="77">
        <v>4</v>
      </c>
      <c r="K299" s="92"/>
    </row>
    <row r="300" spans="1:11" ht="30.6" x14ac:dyDescent="0.25">
      <c r="A300" s="14" t="s">
        <v>2679</v>
      </c>
      <c r="B300" s="14"/>
      <c r="C300" s="14" t="s">
        <v>2836</v>
      </c>
      <c r="D300" s="16">
        <v>45887</v>
      </c>
      <c r="E300" s="16">
        <v>45904</v>
      </c>
      <c r="F300" s="14" t="s">
        <v>2835</v>
      </c>
      <c r="G300" s="14" t="s">
        <v>2834</v>
      </c>
      <c r="H300" s="14" t="s">
        <v>2833</v>
      </c>
      <c r="I300" s="15">
        <v>19.79</v>
      </c>
      <c r="J300" s="77">
        <v>4</v>
      </c>
      <c r="K300" s="92"/>
    </row>
    <row r="301" spans="1:11" ht="30.6" x14ac:dyDescent="0.25">
      <c r="A301" s="14" t="s">
        <v>2679</v>
      </c>
      <c r="B301" s="14"/>
      <c r="C301" s="14" t="s">
        <v>2832</v>
      </c>
      <c r="D301" s="16">
        <v>45904</v>
      </c>
      <c r="E301" s="16"/>
      <c r="F301" s="14" t="s">
        <v>2831</v>
      </c>
      <c r="G301" s="14"/>
      <c r="H301" s="14" t="s">
        <v>2830</v>
      </c>
      <c r="I301" s="15">
        <v>26</v>
      </c>
      <c r="J301" s="77">
        <v>4</v>
      </c>
      <c r="K301" s="92"/>
    </row>
    <row r="302" spans="1:11" ht="30.6" x14ac:dyDescent="0.25">
      <c r="A302" s="14" t="s">
        <v>2679</v>
      </c>
      <c r="B302" s="14"/>
      <c r="C302" s="14" t="s">
        <v>2829</v>
      </c>
      <c r="D302" s="16">
        <v>45890</v>
      </c>
      <c r="E302" s="16">
        <v>45904</v>
      </c>
      <c r="F302" s="14" t="s">
        <v>2828</v>
      </c>
      <c r="G302" s="14" t="s">
        <v>2827</v>
      </c>
      <c r="H302" s="14" t="s">
        <v>2826</v>
      </c>
      <c r="I302" s="15">
        <v>34.07</v>
      </c>
      <c r="J302" s="77">
        <v>4</v>
      </c>
      <c r="K302" s="92"/>
    </row>
    <row r="303" spans="1:11" ht="30.6" x14ac:dyDescent="0.25">
      <c r="A303" s="14" t="s">
        <v>2679</v>
      </c>
      <c r="B303" s="14"/>
      <c r="C303" s="14" t="s">
        <v>2825</v>
      </c>
      <c r="D303" s="16">
        <v>45904</v>
      </c>
      <c r="E303" s="16"/>
      <c r="F303" s="14" t="s">
        <v>2824</v>
      </c>
      <c r="G303" s="14"/>
      <c r="H303" s="14" t="s">
        <v>2823</v>
      </c>
      <c r="I303" s="15">
        <v>48</v>
      </c>
      <c r="J303" s="77">
        <v>4</v>
      </c>
      <c r="K303" s="92"/>
    </row>
    <row r="304" spans="1:11" ht="20.399999999999999" x14ac:dyDescent="0.25">
      <c r="A304" s="14" t="s">
        <v>2679</v>
      </c>
      <c r="B304" s="14"/>
      <c r="C304" s="14" t="s">
        <v>2822</v>
      </c>
      <c r="D304" s="16">
        <v>45904</v>
      </c>
      <c r="E304" s="16"/>
      <c r="F304" s="14" t="s">
        <v>2821</v>
      </c>
      <c r="G304" s="14"/>
      <c r="H304" s="14" t="s">
        <v>2820</v>
      </c>
      <c r="I304" s="15">
        <v>75.599999999999994</v>
      </c>
      <c r="J304" s="77">
        <v>3</v>
      </c>
      <c r="K304" s="92"/>
    </row>
    <row r="305" spans="1:11" ht="30.6" x14ac:dyDescent="0.25">
      <c r="A305" s="14" t="s">
        <v>2679</v>
      </c>
      <c r="B305" s="14"/>
      <c r="C305" s="14" t="s">
        <v>2819</v>
      </c>
      <c r="D305" s="16">
        <v>45904</v>
      </c>
      <c r="E305" s="16"/>
      <c r="F305" s="14" t="s">
        <v>2818</v>
      </c>
      <c r="G305" s="14"/>
      <c r="H305" s="14" t="s">
        <v>2810</v>
      </c>
      <c r="I305" s="15">
        <v>87.8</v>
      </c>
      <c r="J305" s="77">
        <v>4</v>
      </c>
      <c r="K305" s="92"/>
    </row>
    <row r="306" spans="1:11" ht="30.6" x14ac:dyDescent="0.25">
      <c r="A306" s="14" t="s">
        <v>2679</v>
      </c>
      <c r="B306" s="14"/>
      <c r="C306" s="14" t="s">
        <v>2817</v>
      </c>
      <c r="D306" s="16">
        <v>45904</v>
      </c>
      <c r="E306" s="16"/>
      <c r="F306" s="14" t="s">
        <v>2816</v>
      </c>
      <c r="G306" s="14"/>
      <c r="H306" s="14" t="s">
        <v>2813</v>
      </c>
      <c r="I306" s="15">
        <v>90</v>
      </c>
      <c r="J306" s="77">
        <v>3</v>
      </c>
      <c r="K306" s="92"/>
    </row>
    <row r="307" spans="1:11" ht="30.6" x14ac:dyDescent="0.25">
      <c r="A307" s="14" t="s">
        <v>2679</v>
      </c>
      <c r="B307" s="14"/>
      <c r="C307" s="14" t="s">
        <v>2815</v>
      </c>
      <c r="D307" s="16">
        <v>45904</v>
      </c>
      <c r="E307" s="16"/>
      <c r="F307" s="14" t="s">
        <v>2814</v>
      </c>
      <c r="G307" s="14"/>
      <c r="H307" s="14" t="s">
        <v>2813</v>
      </c>
      <c r="I307" s="15">
        <v>120</v>
      </c>
      <c r="J307" s="77">
        <v>3</v>
      </c>
      <c r="K307" s="92"/>
    </row>
    <row r="308" spans="1:11" ht="30.6" x14ac:dyDescent="0.25">
      <c r="A308" s="14" t="s">
        <v>2679</v>
      </c>
      <c r="B308" s="14"/>
      <c r="C308" s="14" t="s">
        <v>2812</v>
      </c>
      <c r="D308" s="16">
        <v>45904</v>
      </c>
      <c r="E308" s="16"/>
      <c r="F308" s="14" t="s">
        <v>2811</v>
      </c>
      <c r="G308" s="14"/>
      <c r="H308" s="14" t="s">
        <v>2810</v>
      </c>
      <c r="I308" s="15">
        <v>93.8</v>
      </c>
      <c r="J308" s="77">
        <v>4</v>
      </c>
      <c r="K308" s="92"/>
    </row>
    <row r="309" spans="1:11" ht="30.6" x14ac:dyDescent="0.25">
      <c r="A309" s="14" t="s">
        <v>2679</v>
      </c>
      <c r="B309" s="14"/>
      <c r="C309" s="14" t="s">
        <v>2809</v>
      </c>
      <c r="D309" s="16">
        <v>45904</v>
      </c>
      <c r="E309" s="16"/>
      <c r="F309" s="14" t="s">
        <v>2808</v>
      </c>
      <c r="G309" s="14"/>
      <c r="H309" s="14" t="s">
        <v>2701</v>
      </c>
      <c r="I309" s="15">
        <v>134.22999999999999</v>
      </c>
      <c r="J309" s="77">
        <v>4</v>
      </c>
      <c r="K309" s="92"/>
    </row>
    <row r="310" spans="1:11" ht="20.399999999999999" x14ac:dyDescent="0.25">
      <c r="A310" s="14" t="s">
        <v>2679</v>
      </c>
      <c r="B310" s="14"/>
      <c r="C310" s="14" t="s">
        <v>2807</v>
      </c>
      <c r="D310" s="16">
        <v>45904</v>
      </c>
      <c r="E310" s="16"/>
      <c r="F310" s="14" t="s">
        <v>2806</v>
      </c>
      <c r="G310" s="14"/>
      <c r="H310" s="14" t="s">
        <v>2701</v>
      </c>
      <c r="I310" s="15">
        <v>128.30000000000001</v>
      </c>
      <c r="J310" s="77">
        <v>4</v>
      </c>
      <c r="K310" s="92"/>
    </row>
    <row r="311" spans="1:11" ht="20.399999999999999" x14ac:dyDescent="0.25">
      <c r="A311" s="14" t="s">
        <v>2679</v>
      </c>
      <c r="B311" s="14"/>
      <c r="C311" s="14"/>
      <c r="D311" s="16">
        <v>45723</v>
      </c>
      <c r="E311" s="16"/>
      <c r="F311" s="14" t="s">
        <v>2861</v>
      </c>
      <c r="G311" s="14" t="s">
        <v>2862</v>
      </c>
      <c r="H311" s="14" t="s">
        <v>2863</v>
      </c>
      <c r="I311" s="15">
        <v>3.87</v>
      </c>
      <c r="J311" s="77">
        <v>4</v>
      </c>
      <c r="K311" s="92"/>
    </row>
    <row r="312" spans="1:11" ht="20.399999999999999" x14ac:dyDescent="0.25">
      <c r="A312" s="14" t="s">
        <v>2679</v>
      </c>
      <c r="B312" s="14"/>
      <c r="C312" s="14" t="s">
        <v>2871</v>
      </c>
      <c r="D312" s="16">
        <v>45658</v>
      </c>
      <c r="E312" s="16">
        <v>45672</v>
      </c>
      <c r="F312" s="14" t="s">
        <v>2870</v>
      </c>
      <c r="G312" s="14" t="s">
        <v>2858</v>
      </c>
      <c r="H312" s="14" t="s">
        <v>2869</v>
      </c>
      <c r="I312" s="15">
        <v>49.2</v>
      </c>
      <c r="J312" s="77">
        <v>4</v>
      </c>
      <c r="K312" s="92"/>
    </row>
    <row r="313" spans="1:11" ht="20.399999999999999" x14ac:dyDescent="0.25">
      <c r="A313" s="14" t="s">
        <v>2679</v>
      </c>
      <c r="B313" s="14"/>
      <c r="C313" s="14" t="s">
        <v>2868</v>
      </c>
      <c r="D313" s="16">
        <v>45658</v>
      </c>
      <c r="E313" s="16">
        <v>45672</v>
      </c>
      <c r="F313" s="14" t="s">
        <v>2867</v>
      </c>
      <c r="G313" s="14" t="s">
        <v>2838</v>
      </c>
      <c r="H313" s="14" t="s">
        <v>2864</v>
      </c>
      <c r="I313" s="15">
        <v>577.71</v>
      </c>
      <c r="J313" s="77">
        <v>4</v>
      </c>
      <c r="K313" s="92"/>
    </row>
    <row r="314" spans="1:11" ht="30.6" x14ac:dyDescent="0.25">
      <c r="A314" s="14" t="s">
        <v>2679</v>
      </c>
      <c r="B314" s="14"/>
      <c r="C314" s="14" t="s">
        <v>2866</v>
      </c>
      <c r="D314" s="16">
        <v>45658</v>
      </c>
      <c r="E314" s="16">
        <v>45672</v>
      </c>
      <c r="F314" s="14" t="s">
        <v>2865</v>
      </c>
      <c r="G314" s="14" t="s">
        <v>2838</v>
      </c>
      <c r="H314" s="14" t="s">
        <v>2864</v>
      </c>
      <c r="I314" s="15">
        <v>210.69</v>
      </c>
      <c r="J314" s="77">
        <v>4</v>
      </c>
      <c r="K314" s="92"/>
    </row>
    <row r="315" spans="1:11" ht="20.399999999999999" x14ac:dyDescent="0.25">
      <c r="A315" s="14" t="s">
        <v>2679</v>
      </c>
      <c r="B315" s="14"/>
      <c r="C315" s="14" t="s">
        <v>2881</v>
      </c>
      <c r="D315" s="16">
        <v>45783</v>
      </c>
      <c r="E315" s="16">
        <v>45862</v>
      </c>
      <c r="F315" s="14" t="s">
        <v>2880</v>
      </c>
      <c r="G315" s="14" t="s">
        <v>2827</v>
      </c>
      <c r="H315" s="14" t="s">
        <v>2879</v>
      </c>
      <c r="I315" s="15">
        <v>16.43</v>
      </c>
      <c r="J315" s="77">
        <v>4</v>
      </c>
      <c r="K315" s="92"/>
    </row>
    <row r="316" spans="1:11" ht="51" x14ac:dyDescent="0.25">
      <c r="A316" s="14" t="s">
        <v>2679</v>
      </c>
      <c r="B316" s="14"/>
      <c r="C316" s="14" t="s">
        <v>2878</v>
      </c>
      <c r="D316" s="16">
        <v>45862</v>
      </c>
      <c r="E316" s="16"/>
      <c r="F316" s="14" t="s">
        <v>2877</v>
      </c>
      <c r="G316" s="14" t="s">
        <v>2827</v>
      </c>
      <c r="H316" s="14" t="s">
        <v>2876</v>
      </c>
      <c r="I316" s="15">
        <v>72.88</v>
      </c>
      <c r="J316" s="77">
        <v>4</v>
      </c>
      <c r="K316" s="92"/>
    </row>
    <row r="317" spans="1:11" ht="40.799999999999997" x14ac:dyDescent="0.25">
      <c r="A317" s="14" t="s">
        <v>2679</v>
      </c>
      <c r="B317" s="14"/>
      <c r="C317" s="14" t="s">
        <v>2875</v>
      </c>
      <c r="D317" s="16">
        <v>45862</v>
      </c>
      <c r="E317" s="16"/>
      <c r="F317" s="14" t="s">
        <v>2874</v>
      </c>
      <c r="G317" s="14" t="s">
        <v>2873</v>
      </c>
      <c r="H317" s="14" t="s">
        <v>2872</v>
      </c>
      <c r="I317" s="15">
        <v>60.93</v>
      </c>
      <c r="J317" s="77">
        <v>4</v>
      </c>
      <c r="K317" s="92"/>
    </row>
    <row r="318" spans="1:11" ht="20.399999999999999" x14ac:dyDescent="0.25">
      <c r="A318" s="14" t="s">
        <v>2679</v>
      </c>
      <c r="B318" s="14"/>
      <c r="C318" s="14" t="s">
        <v>2894</v>
      </c>
      <c r="D318" s="16"/>
      <c r="E318" s="16">
        <v>45972</v>
      </c>
      <c r="F318" s="14" t="s">
        <v>2893</v>
      </c>
      <c r="G318" s="14"/>
      <c r="H318" s="14" t="s">
        <v>2890</v>
      </c>
      <c r="I318" s="15">
        <v>23</v>
      </c>
      <c r="J318" s="77">
        <v>4</v>
      </c>
      <c r="K318" s="92"/>
    </row>
    <row r="319" spans="1:11" ht="20.399999999999999" x14ac:dyDescent="0.25">
      <c r="A319" s="14" t="s">
        <v>2679</v>
      </c>
      <c r="B319" s="14"/>
      <c r="C319" s="14" t="s">
        <v>2892</v>
      </c>
      <c r="D319" s="16"/>
      <c r="E319" s="16">
        <v>45972</v>
      </c>
      <c r="F319" s="14" t="s">
        <v>2891</v>
      </c>
      <c r="G319" s="14"/>
      <c r="H319" s="14" t="s">
        <v>2890</v>
      </c>
      <c r="I319" s="15">
        <v>23</v>
      </c>
      <c r="J319" s="77">
        <v>4</v>
      </c>
      <c r="K319" s="92"/>
    </row>
    <row r="320" spans="1:11" ht="20.399999999999999" x14ac:dyDescent="0.25">
      <c r="A320" s="14" t="s">
        <v>2679</v>
      </c>
      <c r="B320" s="14"/>
      <c r="C320" s="14" t="s">
        <v>2889</v>
      </c>
      <c r="D320" s="16"/>
      <c r="E320" s="16">
        <v>45967</v>
      </c>
      <c r="F320" s="14" t="s">
        <v>2888</v>
      </c>
      <c r="G320" s="14"/>
      <c r="H320" s="14" t="s">
        <v>2882</v>
      </c>
      <c r="I320" s="15">
        <v>57</v>
      </c>
      <c r="J320" s="77">
        <v>4</v>
      </c>
      <c r="K320" s="92"/>
    </row>
    <row r="321" spans="1:11" ht="20.399999999999999" x14ac:dyDescent="0.25">
      <c r="A321" s="14" t="s">
        <v>2679</v>
      </c>
      <c r="B321" s="14"/>
      <c r="C321" s="14" t="s">
        <v>2887</v>
      </c>
      <c r="D321" s="16"/>
      <c r="E321" s="16">
        <v>45967</v>
      </c>
      <c r="F321" s="14" t="s">
        <v>2886</v>
      </c>
      <c r="G321" s="14"/>
      <c r="H321" s="14" t="s">
        <v>2885</v>
      </c>
      <c r="I321" s="15">
        <v>113</v>
      </c>
      <c r="J321" s="77">
        <v>3</v>
      </c>
      <c r="K321" s="92"/>
    </row>
    <row r="322" spans="1:11" ht="20.399999999999999" x14ac:dyDescent="0.25">
      <c r="A322" s="14" t="s">
        <v>2679</v>
      </c>
      <c r="B322" s="14"/>
      <c r="C322" s="14" t="s">
        <v>2884</v>
      </c>
      <c r="D322" s="16"/>
      <c r="E322" s="16">
        <v>45965</v>
      </c>
      <c r="F322" s="14" t="s">
        <v>2883</v>
      </c>
      <c r="G322" s="14"/>
      <c r="H322" s="14" t="s">
        <v>2882</v>
      </c>
      <c r="I322" s="15">
        <v>48</v>
      </c>
      <c r="J322" s="77">
        <v>4</v>
      </c>
      <c r="K322" s="92"/>
    </row>
    <row r="323" spans="1:11" ht="91.8" x14ac:dyDescent="0.25">
      <c r="A323" s="14" t="s">
        <v>2679</v>
      </c>
      <c r="B323" s="14"/>
      <c r="C323" s="14" t="s">
        <v>2909</v>
      </c>
      <c r="D323" s="16">
        <v>46022</v>
      </c>
      <c r="E323" s="16"/>
      <c r="F323" s="14" t="s">
        <v>2908</v>
      </c>
      <c r="G323" s="14" t="s">
        <v>2907</v>
      </c>
      <c r="H323" s="14" t="s">
        <v>2906</v>
      </c>
      <c r="I323" s="15">
        <v>536</v>
      </c>
      <c r="J323" s="77">
        <v>1</v>
      </c>
      <c r="K323" s="92"/>
    </row>
    <row r="324" spans="1:11" ht="30.6" x14ac:dyDescent="0.25">
      <c r="A324" s="14" t="s">
        <v>2679</v>
      </c>
      <c r="B324" s="14"/>
      <c r="C324" s="14" t="s">
        <v>2905</v>
      </c>
      <c r="D324" s="16">
        <v>45964</v>
      </c>
      <c r="E324" s="16"/>
      <c r="F324" s="14" t="s">
        <v>2901</v>
      </c>
      <c r="G324" s="14" t="s">
        <v>2904</v>
      </c>
      <c r="H324" s="14" t="s">
        <v>2903</v>
      </c>
      <c r="I324" s="15">
        <v>2385</v>
      </c>
      <c r="J324" s="77">
        <v>1</v>
      </c>
      <c r="K324" s="92"/>
    </row>
    <row r="325" spans="1:11" ht="51" x14ac:dyDescent="0.25">
      <c r="A325" s="14" t="s">
        <v>2679</v>
      </c>
      <c r="B325" s="14"/>
      <c r="C325" s="14" t="s">
        <v>2902</v>
      </c>
      <c r="D325" s="16"/>
      <c r="E325" s="16"/>
      <c r="F325" s="14" t="s">
        <v>2901</v>
      </c>
      <c r="G325" s="14" t="s">
        <v>2900</v>
      </c>
      <c r="H325" s="14" t="s">
        <v>2899</v>
      </c>
      <c r="I325" s="15">
        <v>370</v>
      </c>
      <c r="J325" s="77">
        <v>1</v>
      </c>
      <c r="K325" s="92"/>
    </row>
    <row r="326" spans="1:11" ht="30.6" x14ac:dyDescent="0.25">
      <c r="A326" s="14" t="s">
        <v>2679</v>
      </c>
      <c r="B326" s="14"/>
      <c r="C326" s="14" t="s">
        <v>2898</v>
      </c>
      <c r="D326" s="16">
        <v>45964</v>
      </c>
      <c r="E326" s="16"/>
      <c r="F326" s="14" t="s">
        <v>2897</v>
      </c>
      <c r="G326" s="14" t="s">
        <v>2896</v>
      </c>
      <c r="H326" s="14" t="s">
        <v>2895</v>
      </c>
      <c r="I326" s="15">
        <v>540</v>
      </c>
      <c r="J326" s="77">
        <v>1</v>
      </c>
      <c r="K326" s="92"/>
    </row>
    <row r="327" spans="1:11" ht="30.6" x14ac:dyDescent="0.25">
      <c r="A327" s="14" t="s">
        <v>2679</v>
      </c>
      <c r="B327" s="14"/>
      <c r="C327" s="14" t="s">
        <v>2927</v>
      </c>
      <c r="D327" s="16"/>
      <c r="E327" s="16"/>
      <c r="F327" s="14" t="s">
        <v>2926</v>
      </c>
      <c r="G327" s="14" t="s">
        <v>2925</v>
      </c>
      <c r="H327" s="14" t="s">
        <v>2924</v>
      </c>
      <c r="I327" s="15">
        <v>371</v>
      </c>
      <c r="J327" s="77">
        <v>1</v>
      </c>
      <c r="K327" s="92"/>
    </row>
    <row r="328" spans="1:11" ht="61.2" x14ac:dyDescent="0.25">
      <c r="A328" s="14" t="s">
        <v>2679</v>
      </c>
      <c r="B328" s="14"/>
      <c r="C328" s="14" t="s">
        <v>2923</v>
      </c>
      <c r="D328" s="16"/>
      <c r="E328" s="16"/>
      <c r="F328" s="14" t="s">
        <v>2922</v>
      </c>
      <c r="G328" s="14" t="s">
        <v>2921</v>
      </c>
      <c r="H328" s="14" t="s">
        <v>2920</v>
      </c>
      <c r="I328" s="15">
        <v>629</v>
      </c>
      <c r="J328" s="77">
        <v>1</v>
      </c>
      <c r="K328" s="92"/>
    </row>
    <row r="329" spans="1:11" ht="40.799999999999997" x14ac:dyDescent="0.25">
      <c r="A329" s="14" t="s">
        <v>2679</v>
      </c>
      <c r="B329" s="14"/>
      <c r="C329" s="14" t="s">
        <v>2928</v>
      </c>
      <c r="D329" s="16"/>
      <c r="E329" s="16"/>
      <c r="F329" s="14" t="s">
        <v>2919</v>
      </c>
      <c r="G329" s="14"/>
      <c r="H329" s="14" t="s">
        <v>2918</v>
      </c>
      <c r="I329" s="15">
        <v>3219</v>
      </c>
      <c r="J329" s="77">
        <v>1</v>
      </c>
      <c r="K329" s="92"/>
    </row>
    <row r="330" spans="1:11" ht="30.6" x14ac:dyDescent="0.25">
      <c r="A330" s="14" t="s">
        <v>2679</v>
      </c>
      <c r="B330" s="14"/>
      <c r="C330" s="14" t="s">
        <v>2917</v>
      </c>
      <c r="D330" s="16"/>
      <c r="E330" s="16"/>
      <c r="F330" s="14" t="s">
        <v>2916</v>
      </c>
      <c r="G330" s="14" t="s">
        <v>2915</v>
      </c>
      <c r="H330" s="14" t="s">
        <v>2914</v>
      </c>
      <c r="I330" s="15">
        <v>444</v>
      </c>
      <c r="J330" s="77">
        <v>1</v>
      </c>
      <c r="K330" s="92"/>
    </row>
    <row r="331" spans="1:11" ht="40.799999999999997" x14ac:dyDescent="0.25">
      <c r="A331" s="14" t="s">
        <v>2679</v>
      </c>
      <c r="B331" s="14"/>
      <c r="C331" s="14" t="s">
        <v>2913</v>
      </c>
      <c r="D331" s="16"/>
      <c r="E331" s="16"/>
      <c r="F331" s="14" t="s">
        <v>2912</v>
      </c>
      <c r="G331" s="14" t="s">
        <v>2911</v>
      </c>
      <c r="H331" s="14" t="s">
        <v>2910</v>
      </c>
      <c r="I331" s="15">
        <v>1850</v>
      </c>
      <c r="J331" s="77">
        <v>1</v>
      </c>
      <c r="K331" s="92"/>
    </row>
    <row r="332" spans="1:11" ht="61.2" x14ac:dyDescent="0.25">
      <c r="A332" s="14" t="s">
        <v>2679</v>
      </c>
      <c r="B332" s="14"/>
      <c r="C332" s="14" t="s">
        <v>2959</v>
      </c>
      <c r="D332" s="16"/>
      <c r="E332" s="16"/>
      <c r="F332" s="14" t="s">
        <v>2958</v>
      </c>
      <c r="G332" s="14" t="s">
        <v>2904</v>
      </c>
      <c r="H332" s="14" t="s">
        <v>2957</v>
      </c>
      <c r="I332" s="15">
        <v>2520</v>
      </c>
      <c r="J332" s="77">
        <v>1</v>
      </c>
      <c r="K332" s="92"/>
    </row>
    <row r="333" spans="1:11" ht="20.399999999999999" x14ac:dyDescent="0.25">
      <c r="A333" s="14" t="s">
        <v>2679</v>
      </c>
      <c r="B333" s="14"/>
      <c r="C333" s="14" t="s">
        <v>2956</v>
      </c>
      <c r="D333" s="16"/>
      <c r="E333" s="16"/>
      <c r="F333" s="14" t="s">
        <v>2955</v>
      </c>
      <c r="G333" s="14" t="s">
        <v>2954</v>
      </c>
      <c r="H333" s="14" t="s">
        <v>2953</v>
      </c>
      <c r="I333" s="15">
        <v>2700</v>
      </c>
      <c r="J333" s="77">
        <v>1</v>
      </c>
      <c r="K333" s="92"/>
    </row>
    <row r="334" spans="1:11" ht="30.6" x14ac:dyDescent="0.25">
      <c r="A334" s="14" t="s">
        <v>2679</v>
      </c>
      <c r="B334" s="14"/>
      <c r="C334" s="14" t="s">
        <v>2952</v>
      </c>
      <c r="D334" s="16"/>
      <c r="E334" s="16"/>
      <c r="F334" s="14" t="s">
        <v>2951</v>
      </c>
      <c r="G334" s="14" t="s">
        <v>2950</v>
      </c>
      <c r="H334" s="14" t="s">
        <v>2949</v>
      </c>
      <c r="I334" s="15">
        <v>1443.001</v>
      </c>
      <c r="J334" s="77">
        <v>1</v>
      </c>
      <c r="K334" s="92"/>
    </row>
    <row r="335" spans="1:11" ht="40.799999999999997" x14ac:dyDescent="0.25">
      <c r="A335" s="14" t="s">
        <v>2679</v>
      </c>
      <c r="B335" s="14"/>
      <c r="C335" s="14" t="s">
        <v>2948</v>
      </c>
      <c r="D335" s="16"/>
      <c r="E335" s="16">
        <v>45993</v>
      </c>
      <c r="F335" s="14" t="s">
        <v>2947</v>
      </c>
      <c r="G335" s="14" t="s">
        <v>2946</v>
      </c>
      <c r="H335" s="14" t="s">
        <v>2945</v>
      </c>
      <c r="I335" s="15">
        <v>1443</v>
      </c>
      <c r="J335" s="77">
        <v>1</v>
      </c>
      <c r="K335" s="92"/>
    </row>
    <row r="336" spans="1:11" ht="40.799999999999997" x14ac:dyDescent="0.25">
      <c r="A336" s="14" t="s">
        <v>2679</v>
      </c>
      <c r="B336" s="14"/>
      <c r="C336" s="14" t="s">
        <v>2944</v>
      </c>
      <c r="D336" s="16"/>
      <c r="E336" s="16">
        <v>46081</v>
      </c>
      <c r="F336" s="14" t="s">
        <v>2943</v>
      </c>
      <c r="G336" s="14" t="s">
        <v>2942</v>
      </c>
      <c r="H336" s="14" t="s">
        <v>2941</v>
      </c>
      <c r="I336" s="15">
        <v>291.56</v>
      </c>
      <c r="J336" s="77">
        <v>1</v>
      </c>
      <c r="K336" s="92"/>
    </row>
    <row r="337" spans="1:11" ht="61.2" x14ac:dyDescent="0.25">
      <c r="A337" s="14" t="s">
        <v>2679</v>
      </c>
      <c r="B337" s="14"/>
      <c r="C337" s="14" t="s">
        <v>2940</v>
      </c>
      <c r="D337" s="16"/>
      <c r="E337" s="16">
        <v>45954</v>
      </c>
      <c r="F337" s="14" t="s">
        <v>2939</v>
      </c>
      <c r="G337" s="14" t="s">
        <v>2938</v>
      </c>
      <c r="H337" s="14" t="s">
        <v>2937</v>
      </c>
      <c r="I337" s="15">
        <v>766</v>
      </c>
      <c r="J337" s="77">
        <v>1</v>
      </c>
      <c r="K337" s="92"/>
    </row>
    <row r="338" spans="1:11" ht="61.2" x14ac:dyDescent="0.25">
      <c r="A338" s="14" t="s">
        <v>2679</v>
      </c>
      <c r="B338" s="14"/>
      <c r="C338" s="14" t="s">
        <v>2936</v>
      </c>
      <c r="D338" s="16"/>
      <c r="E338" s="16">
        <v>46010</v>
      </c>
      <c r="F338" s="14" t="s">
        <v>2935</v>
      </c>
      <c r="G338" s="14" t="s">
        <v>2934</v>
      </c>
      <c r="H338" s="14" t="s">
        <v>2933</v>
      </c>
      <c r="I338" s="15">
        <v>418</v>
      </c>
      <c r="J338" s="77">
        <v>1</v>
      </c>
      <c r="K338" s="92"/>
    </row>
    <row r="339" spans="1:11" ht="51" x14ac:dyDescent="0.25">
      <c r="A339" s="14" t="s">
        <v>2679</v>
      </c>
      <c r="B339" s="14"/>
      <c r="C339" s="14" t="s">
        <v>2932</v>
      </c>
      <c r="D339" s="16"/>
      <c r="E339" s="16">
        <v>45705</v>
      </c>
      <c r="F339" s="14" t="s">
        <v>2931</v>
      </c>
      <c r="G339" s="14" t="s">
        <v>2930</v>
      </c>
      <c r="H339" s="14" t="s">
        <v>2929</v>
      </c>
      <c r="I339" s="15">
        <v>1620</v>
      </c>
      <c r="J339" s="77">
        <v>1</v>
      </c>
      <c r="K339" s="92"/>
    </row>
    <row r="340" spans="1:11" ht="40.799999999999997" x14ac:dyDescent="0.25">
      <c r="A340" s="14" t="s">
        <v>2679</v>
      </c>
      <c r="B340" s="14"/>
      <c r="C340" s="14" t="s">
        <v>2967</v>
      </c>
      <c r="D340" s="16"/>
      <c r="E340" s="16"/>
      <c r="F340" s="14" t="s">
        <v>2966</v>
      </c>
      <c r="G340" s="14" t="s">
        <v>2965</v>
      </c>
      <c r="H340" s="14" t="s">
        <v>2964</v>
      </c>
      <c r="I340" s="15">
        <v>1100</v>
      </c>
      <c r="J340" s="77">
        <v>1</v>
      </c>
      <c r="K340" s="92"/>
    </row>
    <row r="341" spans="1:11" ht="20.399999999999999" x14ac:dyDescent="0.25">
      <c r="A341" s="14" t="s">
        <v>2679</v>
      </c>
      <c r="B341" s="14"/>
      <c r="C341" s="14" t="s">
        <v>2963</v>
      </c>
      <c r="D341" s="16"/>
      <c r="E341" s="16"/>
      <c r="F341" s="14" t="s">
        <v>2962</v>
      </c>
      <c r="G341" s="14" t="s">
        <v>2961</v>
      </c>
      <c r="H341" s="14" t="s">
        <v>2960</v>
      </c>
      <c r="I341" s="15">
        <v>24</v>
      </c>
      <c r="J341" s="77">
        <v>1</v>
      </c>
      <c r="K341" s="92"/>
    </row>
    <row r="342" spans="1:11" ht="61.2" x14ac:dyDescent="0.25">
      <c r="A342" s="14" t="s">
        <v>2679</v>
      </c>
      <c r="B342" s="14"/>
      <c r="C342" s="14" t="s">
        <v>2971</v>
      </c>
      <c r="D342" s="16"/>
      <c r="E342" s="16">
        <v>45967</v>
      </c>
      <c r="F342" s="14" t="s">
        <v>2970</v>
      </c>
      <c r="G342" s="14" t="s">
        <v>2969</v>
      </c>
      <c r="H342" s="14" t="s">
        <v>2968</v>
      </c>
      <c r="I342" s="15">
        <v>1431</v>
      </c>
      <c r="J342" s="77">
        <v>1</v>
      </c>
      <c r="K342" s="92"/>
    </row>
    <row r="343" spans="1:11" ht="20.399999999999999" x14ac:dyDescent="0.25">
      <c r="A343" s="14" t="s">
        <v>2679</v>
      </c>
      <c r="B343" s="14"/>
      <c r="C343" s="14" t="s">
        <v>2981</v>
      </c>
      <c r="D343" s="16"/>
      <c r="E343" s="16">
        <v>45965</v>
      </c>
      <c r="F343" s="14" t="s">
        <v>2980</v>
      </c>
      <c r="G343" s="14"/>
      <c r="H343" s="14"/>
      <c r="I343" s="15">
        <v>134.83000000000001</v>
      </c>
      <c r="J343" s="77">
        <v>4</v>
      </c>
      <c r="K343" s="92"/>
    </row>
    <row r="344" spans="1:11" ht="20.399999999999999" x14ac:dyDescent="0.25">
      <c r="A344" s="14" t="s">
        <v>2679</v>
      </c>
      <c r="B344" s="14"/>
      <c r="C344" s="14" t="s">
        <v>2979</v>
      </c>
      <c r="D344" s="16"/>
      <c r="E344" s="16">
        <v>45965</v>
      </c>
      <c r="F344" s="14" t="s">
        <v>2978</v>
      </c>
      <c r="G344" s="14"/>
      <c r="H344" s="14"/>
      <c r="I344" s="15">
        <v>134.83000000000001</v>
      </c>
      <c r="J344" s="77">
        <v>4</v>
      </c>
      <c r="K344" s="92"/>
    </row>
    <row r="345" spans="1:11" ht="20.399999999999999" x14ac:dyDescent="0.25">
      <c r="A345" s="14" t="s">
        <v>2679</v>
      </c>
      <c r="B345" s="14"/>
      <c r="C345" s="14" t="s">
        <v>2977</v>
      </c>
      <c r="D345" s="16"/>
      <c r="E345" s="16">
        <v>45965</v>
      </c>
      <c r="F345" s="14" t="s">
        <v>2976</v>
      </c>
      <c r="G345" s="14"/>
      <c r="H345" s="14"/>
      <c r="I345" s="15">
        <v>128.22999999999999</v>
      </c>
      <c r="J345" s="77">
        <v>4</v>
      </c>
      <c r="K345" s="92"/>
    </row>
    <row r="346" spans="1:11" ht="20.399999999999999" x14ac:dyDescent="0.25">
      <c r="A346" s="14" t="s">
        <v>2679</v>
      </c>
      <c r="B346" s="14"/>
      <c r="C346" s="14" t="s">
        <v>2975</v>
      </c>
      <c r="D346" s="16"/>
      <c r="E346" s="16">
        <v>45965</v>
      </c>
      <c r="F346" s="14" t="s">
        <v>2974</v>
      </c>
      <c r="G346" s="14"/>
      <c r="H346" s="14"/>
      <c r="I346" s="15">
        <v>129.1</v>
      </c>
      <c r="J346" s="77">
        <v>4</v>
      </c>
      <c r="K346" s="92"/>
    </row>
    <row r="347" spans="1:11" ht="20.399999999999999" x14ac:dyDescent="0.25">
      <c r="A347" s="14" t="s">
        <v>2679</v>
      </c>
      <c r="B347" s="14"/>
      <c r="C347" s="14" t="s">
        <v>2973</v>
      </c>
      <c r="D347" s="16"/>
      <c r="E347" s="16">
        <v>45965</v>
      </c>
      <c r="F347" s="14" t="s">
        <v>2972</v>
      </c>
      <c r="G347" s="14"/>
      <c r="H347" s="14"/>
      <c r="I347" s="15">
        <v>23</v>
      </c>
      <c r="J347" s="77">
        <v>4</v>
      </c>
      <c r="K347" s="92"/>
    </row>
    <row r="348" spans="1:11" ht="112.2" x14ac:dyDescent="0.25">
      <c r="A348" s="14" t="s">
        <v>2679</v>
      </c>
      <c r="B348" s="14"/>
      <c r="C348" s="14" t="s">
        <v>2989</v>
      </c>
      <c r="D348" s="16">
        <v>46007</v>
      </c>
      <c r="E348" s="16"/>
      <c r="F348" s="14" t="s">
        <v>2988</v>
      </c>
      <c r="G348" s="14" t="s">
        <v>2987</v>
      </c>
      <c r="H348" s="14" t="s">
        <v>2986</v>
      </c>
      <c r="I348" s="15">
        <v>800</v>
      </c>
      <c r="J348" s="77">
        <v>2</v>
      </c>
      <c r="K348" s="92"/>
    </row>
    <row r="349" spans="1:11" ht="51" x14ac:dyDescent="0.25">
      <c r="A349" s="14" t="s">
        <v>2679</v>
      </c>
      <c r="B349" s="14"/>
      <c r="C349" s="14" t="s">
        <v>2985</v>
      </c>
      <c r="D349" s="16">
        <v>46007</v>
      </c>
      <c r="E349" s="16"/>
      <c r="F349" s="14" t="s">
        <v>2984</v>
      </c>
      <c r="G349" s="14" t="s">
        <v>2983</v>
      </c>
      <c r="H349" s="14" t="s">
        <v>2982</v>
      </c>
      <c r="I349" s="15">
        <v>400</v>
      </c>
      <c r="J349" s="77">
        <v>2</v>
      </c>
      <c r="K349" s="92"/>
    </row>
    <row r="350" spans="1:11" ht="102" x14ac:dyDescent="0.25">
      <c r="A350" s="14" t="s">
        <v>2679</v>
      </c>
      <c r="B350" s="14"/>
      <c r="C350" s="14" t="s">
        <v>2997</v>
      </c>
      <c r="D350" s="16">
        <v>46022</v>
      </c>
      <c r="E350" s="16"/>
      <c r="F350" s="14" t="s">
        <v>2996</v>
      </c>
      <c r="G350" s="14" t="s">
        <v>2995</v>
      </c>
      <c r="H350" s="14" t="s">
        <v>2994</v>
      </c>
      <c r="I350" s="15">
        <v>1961</v>
      </c>
      <c r="J350" s="77">
        <v>1</v>
      </c>
      <c r="K350" s="92"/>
    </row>
    <row r="351" spans="1:11" ht="91.8" x14ac:dyDescent="0.25">
      <c r="A351" s="14" t="s">
        <v>2679</v>
      </c>
      <c r="B351" s="14"/>
      <c r="C351" s="14" t="s">
        <v>2993</v>
      </c>
      <c r="D351" s="16">
        <v>46022</v>
      </c>
      <c r="E351" s="16"/>
      <c r="F351" s="14" t="s">
        <v>2992</v>
      </c>
      <c r="G351" s="14" t="s">
        <v>2991</v>
      </c>
      <c r="H351" s="14" t="s">
        <v>2990</v>
      </c>
      <c r="I351" s="15">
        <v>999</v>
      </c>
      <c r="J351" s="77">
        <v>1</v>
      </c>
      <c r="K351" s="92"/>
    </row>
    <row r="352" spans="1:11" ht="30.6" x14ac:dyDescent="0.25">
      <c r="A352" s="14" t="s">
        <v>2679</v>
      </c>
      <c r="B352" s="14"/>
      <c r="C352" s="14" t="s">
        <v>3018</v>
      </c>
      <c r="D352" s="16">
        <v>46022</v>
      </c>
      <c r="E352" s="16"/>
      <c r="F352" s="14" t="s">
        <v>3017</v>
      </c>
      <c r="G352" s="14" t="s">
        <v>3016</v>
      </c>
      <c r="H352" s="14" t="s">
        <v>3015</v>
      </c>
      <c r="I352" s="15">
        <v>74</v>
      </c>
      <c r="J352" s="77">
        <v>1</v>
      </c>
      <c r="K352" s="92"/>
    </row>
    <row r="353" spans="1:11" ht="40.799999999999997" x14ac:dyDescent="0.25">
      <c r="A353" s="14" t="s">
        <v>2679</v>
      </c>
      <c r="B353" s="14"/>
      <c r="C353" s="14" t="s">
        <v>3014</v>
      </c>
      <c r="D353" s="16">
        <v>45964</v>
      </c>
      <c r="E353" s="16"/>
      <c r="F353" s="14" t="s">
        <v>3013</v>
      </c>
      <c r="G353" s="14" t="s">
        <v>3012</v>
      </c>
      <c r="H353" s="14" t="s">
        <v>3011</v>
      </c>
      <c r="I353" s="15">
        <v>2650</v>
      </c>
      <c r="J353" s="77">
        <v>1</v>
      </c>
      <c r="K353" s="92"/>
    </row>
    <row r="354" spans="1:11" ht="40.799999999999997" x14ac:dyDescent="0.25">
      <c r="A354" s="14" t="s">
        <v>2679</v>
      </c>
      <c r="B354" s="14"/>
      <c r="C354" s="14" t="s">
        <v>3010</v>
      </c>
      <c r="D354" s="16">
        <v>45964</v>
      </c>
      <c r="E354" s="16"/>
      <c r="F354" s="14" t="s">
        <v>3009</v>
      </c>
      <c r="G354" s="14"/>
      <c r="H354" s="14" t="s">
        <v>3008</v>
      </c>
      <c r="I354" s="15">
        <v>334.44</v>
      </c>
      <c r="J354" s="77">
        <v>1</v>
      </c>
      <c r="K354" s="92"/>
    </row>
    <row r="355" spans="1:11" ht="40.799999999999997" x14ac:dyDescent="0.25">
      <c r="A355" s="14" t="s">
        <v>2679</v>
      </c>
      <c r="B355" s="14"/>
      <c r="C355" s="14" t="s">
        <v>3007</v>
      </c>
      <c r="D355" s="16">
        <v>45964</v>
      </c>
      <c r="E355" s="16"/>
      <c r="F355" s="14" t="s">
        <v>3006</v>
      </c>
      <c r="G355" s="14" t="s">
        <v>2900</v>
      </c>
      <c r="H355" s="14" t="s">
        <v>3005</v>
      </c>
      <c r="I355" s="15">
        <v>530</v>
      </c>
      <c r="J355" s="77">
        <v>1</v>
      </c>
      <c r="K355" s="92"/>
    </row>
    <row r="356" spans="1:11" ht="20.399999999999999" x14ac:dyDescent="0.25">
      <c r="A356" s="14" t="s">
        <v>2679</v>
      </c>
      <c r="B356" s="14"/>
      <c r="C356" s="14" t="s">
        <v>3004</v>
      </c>
      <c r="D356" s="16">
        <v>45964</v>
      </c>
      <c r="E356" s="16"/>
      <c r="F356" s="14" t="s">
        <v>3003</v>
      </c>
      <c r="G356" s="14" t="s">
        <v>3002</v>
      </c>
      <c r="H356" s="14" t="s">
        <v>3001</v>
      </c>
      <c r="I356" s="15">
        <v>800</v>
      </c>
      <c r="J356" s="77">
        <v>2</v>
      </c>
      <c r="K356" s="92"/>
    </row>
    <row r="357" spans="1:11" ht="40.799999999999997" x14ac:dyDescent="0.25">
      <c r="A357" s="14" t="s">
        <v>2679</v>
      </c>
      <c r="B357" s="14"/>
      <c r="C357" s="14" t="s">
        <v>3000</v>
      </c>
      <c r="D357" s="16">
        <v>45964</v>
      </c>
      <c r="E357" s="16"/>
      <c r="F357" s="14" t="s">
        <v>2999</v>
      </c>
      <c r="G357" s="14"/>
      <c r="H357" s="14" t="s">
        <v>2998</v>
      </c>
      <c r="I357" s="15">
        <v>500</v>
      </c>
      <c r="J357" s="77">
        <v>3</v>
      </c>
      <c r="K357" s="92"/>
    </row>
    <row r="358" spans="1:11" ht="30.6" x14ac:dyDescent="0.25">
      <c r="A358" s="14" t="s">
        <v>2679</v>
      </c>
      <c r="B358" s="14"/>
      <c r="C358" s="14" t="s">
        <v>3046</v>
      </c>
      <c r="D358" s="16">
        <v>45964</v>
      </c>
      <c r="E358" s="16"/>
      <c r="F358" s="14" t="s">
        <v>3045</v>
      </c>
      <c r="G358" s="14" t="s">
        <v>3044</v>
      </c>
      <c r="H358" s="14" t="s">
        <v>3043</v>
      </c>
      <c r="I358" s="15">
        <v>719.69</v>
      </c>
      <c r="J358" s="77">
        <v>2</v>
      </c>
      <c r="K358" s="92"/>
    </row>
    <row r="359" spans="1:11" ht="30.6" x14ac:dyDescent="0.25">
      <c r="A359" s="14" t="s">
        <v>2679</v>
      </c>
      <c r="B359" s="14"/>
      <c r="C359" s="14" t="s">
        <v>3042</v>
      </c>
      <c r="D359" s="16">
        <v>45964</v>
      </c>
      <c r="E359" s="16"/>
      <c r="F359" s="14" t="s">
        <v>3041</v>
      </c>
      <c r="G359" s="14" t="s">
        <v>2896</v>
      </c>
      <c r="H359" s="14" t="s">
        <v>3040</v>
      </c>
      <c r="I359" s="15">
        <v>318</v>
      </c>
      <c r="J359" s="77">
        <v>1</v>
      </c>
      <c r="K359" s="92"/>
    </row>
    <row r="360" spans="1:11" ht="193.8" x14ac:dyDescent="0.25">
      <c r="A360" s="14" t="s">
        <v>2679</v>
      </c>
      <c r="B360" s="14"/>
      <c r="C360" s="14" t="s">
        <v>3039</v>
      </c>
      <c r="D360" s="16">
        <v>45964</v>
      </c>
      <c r="E360" s="16"/>
      <c r="F360" s="14" t="s">
        <v>3038</v>
      </c>
      <c r="G360" s="14" t="s">
        <v>3037</v>
      </c>
      <c r="H360" s="14" t="s">
        <v>3036</v>
      </c>
      <c r="I360" s="15">
        <v>3445</v>
      </c>
      <c r="J360" s="77">
        <v>1</v>
      </c>
      <c r="K360" s="92"/>
    </row>
    <row r="361" spans="1:11" ht="61.2" x14ac:dyDescent="0.25">
      <c r="A361" s="14" t="s">
        <v>2679</v>
      </c>
      <c r="B361" s="14"/>
      <c r="C361" s="14" t="s">
        <v>3035</v>
      </c>
      <c r="D361" s="16">
        <v>45964</v>
      </c>
      <c r="E361" s="16"/>
      <c r="F361" s="14" t="s">
        <v>3034</v>
      </c>
      <c r="G361" s="14"/>
      <c r="H361" s="14" t="s">
        <v>3033</v>
      </c>
      <c r="I361" s="15">
        <v>249.88</v>
      </c>
      <c r="J361" s="77">
        <v>3</v>
      </c>
      <c r="K361" s="92"/>
    </row>
    <row r="362" spans="1:11" ht="40.799999999999997" x14ac:dyDescent="0.25">
      <c r="A362" s="14" t="s">
        <v>2679</v>
      </c>
      <c r="B362" s="14"/>
      <c r="C362" s="14" t="s">
        <v>3032</v>
      </c>
      <c r="D362" s="16">
        <v>45964</v>
      </c>
      <c r="E362" s="16"/>
      <c r="F362" s="14" t="s">
        <v>3031</v>
      </c>
      <c r="G362" s="14" t="s">
        <v>3030</v>
      </c>
      <c r="H362" s="14" t="s">
        <v>3029</v>
      </c>
      <c r="I362" s="15">
        <v>127.55</v>
      </c>
      <c r="J362" s="77">
        <v>1</v>
      </c>
      <c r="K362" s="92"/>
    </row>
    <row r="363" spans="1:11" ht="40.799999999999997" x14ac:dyDescent="0.25">
      <c r="A363" s="14" t="s">
        <v>2679</v>
      </c>
      <c r="B363" s="14"/>
      <c r="C363" s="14" t="s">
        <v>3028</v>
      </c>
      <c r="D363" s="16">
        <v>45964</v>
      </c>
      <c r="E363" s="16"/>
      <c r="F363" s="14" t="s">
        <v>3027</v>
      </c>
      <c r="G363" s="14" t="s">
        <v>3026</v>
      </c>
      <c r="H363" s="14" t="s">
        <v>3025</v>
      </c>
      <c r="I363" s="15">
        <v>204.52</v>
      </c>
      <c r="J363" s="77">
        <v>2</v>
      </c>
      <c r="K363" s="92"/>
    </row>
    <row r="364" spans="1:11" ht="30.6" x14ac:dyDescent="0.25">
      <c r="A364" s="14" t="s">
        <v>2679</v>
      </c>
      <c r="B364" s="14"/>
      <c r="C364" s="14" t="s">
        <v>3010</v>
      </c>
      <c r="D364" s="16">
        <v>45964</v>
      </c>
      <c r="E364" s="16"/>
      <c r="F364" s="14" t="s">
        <v>3024</v>
      </c>
      <c r="G364" s="14"/>
      <c r="H364" s="14" t="s">
        <v>3023</v>
      </c>
      <c r="I364" s="15">
        <v>168.8</v>
      </c>
      <c r="J364" s="77">
        <v>3</v>
      </c>
      <c r="K364" s="92"/>
    </row>
    <row r="365" spans="1:11" ht="30.6" x14ac:dyDescent="0.25">
      <c r="A365" s="14" t="s">
        <v>2679</v>
      </c>
      <c r="B365" s="14"/>
      <c r="C365" s="14" t="s">
        <v>3022</v>
      </c>
      <c r="D365" s="16">
        <v>45964</v>
      </c>
      <c r="E365" s="16"/>
      <c r="F365" s="14" t="s">
        <v>3021</v>
      </c>
      <c r="G365" s="14" t="s">
        <v>3020</v>
      </c>
      <c r="H365" s="14" t="s">
        <v>3019</v>
      </c>
      <c r="I365" s="15">
        <v>35.96</v>
      </c>
      <c r="J365" s="77">
        <v>2</v>
      </c>
      <c r="K365" s="92"/>
    </row>
    <row r="366" spans="1:11" ht="71.400000000000006" x14ac:dyDescent="0.25">
      <c r="A366" s="14" t="s">
        <v>2679</v>
      </c>
      <c r="B366" s="14"/>
      <c r="C366" s="14" t="s">
        <v>3062</v>
      </c>
      <c r="D366" s="16">
        <v>45967</v>
      </c>
      <c r="E366" s="16"/>
      <c r="F366" s="14" t="s">
        <v>3061</v>
      </c>
      <c r="G366" s="14" t="s">
        <v>3060</v>
      </c>
      <c r="H366" s="14" t="s">
        <v>3059</v>
      </c>
      <c r="I366" s="15">
        <v>500</v>
      </c>
      <c r="J366" s="77">
        <v>3</v>
      </c>
      <c r="K366" s="92"/>
    </row>
    <row r="367" spans="1:11" ht="30.6" x14ac:dyDescent="0.25">
      <c r="A367" s="14" t="s">
        <v>2679</v>
      </c>
      <c r="B367" s="14"/>
      <c r="C367" s="14" t="s">
        <v>3049</v>
      </c>
      <c r="D367" s="16">
        <v>45965</v>
      </c>
      <c r="E367" s="16"/>
      <c r="F367" s="14" t="s">
        <v>3058</v>
      </c>
      <c r="G367" s="14"/>
      <c r="H367" s="14" t="s">
        <v>3057</v>
      </c>
      <c r="I367" s="15">
        <v>87.8</v>
      </c>
      <c r="J367" s="77">
        <v>4</v>
      </c>
      <c r="K367" s="92"/>
    </row>
    <row r="368" spans="1:11" ht="30.6" x14ac:dyDescent="0.25">
      <c r="A368" s="14" t="s">
        <v>2679</v>
      </c>
      <c r="B368" s="14"/>
      <c r="C368" s="14" t="s">
        <v>3049</v>
      </c>
      <c r="D368" s="16">
        <v>45965</v>
      </c>
      <c r="E368" s="16"/>
      <c r="F368" s="14" t="s">
        <v>3056</v>
      </c>
      <c r="G368" s="14"/>
      <c r="H368" s="14" t="s">
        <v>3054</v>
      </c>
      <c r="I368" s="15">
        <v>128</v>
      </c>
      <c r="J368" s="77">
        <v>4</v>
      </c>
      <c r="K368" s="92"/>
    </row>
    <row r="369" spans="1:11" ht="30.6" x14ac:dyDescent="0.25">
      <c r="A369" s="14" t="s">
        <v>2679</v>
      </c>
      <c r="B369" s="14"/>
      <c r="C369" s="14" t="s">
        <v>3049</v>
      </c>
      <c r="D369" s="16">
        <v>45965</v>
      </c>
      <c r="E369" s="16"/>
      <c r="F369" s="14" t="s">
        <v>3055</v>
      </c>
      <c r="G369" s="14"/>
      <c r="H369" s="14" t="s">
        <v>3054</v>
      </c>
      <c r="I369" s="15">
        <v>129.1</v>
      </c>
      <c r="J369" s="77">
        <v>4</v>
      </c>
      <c r="K369" s="92"/>
    </row>
    <row r="370" spans="1:11" ht="30.6" x14ac:dyDescent="0.25">
      <c r="A370" s="14" t="s">
        <v>2679</v>
      </c>
      <c r="B370" s="14"/>
      <c r="C370" s="14" t="s">
        <v>3053</v>
      </c>
      <c r="D370" s="16">
        <v>45965</v>
      </c>
      <c r="E370" s="16"/>
      <c r="F370" s="14" t="s">
        <v>3052</v>
      </c>
      <c r="G370" s="14"/>
      <c r="H370" s="14" t="s">
        <v>3047</v>
      </c>
      <c r="I370" s="15">
        <v>60</v>
      </c>
      <c r="J370" s="77">
        <v>4</v>
      </c>
      <c r="K370" s="92"/>
    </row>
    <row r="371" spans="1:11" ht="30.6" x14ac:dyDescent="0.25">
      <c r="A371" s="14" t="s">
        <v>2679</v>
      </c>
      <c r="B371" s="14"/>
      <c r="C371" s="14" t="s">
        <v>3049</v>
      </c>
      <c r="D371" s="16">
        <v>45965</v>
      </c>
      <c r="E371" s="16"/>
      <c r="F371" s="14" t="s">
        <v>3051</v>
      </c>
      <c r="G371" s="14"/>
      <c r="H371" s="14" t="s">
        <v>3047</v>
      </c>
      <c r="I371" s="15">
        <v>32</v>
      </c>
      <c r="J371" s="77">
        <v>4</v>
      </c>
      <c r="K371" s="92"/>
    </row>
    <row r="372" spans="1:11" ht="30.6" x14ac:dyDescent="0.25">
      <c r="A372" s="14" t="s">
        <v>2679</v>
      </c>
      <c r="B372" s="14"/>
      <c r="C372" s="14" t="s">
        <v>3049</v>
      </c>
      <c r="D372" s="16">
        <v>45965</v>
      </c>
      <c r="E372" s="16"/>
      <c r="F372" s="14" t="s">
        <v>3050</v>
      </c>
      <c r="G372" s="14"/>
      <c r="H372" s="14" t="s">
        <v>3047</v>
      </c>
      <c r="I372" s="15">
        <v>29</v>
      </c>
      <c r="J372" s="77">
        <v>4</v>
      </c>
      <c r="K372" s="92"/>
    </row>
    <row r="373" spans="1:11" ht="30.6" x14ac:dyDescent="0.25">
      <c r="A373" s="14" t="s">
        <v>2679</v>
      </c>
      <c r="B373" s="14"/>
      <c r="C373" s="14" t="s">
        <v>3049</v>
      </c>
      <c r="D373" s="16">
        <v>45965</v>
      </c>
      <c r="E373" s="16"/>
      <c r="F373" s="14" t="s">
        <v>3048</v>
      </c>
      <c r="G373" s="14"/>
      <c r="H373" s="14" t="s">
        <v>3047</v>
      </c>
      <c r="I373" s="15">
        <v>20</v>
      </c>
      <c r="J373" s="77">
        <v>4</v>
      </c>
      <c r="K373" s="92"/>
    </row>
    <row r="374" spans="1:11" ht="20.399999999999999" x14ac:dyDescent="0.25">
      <c r="A374" s="14" t="s">
        <v>2679</v>
      </c>
      <c r="B374" s="14"/>
      <c r="C374" s="14" t="s">
        <v>3078</v>
      </c>
      <c r="D374" s="16">
        <v>45965</v>
      </c>
      <c r="E374" s="16"/>
      <c r="F374" s="14" t="s">
        <v>3077</v>
      </c>
      <c r="G374" s="14"/>
      <c r="H374" s="14" t="s">
        <v>3047</v>
      </c>
      <c r="I374" s="15">
        <v>20</v>
      </c>
      <c r="J374" s="77">
        <v>4</v>
      </c>
      <c r="K374" s="92"/>
    </row>
    <row r="375" spans="1:11" ht="30.6" x14ac:dyDescent="0.25">
      <c r="A375" s="14" t="s">
        <v>2679</v>
      </c>
      <c r="B375" s="14"/>
      <c r="C375" s="14"/>
      <c r="D375" s="16">
        <v>45972</v>
      </c>
      <c r="E375" s="16"/>
      <c r="F375" s="14" t="s">
        <v>3076</v>
      </c>
      <c r="G375" s="14" t="s">
        <v>2961</v>
      </c>
      <c r="H375" s="14" t="s">
        <v>3075</v>
      </c>
      <c r="I375" s="15">
        <v>500</v>
      </c>
      <c r="J375" s="77">
        <v>3</v>
      </c>
      <c r="K375" s="92"/>
    </row>
    <row r="376" spans="1:11" ht="20.399999999999999" x14ac:dyDescent="0.25">
      <c r="A376" s="14" t="s">
        <v>2679</v>
      </c>
      <c r="B376" s="14"/>
      <c r="C376" s="14" t="s">
        <v>3072</v>
      </c>
      <c r="D376" s="16">
        <v>45972</v>
      </c>
      <c r="E376" s="16"/>
      <c r="F376" s="14" t="s">
        <v>3074</v>
      </c>
      <c r="G376" s="14"/>
      <c r="H376" s="14" t="s">
        <v>3070</v>
      </c>
      <c r="I376" s="15">
        <v>23.6</v>
      </c>
      <c r="J376" s="77">
        <v>4</v>
      </c>
      <c r="K376" s="92"/>
    </row>
    <row r="377" spans="1:11" ht="30.6" x14ac:dyDescent="0.25">
      <c r="A377" s="14" t="s">
        <v>2679</v>
      </c>
      <c r="B377" s="14"/>
      <c r="C377" s="14" t="s">
        <v>3072</v>
      </c>
      <c r="D377" s="16">
        <v>45972</v>
      </c>
      <c r="E377" s="16"/>
      <c r="F377" s="14" t="s">
        <v>3073</v>
      </c>
      <c r="G377" s="14"/>
      <c r="H377" s="14" t="s">
        <v>3070</v>
      </c>
      <c r="I377" s="15">
        <v>23.6</v>
      </c>
      <c r="J377" s="77">
        <v>4</v>
      </c>
      <c r="K377" s="92"/>
    </row>
    <row r="378" spans="1:11" ht="30.6" x14ac:dyDescent="0.25">
      <c r="A378" s="14" t="s">
        <v>2679</v>
      </c>
      <c r="B378" s="14"/>
      <c r="C378" s="14" t="s">
        <v>3072</v>
      </c>
      <c r="D378" s="16">
        <v>45972</v>
      </c>
      <c r="E378" s="16"/>
      <c r="F378" s="14" t="s">
        <v>3071</v>
      </c>
      <c r="G378" s="14"/>
      <c r="H378" s="14" t="s">
        <v>3070</v>
      </c>
      <c r="I378" s="15">
        <v>23.6</v>
      </c>
      <c r="J378" s="77">
        <v>4</v>
      </c>
      <c r="K378" s="92"/>
    </row>
    <row r="379" spans="1:11" ht="30.6" x14ac:dyDescent="0.25">
      <c r="A379" s="14" t="s">
        <v>2679</v>
      </c>
      <c r="B379" s="14"/>
      <c r="C379" s="14" t="s">
        <v>3069</v>
      </c>
      <c r="D379" s="16"/>
      <c r="E379" s="16"/>
      <c r="F379" s="14" t="s">
        <v>3068</v>
      </c>
      <c r="G379" s="14" t="s">
        <v>3067</v>
      </c>
      <c r="H379" s="14" t="s">
        <v>3066</v>
      </c>
      <c r="I379" s="15">
        <v>247.95</v>
      </c>
      <c r="J379" s="77">
        <v>4</v>
      </c>
      <c r="K379" s="92"/>
    </row>
    <row r="380" spans="1:11" ht="30.6" x14ac:dyDescent="0.25">
      <c r="A380" s="14" t="s">
        <v>2679</v>
      </c>
      <c r="B380" s="14"/>
      <c r="C380" s="14" t="s">
        <v>3065</v>
      </c>
      <c r="D380" s="16">
        <v>45967</v>
      </c>
      <c r="E380" s="16"/>
      <c r="F380" s="14" t="s">
        <v>3064</v>
      </c>
      <c r="G380" s="14"/>
      <c r="H380" s="14" t="s">
        <v>3063</v>
      </c>
      <c r="I380" s="15">
        <v>2520</v>
      </c>
      <c r="J380" s="77">
        <v>1</v>
      </c>
      <c r="K380" s="92"/>
    </row>
    <row r="381" spans="1:11" ht="91.8" x14ac:dyDescent="0.25">
      <c r="A381" s="14" t="s">
        <v>2679</v>
      </c>
      <c r="B381" s="14"/>
      <c r="C381" s="14" t="s">
        <v>3081</v>
      </c>
      <c r="D381" s="16">
        <v>46111</v>
      </c>
      <c r="E381" s="16"/>
      <c r="F381" s="14" t="s">
        <v>3080</v>
      </c>
      <c r="G381" s="14" t="s">
        <v>2942</v>
      </c>
      <c r="H381" s="14" t="s">
        <v>3079</v>
      </c>
      <c r="I381" s="15">
        <v>3458.96</v>
      </c>
      <c r="J381" s="77">
        <v>1</v>
      </c>
      <c r="K381" s="92"/>
    </row>
    <row r="382" spans="1:11" ht="20.399999999999999" x14ac:dyDescent="0.25">
      <c r="A382" s="14" t="s">
        <v>2679</v>
      </c>
      <c r="B382" s="14"/>
      <c r="C382" s="14" t="s">
        <v>3095</v>
      </c>
      <c r="D382" s="16">
        <v>45728</v>
      </c>
      <c r="E382" s="16"/>
      <c r="F382" s="14" t="s">
        <v>3094</v>
      </c>
      <c r="G382" s="14" t="s">
        <v>3093</v>
      </c>
      <c r="H382" s="14" t="s">
        <v>3092</v>
      </c>
      <c r="I382" s="15">
        <v>288.8</v>
      </c>
      <c r="J382" s="77">
        <v>3</v>
      </c>
      <c r="K382" s="92"/>
    </row>
    <row r="383" spans="1:11" ht="20.399999999999999" x14ac:dyDescent="0.25">
      <c r="A383" s="14" t="s">
        <v>2679</v>
      </c>
      <c r="B383" s="14"/>
      <c r="C383" s="14" t="s">
        <v>3091</v>
      </c>
      <c r="D383" s="16">
        <v>45722</v>
      </c>
      <c r="E383" s="16"/>
      <c r="F383" s="14" t="s">
        <v>3090</v>
      </c>
      <c r="G383" s="14" t="s">
        <v>3087</v>
      </c>
      <c r="H383" s="14" t="s">
        <v>3086</v>
      </c>
      <c r="I383" s="15">
        <v>370</v>
      </c>
      <c r="J383" s="77">
        <v>3</v>
      </c>
      <c r="K383" s="92"/>
    </row>
    <row r="384" spans="1:11" ht="20.399999999999999" x14ac:dyDescent="0.25">
      <c r="A384" s="14" t="s">
        <v>2679</v>
      </c>
      <c r="B384" s="14"/>
      <c r="C384" s="14" t="s">
        <v>3089</v>
      </c>
      <c r="D384" s="16">
        <v>45722</v>
      </c>
      <c r="E384" s="16"/>
      <c r="F384" s="14" t="s">
        <v>3088</v>
      </c>
      <c r="G384" s="14" t="s">
        <v>3087</v>
      </c>
      <c r="H384" s="14" t="s">
        <v>3086</v>
      </c>
      <c r="I384" s="15">
        <v>370</v>
      </c>
      <c r="J384" s="77">
        <v>3</v>
      </c>
      <c r="K384" s="92"/>
    </row>
    <row r="385" spans="1:11" ht="20.399999999999999" x14ac:dyDescent="0.25">
      <c r="A385" s="14" t="s">
        <v>2679</v>
      </c>
      <c r="B385" s="14"/>
      <c r="C385" s="14" t="s">
        <v>3085</v>
      </c>
      <c r="D385" s="16">
        <v>45729</v>
      </c>
      <c r="E385" s="16"/>
      <c r="F385" s="14" t="s">
        <v>3084</v>
      </c>
      <c r="G385" s="14" t="s">
        <v>3083</v>
      </c>
      <c r="H385" s="14" t="s">
        <v>3082</v>
      </c>
      <c r="I385" s="15">
        <v>1884.11</v>
      </c>
      <c r="J385" s="77">
        <v>3</v>
      </c>
      <c r="K385" s="92"/>
    </row>
    <row r="386" spans="1:11" ht="20.399999999999999" x14ac:dyDescent="0.25">
      <c r="A386" s="14" t="s">
        <v>2679</v>
      </c>
      <c r="B386" s="14"/>
      <c r="C386" s="14" t="s">
        <v>3100</v>
      </c>
      <c r="D386" s="16">
        <v>45859</v>
      </c>
      <c r="E386" s="16"/>
      <c r="F386" s="14" t="s">
        <v>3099</v>
      </c>
      <c r="G386" s="14" t="s">
        <v>2599</v>
      </c>
      <c r="H386" s="14" t="s">
        <v>2598</v>
      </c>
      <c r="I386" s="15">
        <v>523.16999999999996</v>
      </c>
      <c r="J386" s="77">
        <v>3</v>
      </c>
      <c r="K386" s="92"/>
    </row>
    <row r="387" spans="1:11" ht="20.399999999999999" x14ac:dyDescent="0.25">
      <c r="A387" s="14" t="s">
        <v>2679</v>
      </c>
      <c r="B387" s="14"/>
      <c r="C387" s="14" t="s">
        <v>3098</v>
      </c>
      <c r="D387" s="16">
        <v>45854</v>
      </c>
      <c r="E387" s="16"/>
      <c r="F387" s="14" t="s">
        <v>3097</v>
      </c>
      <c r="G387" s="14"/>
      <c r="H387" s="14" t="s">
        <v>3096</v>
      </c>
      <c r="I387" s="15">
        <v>541.04999999999995</v>
      </c>
      <c r="J387" s="77">
        <v>3</v>
      </c>
      <c r="K387" s="92"/>
    </row>
    <row r="388" spans="1:11" ht="51" x14ac:dyDescent="0.25">
      <c r="A388" s="14" t="s">
        <v>2679</v>
      </c>
      <c r="B388" s="14"/>
      <c r="C388" s="14" t="s">
        <v>3110</v>
      </c>
      <c r="D388" s="16" t="s">
        <v>3109</v>
      </c>
      <c r="E388" s="16">
        <v>45875</v>
      </c>
      <c r="F388" s="14" t="s">
        <v>3108</v>
      </c>
      <c r="G388" s="14" t="s">
        <v>2442</v>
      </c>
      <c r="H388" s="14" t="s">
        <v>3107</v>
      </c>
      <c r="I388" s="15">
        <v>3950</v>
      </c>
      <c r="J388" s="77">
        <v>2</v>
      </c>
      <c r="K388" s="92"/>
    </row>
    <row r="389" spans="1:11" ht="20.399999999999999" x14ac:dyDescent="0.25">
      <c r="A389" s="14" t="s">
        <v>2679</v>
      </c>
      <c r="B389" s="14"/>
      <c r="C389" s="14" t="s">
        <v>3106</v>
      </c>
      <c r="D389" s="16">
        <v>45820</v>
      </c>
      <c r="E389" s="16">
        <v>45875</v>
      </c>
      <c r="F389" s="14" t="s">
        <v>3105</v>
      </c>
      <c r="G389" s="14" t="s">
        <v>3016</v>
      </c>
      <c r="H389" s="14" t="s">
        <v>3104</v>
      </c>
      <c r="I389" s="15">
        <v>106</v>
      </c>
      <c r="J389" s="77">
        <v>1</v>
      </c>
      <c r="K389" s="92"/>
    </row>
    <row r="390" spans="1:11" ht="30.6" x14ac:dyDescent="0.25">
      <c r="A390" s="14" t="s">
        <v>2679</v>
      </c>
      <c r="B390" s="14"/>
      <c r="C390" s="14" t="s">
        <v>2385</v>
      </c>
      <c r="D390" s="16" t="s">
        <v>3103</v>
      </c>
      <c r="E390" s="16">
        <v>45875</v>
      </c>
      <c r="F390" s="14" t="s">
        <v>3102</v>
      </c>
      <c r="G390" s="14" t="s">
        <v>2954</v>
      </c>
      <c r="H390" s="14" t="s">
        <v>3101</v>
      </c>
      <c r="I390" s="15">
        <v>4175</v>
      </c>
      <c r="J390" s="77">
        <v>2</v>
      </c>
      <c r="K390" s="92"/>
    </row>
    <row r="391" spans="1:11" ht="30.6" x14ac:dyDescent="0.25">
      <c r="A391" s="14" t="s">
        <v>2679</v>
      </c>
      <c r="B391" s="14"/>
      <c r="C391" s="14" t="s">
        <v>3134</v>
      </c>
      <c r="D391" s="16">
        <v>45880</v>
      </c>
      <c r="E391" s="16"/>
      <c r="F391" s="14" t="s">
        <v>3133</v>
      </c>
      <c r="G391" s="14"/>
      <c r="H391" s="14" t="s">
        <v>2704</v>
      </c>
      <c r="I391" s="15">
        <v>90</v>
      </c>
      <c r="J391" s="77">
        <v>3</v>
      </c>
      <c r="K391" s="92"/>
    </row>
    <row r="392" spans="1:11" ht="30.6" x14ac:dyDescent="0.25">
      <c r="A392" s="14" t="s">
        <v>2679</v>
      </c>
      <c r="B392" s="14"/>
      <c r="C392" s="14" t="s">
        <v>3132</v>
      </c>
      <c r="D392" s="16">
        <v>45880</v>
      </c>
      <c r="E392" s="16"/>
      <c r="F392" s="14" t="s">
        <v>3131</v>
      </c>
      <c r="G392" s="14"/>
      <c r="H392" s="14" t="s">
        <v>2701</v>
      </c>
      <c r="I392" s="15">
        <v>90</v>
      </c>
      <c r="J392" s="77">
        <v>3</v>
      </c>
      <c r="K392" s="92"/>
    </row>
    <row r="393" spans="1:11" ht="30.6" x14ac:dyDescent="0.25">
      <c r="A393" s="14" t="s">
        <v>2679</v>
      </c>
      <c r="B393" s="14"/>
      <c r="C393" s="14" t="s">
        <v>3130</v>
      </c>
      <c r="D393" s="16">
        <v>45880</v>
      </c>
      <c r="E393" s="16"/>
      <c r="F393" s="14" t="s">
        <v>3129</v>
      </c>
      <c r="G393" s="14"/>
      <c r="H393" s="14" t="s">
        <v>2830</v>
      </c>
      <c r="I393" s="15">
        <v>120</v>
      </c>
      <c r="J393" s="77">
        <v>3</v>
      </c>
      <c r="K393" s="92"/>
    </row>
    <row r="394" spans="1:11" ht="30.6" x14ac:dyDescent="0.25">
      <c r="A394" s="14" t="s">
        <v>2679</v>
      </c>
      <c r="B394" s="14"/>
      <c r="C394" s="14" t="s">
        <v>3128</v>
      </c>
      <c r="D394" s="16">
        <v>45880</v>
      </c>
      <c r="E394" s="16"/>
      <c r="F394" s="14" t="s">
        <v>3127</v>
      </c>
      <c r="G394" s="14"/>
      <c r="H394" s="14" t="s">
        <v>2820</v>
      </c>
      <c r="I394" s="15">
        <v>120</v>
      </c>
      <c r="J394" s="77">
        <v>3</v>
      </c>
      <c r="K394" s="92"/>
    </row>
    <row r="395" spans="1:11" ht="40.799999999999997" x14ac:dyDescent="0.25">
      <c r="A395" s="14" t="s">
        <v>2679</v>
      </c>
      <c r="B395" s="14"/>
      <c r="C395" s="14" t="s">
        <v>3126</v>
      </c>
      <c r="D395" s="16">
        <v>45853</v>
      </c>
      <c r="E395" s="16">
        <v>45880</v>
      </c>
      <c r="F395" s="14" t="s">
        <v>3125</v>
      </c>
      <c r="G395" s="14"/>
      <c r="H395" s="14" t="s">
        <v>3124</v>
      </c>
      <c r="I395" s="15">
        <v>150.9</v>
      </c>
      <c r="J395" s="77">
        <v>3</v>
      </c>
      <c r="K395" s="92"/>
    </row>
    <row r="396" spans="1:11" ht="40.799999999999997" x14ac:dyDescent="0.25">
      <c r="A396" s="14" t="s">
        <v>2679</v>
      </c>
      <c r="B396" s="14"/>
      <c r="C396" s="14" t="s">
        <v>3123</v>
      </c>
      <c r="D396" s="16">
        <v>45864</v>
      </c>
      <c r="E396" s="16">
        <v>45880</v>
      </c>
      <c r="F396" s="14" t="s">
        <v>3122</v>
      </c>
      <c r="G396" s="14" t="s">
        <v>3121</v>
      </c>
      <c r="H396" s="14" t="s">
        <v>3120</v>
      </c>
      <c r="I396" s="15">
        <v>49.27</v>
      </c>
      <c r="J396" s="77">
        <v>3</v>
      </c>
      <c r="K396" s="92"/>
    </row>
    <row r="397" spans="1:11" ht="20.399999999999999" x14ac:dyDescent="0.25">
      <c r="A397" s="14" t="s">
        <v>2679</v>
      </c>
      <c r="B397" s="14"/>
      <c r="C397" s="14" t="s">
        <v>3119</v>
      </c>
      <c r="D397" s="16">
        <v>45880</v>
      </c>
      <c r="E397" s="16"/>
      <c r="F397" s="14" t="s">
        <v>3118</v>
      </c>
      <c r="G397" s="14"/>
      <c r="H397" s="14" t="s">
        <v>3111</v>
      </c>
      <c r="I397" s="15">
        <v>92</v>
      </c>
      <c r="J397" s="77">
        <v>3</v>
      </c>
      <c r="K397" s="92"/>
    </row>
    <row r="398" spans="1:11" ht="30.6" x14ac:dyDescent="0.25">
      <c r="A398" s="14" t="s">
        <v>2679</v>
      </c>
      <c r="B398" s="14"/>
      <c r="C398" s="14" t="s">
        <v>3117</v>
      </c>
      <c r="D398" s="16">
        <v>45880</v>
      </c>
      <c r="E398" s="16"/>
      <c r="F398" s="14" t="s">
        <v>3116</v>
      </c>
      <c r="G398" s="14"/>
      <c r="H398" s="14" t="s">
        <v>3111</v>
      </c>
      <c r="I398" s="15">
        <v>1000</v>
      </c>
      <c r="J398" s="77">
        <v>2</v>
      </c>
      <c r="K398" s="92"/>
    </row>
    <row r="399" spans="1:11" ht="30.6" x14ac:dyDescent="0.25">
      <c r="A399" s="14" t="s">
        <v>2679</v>
      </c>
      <c r="B399" s="14"/>
      <c r="C399" s="14" t="s">
        <v>3115</v>
      </c>
      <c r="D399" s="16">
        <v>45880</v>
      </c>
      <c r="E399" s="16"/>
      <c r="F399" s="14" t="s">
        <v>3114</v>
      </c>
      <c r="G399" s="14"/>
      <c r="H399" s="14" t="s">
        <v>2830</v>
      </c>
      <c r="I399" s="15">
        <v>140</v>
      </c>
      <c r="J399" s="77">
        <v>3</v>
      </c>
      <c r="K399" s="92"/>
    </row>
    <row r="400" spans="1:11" ht="40.799999999999997" x14ac:dyDescent="0.25">
      <c r="A400" s="14" t="s">
        <v>2679</v>
      </c>
      <c r="B400" s="14"/>
      <c r="C400" s="14" t="s">
        <v>3113</v>
      </c>
      <c r="D400" s="16">
        <v>45820</v>
      </c>
      <c r="E400" s="16">
        <v>45880</v>
      </c>
      <c r="F400" s="14" t="s">
        <v>3112</v>
      </c>
      <c r="G400" s="14"/>
      <c r="H400" s="14" t="s">
        <v>3111</v>
      </c>
      <c r="I400" s="15">
        <v>245.9</v>
      </c>
      <c r="J400" s="77">
        <v>3</v>
      </c>
      <c r="K400" s="92"/>
    </row>
    <row r="401" spans="1:11" ht="61.2" x14ac:dyDescent="0.25">
      <c r="A401" s="14" t="s">
        <v>2679</v>
      </c>
      <c r="B401" s="14"/>
      <c r="C401" s="14" t="s">
        <v>3164</v>
      </c>
      <c r="D401" s="16" t="s">
        <v>3163</v>
      </c>
      <c r="E401" s="16">
        <v>45880</v>
      </c>
      <c r="F401" s="14" t="s">
        <v>3162</v>
      </c>
      <c r="G401" s="14" t="s">
        <v>3161</v>
      </c>
      <c r="H401" s="14" t="s">
        <v>3160</v>
      </c>
      <c r="I401" s="15">
        <v>1860</v>
      </c>
      <c r="J401" s="77">
        <v>2</v>
      </c>
      <c r="K401" s="92"/>
    </row>
    <row r="402" spans="1:11" ht="30.6" x14ac:dyDescent="0.25">
      <c r="A402" s="14" t="s">
        <v>2679</v>
      </c>
      <c r="B402" s="14"/>
      <c r="C402" s="14" t="s">
        <v>3159</v>
      </c>
      <c r="D402" s="16">
        <v>45792</v>
      </c>
      <c r="E402" s="16">
        <v>45880</v>
      </c>
      <c r="F402" s="14" t="s">
        <v>3158</v>
      </c>
      <c r="G402" s="14" t="s">
        <v>3157</v>
      </c>
      <c r="H402" s="14" t="s">
        <v>3156</v>
      </c>
      <c r="I402" s="15">
        <v>180</v>
      </c>
      <c r="J402" s="77">
        <v>2</v>
      </c>
      <c r="K402" s="92"/>
    </row>
    <row r="403" spans="1:11" ht="40.799999999999997" x14ac:dyDescent="0.25">
      <c r="A403" s="14" t="s">
        <v>2679</v>
      </c>
      <c r="B403" s="14"/>
      <c r="C403" s="14" t="s">
        <v>3155</v>
      </c>
      <c r="D403" s="16" t="s">
        <v>3154</v>
      </c>
      <c r="E403" s="16">
        <v>45882</v>
      </c>
      <c r="F403" s="14" t="s">
        <v>3153</v>
      </c>
      <c r="G403" s="14"/>
      <c r="H403" s="14" t="s">
        <v>3152</v>
      </c>
      <c r="I403" s="15">
        <v>511</v>
      </c>
      <c r="J403" s="77">
        <v>3</v>
      </c>
      <c r="K403" s="92"/>
    </row>
    <row r="404" spans="1:11" ht="30.6" x14ac:dyDescent="0.25">
      <c r="A404" s="14" t="s">
        <v>2679</v>
      </c>
      <c r="B404" s="14"/>
      <c r="C404" s="14" t="s">
        <v>3151</v>
      </c>
      <c r="D404" s="16">
        <v>45882</v>
      </c>
      <c r="E404" s="16"/>
      <c r="F404" s="14" t="s">
        <v>3150</v>
      </c>
      <c r="G404" s="14"/>
      <c r="H404" s="14" t="s">
        <v>3111</v>
      </c>
      <c r="I404" s="15">
        <v>120</v>
      </c>
      <c r="J404" s="77">
        <v>3</v>
      </c>
      <c r="K404" s="92"/>
    </row>
    <row r="405" spans="1:11" ht="30.6" x14ac:dyDescent="0.25">
      <c r="A405" s="14" t="s">
        <v>2679</v>
      </c>
      <c r="B405" s="14"/>
      <c r="C405" s="14" t="s">
        <v>3149</v>
      </c>
      <c r="D405" s="16">
        <v>45882</v>
      </c>
      <c r="E405" s="16"/>
      <c r="F405" s="14" t="s">
        <v>3148</v>
      </c>
      <c r="G405" s="14"/>
      <c r="H405" s="14" t="s">
        <v>3111</v>
      </c>
      <c r="I405" s="15">
        <v>120</v>
      </c>
      <c r="J405" s="77">
        <v>3</v>
      </c>
      <c r="K405" s="92"/>
    </row>
    <row r="406" spans="1:11" ht="30.6" x14ac:dyDescent="0.25">
      <c r="A406" s="14" t="s">
        <v>2679</v>
      </c>
      <c r="B406" s="14"/>
      <c r="C406" s="14" t="s">
        <v>3147</v>
      </c>
      <c r="D406" s="16">
        <v>45882</v>
      </c>
      <c r="E406" s="16"/>
      <c r="F406" s="14" t="s">
        <v>3146</v>
      </c>
      <c r="G406" s="14"/>
      <c r="H406" s="14" t="s">
        <v>3111</v>
      </c>
      <c r="I406" s="15">
        <v>90</v>
      </c>
      <c r="J406" s="77">
        <v>3</v>
      </c>
      <c r="K406" s="92"/>
    </row>
    <row r="407" spans="1:11" ht="30.6" x14ac:dyDescent="0.25">
      <c r="A407" s="14" t="s">
        <v>2679</v>
      </c>
      <c r="B407" s="14"/>
      <c r="C407" s="14" t="s">
        <v>3145</v>
      </c>
      <c r="D407" s="16">
        <v>45882</v>
      </c>
      <c r="E407" s="16"/>
      <c r="F407" s="14" t="s">
        <v>3144</v>
      </c>
      <c r="G407" s="14"/>
      <c r="H407" s="14" t="s">
        <v>3111</v>
      </c>
      <c r="I407" s="15">
        <v>90</v>
      </c>
      <c r="J407" s="77">
        <v>3</v>
      </c>
      <c r="K407" s="92"/>
    </row>
    <row r="408" spans="1:11" ht="30.6" x14ac:dyDescent="0.25">
      <c r="A408" s="14" t="s">
        <v>2679</v>
      </c>
      <c r="B408" s="14"/>
      <c r="C408" s="14" t="s">
        <v>3143</v>
      </c>
      <c r="D408" s="16">
        <v>45882</v>
      </c>
      <c r="E408" s="16"/>
      <c r="F408" s="14" t="s">
        <v>3142</v>
      </c>
      <c r="G408" s="14"/>
      <c r="H408" s="14" t="s">
        <v>3135</v>
      </c>
      <c r="I408" s="15">
        <v>120</v>
      </c>
      <c r="J408" s="77">
        <v>3</v>
      </c>
      <c r="K408" s="92"/>
    </row>
    <row r="409" spans="1:11" ht="30.6" x14ac:dyDescent="0.25">
      <c r="A409" s="14" t="s">
        <v>2679</v>
      </c>
      <c r="B409" s="14"/>
      <c r="C409" s="14" t="s">
        <v>3141</v>
      </c>
      <c r="D409" s="16">
        <v>45882</v>
      </c>
      <c r="E409" s="16"/>
      <c r="F409" s="14" t="s">
        <v>3140</v>
      </c>
      <c r="G409" s="14"/>
      <c r="H409" s="14" t="s">
        <v>3135</v>
      </c>
      <c r="I409" s="15">
        <v>120</v>
      </c>
      <c r="J409" s="77">
        <v>3</v>
      </c>
      <c r="K409" s="92"/>
    </row>
    <row r="410" spans="1:11" ht="30.6" x14ac:dyDescent="0.25">
      <c r="A410" s="14" t="s">
        <v>2679</v>
      </c>
      <c r="B410" s="14"/>
      <c r="C410" s="14" t="s">
        <v>3139</v>
      </c>
      <c r="D410" s="16">
        <v>45882</v>
      </c>
      <c r="E410" s="16"/>
      <c r="F410" s="14" t="s">
        <v>3138</v>
      </c>
      <c r="G410" s="14"/>
      <c r="H410" s="14" t="s">
        <v>3135</v>
      </c>
      <c r="I410" s="15">
        <v>120</v>
      </c>
      <c r="J410" s="77">
        <v>3</v>
      </c>
      <c r="K410" s="92"/>
    </row>
    <row r="411" spans="1:11" ht="30.6" x14ac:dyDescent="0.25">
      <c r="A411" s="14" t="s">
        <v>2679</v>
      </c>
      <c r="B411" s="14"/>
      <c r="C411" s="14" t="s">
        <v>3137</v>
      </c>
      <c r="D411" s="16">
        <v>45882</v>
      </c>
      <c r="E411" s="16"/>
      <c r="F411" s="14" t="s">
        <v>3136</v>
      </c>
      <c r="G411" s="14"/>
      <c r="H411" s="14" t="s">
        <v>3135</v>
      </c>
      <c r="I411" s="15">
        <v>90</v>
      </c>
      <c r="J411" s="77">
        <v>3</v>
      </c>
      <c r="K411" s="92"/>
    </row>
    <row r="412" spans="1:11" ht="71.400000000000006" x14ac:dyDescent="0.25">
      <c r="A412" s="14" t="s">
        <v>2679</v>
      </c>
      <c r="B412" s="14"/>
      <c r="C412" s="14" t="s">
        <v>3168</v>
      </c>
      <c r="D412" s="16" t="s">
        <v>3167</v>
      </c>
      <c r="E412" s="16">
        <v>45880</v>
      </c>
      <c r="F412" s="14" t="s">
        <v>3166</v>
      </c>
      <c r="G412" s="14" t="s">
        <v>3165</v>
      </c>
      <c r="H412" s="14" t="s">
        <v>3160</v>
      </c>
      <c r="I412" s="15">
        <v>1860</v>
      </c>
      <c r="J412" s="77">
        <v>2</v>
      </c>
      <c r="K412" s="92"/>
    </row>
    <row r="413" spans="1:11" ht="61.2" x14ac:dyDescent="0.25">
      <c r="A413" s="14" t="s">
        <v>2679</v>
      </c>
      <c r="B413" s="14"/>
      <c r="C413" s="14" t="s">
        <v>3177</v>
      </c>
      <c r="D413" s="16">
        <v>45831</v>
      </c>
      <c r="E413" s="16"/>
      <c r="F413" s="14" t="s">
        <v>3176</v>
      </c>
      <c r="G413" s="14" t="s">
        <v>3175</v>
      </c>
      <c r="H413" s="14" t="s">
        <v>3174</v>
      </c>
      <c r="I413" s="15">
        <v>288.5</v>
      </c>
      <c r="J413" s="77">
        <v>3</v>
      </c>
      <c r="K413" s="92"/>
    </row>
    <row r="414" spans="1:11" ht="81.599999999999994" x14ac:dyDescent="0.25">
      <c r="A414" s="14" t="s">
        <v>2679</v>
      </c>
      <c r="B414" s="14"/>
      <c r="C414" s="14" t="s">
        <v>3173</v>
      </c>
      <c r="D414" s="16" t="s">
        <v>3172</v>
      </c>
      <c r="E414" s="16"/>
      <c r="F414" s="14" t="s">
        <v>3171</v>
      </c>
      <c r="G414" s="14" t="s">
        <v>3170</v>
      </c>
      <c r="H414" s="14" t="s">
        <v>3169</v>
      </c>
      <c r="I414" s="15">
        <v>370</v>
      </c>
      <c r="J414" s="77">
        <v>3</v>
      </c>
      <c r="K414" s="92"/>
    </row>
    <row r="415" spans="1:11" ht="30.6" x14ac:dyDescent="0.25">
      <c r="A415" s="14" t="s">
        <v>2679</v>
      </c>
      <c r="B415" s="14"/>
      <c r="C415" s="14"/>
      <c r="D415" s="16">
        <v>45957</v>
      </c>
      <c r="E415" s="16"/>
      <c r="F415" s="14" t="s">
        <v>3188</v>
      </c>
      <c r="G415" s="14" t="s">
        <v>3187</v>
      </c>
      <c r="H415" s="14" t="s">
        <v>3186</v>
      </c>
      <c r="I415" s="15">
        <v>71.739999999999995</v>
      </c>
      <c r="J415" s="77">
        <v>3</v>
      </c>
      <c r="K415" s="92"/>
    </row>
    <row r="416" spans="1:11" ht="30.6" x14ac:dyDescent="0.25">
      <c r="A416" s="14" t="s">
        <v>2679</v>
      </c>
      <c r="B416" s="14"/>
      <c r="C416" s="14"/>
      <c r="D416" s="16">
        <v>45957</v>
      </c>
      <c r="E416" s="16"/>
      <c r="F416" s="14" t="s">
        <v>3185</v>
      </c>
      <c r="G416" s="14" t="s">
        <v>2174</v>
      </c>
      <c r="H416" s="14" t="s">
        <v>3184</v>
      </c>
      <c r="I416" s="15">
        <v>77.459999999999994</v>
      </c>
      <c r="J416" s="77">
        <v>3</v>
      </c>
      <c r="K416" s="92"/>
    </row>
    <row r="417" spans="1:11" ht="30.6" x14ac:dyDescent="0.25">
      <c r="A417" s="14" t="s">
        <v>2679</v>
      </c>
      <c r="B417" s="14"/>
      <c r="C417" s="14"/>
      <c r="D417" s="16">
        <v>45957</v>
      </c>
      <c r="E417" s="16"/>
      <c r="F417" s="14" t="s">
        <v>3183</v>
      </c>
      <c r="G417" s="14" t="s">
        <v>2961</v>
      </c>
      <c r="H417" s="14" t="s">
        <v>3182</v>
      </c>
      <c r="I417" s="15">
        <v>84.4</v>
      </c>
      <c r="J417" s="77">
        <v>3</v>
      </c>
      <c r="K417" s="92"/>
    </row>
    <row r="418" spans="1:11" ht="30.6" x14ac:dyDescent="0.25">
      <c r="A418" s="14" t="s">
        <v>2679</v>
      </c>
      <c r="B418" s="14"/>
      <c r="C418" s="14"/>
      <c r="D418" s="16">
        <v>45957</v>
      </c>
      <c r="E418" s="16"/>
      <c r="F418" s="14" t="s">
        <v>3181</v>
      </c>
      <c r="G418" s="14" t="s">
        <v>3157</v>
      </c>
      <c r="H418" s="14" t="s">
        <v>3178</v>
      </c>
      <c r="I418" s="15">
        <v>242.1</v>
      </c>
      <c r="J418" s="77">
        <v>3</v>
      </c>
      <c r="K418" s="92"/>
    </row>
    <row r="419" spans="1:11" ht="30.6" x14ac:dyDescent="0.25">
      <c r="A419" s="14" t="s">
        <v>2679</v>
      </c>
      <c r="B419" s="14"/>
      <c r="C419" s="14" t="s">
        <v>3180</v>
      </c>
      <c r="D419" s="16">
        <v>45957</v>
      </c>
      <c r="E419" s="16"/>
      <c r="F419" s="14" t="s">
        <v>3179</v>
      </c>
      <c r="G419" s="14" t="s">
        <v>3157</v>
      </c>
      <c r="H419" s="14" t="s">
        <v>3178</v>
      </c>
      <c r="I419" s="15">
        <v>340</v>
      </c>
      <c r="J419" s="77">
        <v>3</v>
      </c>
      <c r="K419" s="92"/>
    </row>
    <row r="420" spans="1:11" ht="20.399999999999999" x14ac:dyDescent="0.25">
      <c r="A420" s="14" t="s">
        <v>2679</v>
      </c>
      <c r="B420" s="14"/>
      <c r="C420" s="14" t="s">
        <v>3219</v>
      </c>
      <c r="D420" s="16">
        <v>45824</v>
      </c>
      <c r="E420" s="16"/>
      <c r="F420" s="14" t="s">
        <v>3218</v>
      </c>
      <c r="G420" s="14" t="s">
        <v>3093</v>
      </c>
      <c r="H420" s="14" t="s">
        <v>3217</v>
      </c>
      <c r="I420" s="15">
        <v>51.3</v>
      </c>
      <c r="J420" s="77">
        <v>3</v>
      </c>
      <c r="K420" s="92"/>
    </row>
    <row r="421" spans="1:11" ht="30.6" x14ac:dyDescent="0.25">
      <c r="A421" s="14" t="s">
        <v>2679</v>
      </c>
      <c r="B421" s="14"/>
      <c r="C421" s="14" t="s">
        <v>3216</v>
      </c>
      <c r="D421" s="16">
        <v>45824</v>
      </c>
      <c r="E421" s="16"/>
      <c r="F421" s="14" t="s">
        <v>3215</v>
      </c>
      <c r="G421" s="14"/>
      <c r="H421" s="14" t="s">
        <v>2713</v>
      </c>
      <c r="I421" s="15">
        <v>108</v>
      </c>
      <c r="J421" s="77">
        <v>3</v>
      </c>
      <c r="K421" s="92"/>
    </row>
    <row r="422" spans="1:11" ht="30.6" x14ac:dyDescent="0.25">
      <c r="A422" s="14" t="s">
        <v>2679</v>
      </c>
      <c r="B422" s="14"/>
      <c r="C422" s="14" t="s">
        <v>3214</v>
      </c>
      <c r="D422" s="16">
        <v>45824</v>
      </c>
      <c r="E422" s="16"/>
      <c r="F422" s="14" t="s">
        <v>3213</v>
      </c>
      <c r="G422" s="14"/>
      <c r="H422" s="14" t="s">
        <v>3212</v>
      </c>
      <c r="I422" s="15">
        <v>108</v>
      </c>
      <c r="J422" s="77">
        <v>3</v>
      </c>
      <c r="K422" s="92"/>
    </row>
    <row r="423" spans="1:11" ht="30.6" x14ac:dyDescent="0.25">
      <c r="A423" s="14" t="s">
        <v>2679</v>
      </c>
      <c r="B423" s="14"/>
      <c r="C423" s="14" t="s">
        <v>3211</v>
      </c>
      <c r="D423" s="16">
        <v>45824</v>
      </c>
      <c r="E423" s="16"/>
      <c r="F423" s="14" t="s">
        <v>3210</v>
      </c>
      <c r="G423" s="14"/>
      <c r="H423" s="14" t="s">
        <v>3209</v>
      </c>
      <c r="I423" s="15">
        <v>108</v>
      </c>
      <c r="J423" s="77">
        <v>3</v>
      </c>
      <c r="K423" s="92"/>
    </row>
    <row r="424" spans="1:11" ht="30.6" x14ac:dyDescent="0.25">
      <c r="A424" s="14" t="s">
        <v>2679</v>
      </c>
      <c r="B424" s="14"/>
      <c r="C424" s="14" t="s">
        <v>3208</v>
      </c>
      <c r="D424" s="16">
        <v>45824</v>
      </c>
      <c r="E424" s="16"/>
      <c r="F424" s="14" t="s">
        <v>3207</v>
      </c>
      <c r="G424" s="14"/>
      <c r="H424" s="14" t="s">
        <v>3206</v>
      </c>
      <c r="I424" s="15">
        <v>108</v>
      </c>
      <c r="J424" s="77">
        <v>3</v>
      </c>
      <c r="K424" s="92"/>
    </row>
    <row r="425" spans="1:11" ht="30.6" x14ac:dyDescent="0.25">
      <c r="A425" s="14" t="s">
        <v>2679</v>
      </c>
      <c r="B425" s="14"/>
      <c r="C425" s="14" t="s">
        <v>3205</v>
      </c>
      <c r="D425" s="16">
        <v>45824</v>
      </c>
      <c r="E425" s="16"/>
      <c r="F425" s="14" t="s">
        <v>3204</v>
      </c>
      <c r="G425" s="14"/>
      <c r="H425" s="14" t="s">
        <v>3203</v>
      </c>
      <c r="I425" s="15">
        <v>108</v>
      </c>
      <c r="J425" s="77">
        <v>3</v>
      </c>
      <c r="K425" s="92"/>
    </row>
    <row r="426" spans="1:11" ht="30.6" x14ac:dyDescent="0.25">
      <c r="A426" s="14" t="s">
        <v>2679</v>
      </c>
      <c r="B426" s="14"/>
      <c r="C426" s="14" t="s">
        <v>3202</v>
      </c>
      <c r="D426" s="16">
        <v>45824</v>
      </c>
      <c r="E426" s="16"/>
      <c r="F426" s="14" t="s">
        <v>3201</v>
      </c>
      <c r="G426" s="14"/>
      <c r="H426" s="14" t="s">
        <v>3200</v>
      </c>
      <c r="I426" s="15">
        <v>108</v>
      </c>
      <c r="J426" s="77">
        <v>3</v>
      </c>
      <c r="K426" s="92"/>
    </row>
    <row r="427" spans="1:11" ht="30.6" x14ac:dyDescent="0.25">
      <c r="A427" s="14" t="s">
        <v>2679</v>
      </c>
      <c r="B427" s="14"/>
      <c r="C427" s="14" t="s">
        <v>3199</v>
      </c>
      <c r="D427" s="16">
        <v>45824</v>
      </c>
      <c r="E427" s="16"/>
      <c r="F427" s="14" t="s">
        <v>3198</v>
      </c>
      <c r="G427" s="14"/>
      <c r="H427" s="14" t="s">
        <v>3197</v>
      </c>
      <c r="I427" s="15">
        <v>108</v>
      </c>
      <c r="J427" s="77">
        <v>3</v>
      </c>
      <c r="K427" s="92"/>
    </row>
    <row r="428" spans="1:11" ht="30.6" x14ac:dyDescent="0.25">
      <c r="A428" s="14" t="s">
        <v>2679</v>
      </c>
      <c r="B428" s="14"/>
      <c r="C428" s="14" t="s">
        <v>3196</v>
      </c>
      <c r="D428" s="16">
        <v>45824</v>
      </c>
      <c r="E428" s="16"/>
      <c r="F428" s="14" t="s">
        <v>3195</v>
      </c>
      <c r="G428" s="14"/>
      <c r="H428" s="14" t="s">
        <v>3194</v>
      </c>
      <c r="I428" s="15">
        <v>108</v>
      </c>
      <c r="J428" s="77">
        <v>3</v>
      </c>
      <c r="K428" s="92"/>
    </row>
    <row r="429" spans="1:11" ht="30.6" x14ac:dyDescent="0.25">
      <c r="A429" s="14" t="s">
        <v>2679</v>
      </c>
      <c r="B429" s="14"/>
      <c r="C429" s="14" t="s">
        <v>3193</v>
      </c>
      <c r="D429" s="16">
        <v>45824</v>
      </c>
      <c r="E429" s="16"/>
      <c r="F429" s="14" t="s">
        <v>3192</v>
      </c>
      <c r="G429" s="14"/>
      <c r="H429" s="14" t="s">
        <v>3191</v>
      </c>
      <c r="I429" s="15">
        <v>116</v>
      </c>
      <c r="J429" s="77">
        <v>3</v>
      </c>
      <c r="K429" s="92"/>
    </row>
    <row r="430" spans="1:11" ht="30.6" x14ac:dyDescent="0.25">
      <c r="A430" s="14" t="s">
        <v>2679</v>
      </c>
      <c r="B430" s="14"/>
      <c r="C430" s="14" t="s">
        <v>3190</v>
      </c>
      <c r="D430" s="16">
        <v>45824</v>
      </c>
      <c r="E430" s="16"/>
      <c r="F430" s="14" t="s">
        <v>3189</v>
      </c>
      <c r="G430" s="14"/>
      <c r="H430" s="14" t="s">
        <v>2701</v>
      </c>
      <c r="I430" s="15">
        <v>118</v>
      </c>
      <c r="J430" s="77">
        <v>3</v>
      </c>
      <c r="K430" s="92"/>
    </row>
    <row r="431" spans="1:11" ht="30.6" x14ac:dyDescent="0.25">
      <c r="A431" s="14" t="s">
        <v>2679</v>
      </c>
      <c r="B431" s="14"/>
      <c r="C431" s="14" t="s">
        <v>3222</v>
      </c>
      <c r="D431" s="16"/>
      <c r="E431" s="16">
        <v>45693</v>
      </c>
      <c r="F431" s="14" t="s">
        <v>3224</v>
      </c>
      <c r="G431" s="14"/>
      <c r="H431" s="14" t="s">
        <v>3223</v>
      </c>
      <c r="I431" s="15">
        <v>1088.48</v>
      </c>
      <c r="J431" s="77">
        <v>3</v>
      </c>
      <c r="K431" s="92"/>
    </row>
    <row r="432" spans="1:11" ht="20.399999999999999" x14ac:dyDescent="0.25">
      <c r="A432" s="14" t="s">
        <v>2679</v>
      </c>
      <c r="B432" s="14"/>
      <c r="C432" s="14" t="s">
        <v>3222</v>
      </c>
      <c r="D432" s="16"/>
      <c r="E432" s="16">
        <v>45693</v>
      </c>
      <c r="F432" s="14" t="s">
        <v>3221</v>
      </c>
      <c r="G432" s="14"/>
      <c r="H432" s="14" t="s">
        <v>3220</v>
      </c>
      <c r="I432" s="15">
        <v>112.6</v>
      </c>
      <c r="J432" s="77">
        <v>3</v>
      </c>
      <c r="K432" s="92"/>
    </row>
    <row r="433" spans="1:11" ht="30.6" x14ac:dyDescent="0.25">
      <c r="A433" s="14" t="s">
        <v>2679</v>
      </c>
      <c r="B433" s="14"/>
      <c r="C433" s="14" t="s">
        <v>3237</v>
      </c>
      <c r="D433" s="16">
        <v>45733</v>
      </c>
      <c r="E433" s="16"/>
      <c r="F433" s="14" t="s">
        <v>3094</v>
      </c>
      <c r="G433" s="14" t="s">
        <v>3236</v>
      </c>
      <c r="H433" s="14" t="s">
        <v>3235</v>
      </c>
      <c r="I433" s="15">
        <v>118.8</v>
      </c>
      <c r="J433" s="77">
        <v>3</v>
      </c>
      <c r="K433" s="92"/>
    </row>
    <row r="434" spans="1:11" ht="20.399999999999999" x14ac:dyDescent="0.25">
      <c r="A434" s="14" t="s">
        <v>2679</v>
      </c>
      <c r="B434" s="14"/>
      <c r="C434" s="14" t="s">
        <v>3234</v>
      </c>
      <c r="D434" s="16">
        <v>45733</v>
      </c>
      <c r="E434" s="16"/>
      <c r="F434" s="14" t="s">
        <v>3233</v>
      </c>
      <c r="G434" s="14" t="s">
        <v>3232</v>
      </c>
      <c r="H434" s="14" t="s">
        <v>3231</v>
      </c>
      <c r="I434" s="15">
        <v>436.8</v>
      </c>
      <c r="J434" s="77">
        <v>3</v>
      </c>
      <c r="K434" s="92"/>
    </row>
    <row r="435" spans="1:11" ht="20.399999999999999" x14ac:dyDescent="0.25">
      <c r="A435" s="14" t="s">
        <v>2679</v>
      </c>
      <c r="B435" s="14"/>
      <c r="C435" s="14" t="s">
        <v>3230</v>
      </c>
      <c r="D435" s="16">
        <v>45743</v>
      </c>
      <c r="E435" s="16"/>
      <c r="F435" s="14" t="s">
        <v>3229</v>
      </c>
      <c r="G435" s="14" t="s">
        <v>2513</v>
      </c>
      <c r="H435" s="14" t="s">
        <v>3228</v>
      </c>
      <c r="I435" s="15">
        <v>290.13</v>
      </c>
      <c r="J435" s="77">
        <v>3</v>
      </c>
      <c r="K435" s="92"/>
    </row>
    <row r="436" spans="1:11" ht="30.6" x14ac:dyDescent="0.25">
      <c r="A436" s="14" t="s">
        <v>2679</v>
      </c>
      <c r="B436" s="14"/>
      <c r="C436" s="14" t="s">
        <v>3227</v>
      </c>
      <c r="D436" s="16">
        <v>45744</v>
      </c>
      <c r="E436" s="16"/>
      <c r="F436" s="14" t="s">
        <v>3226</v>
      </c>
      <c r="G436" s="14"/>
      <c r="H436" s="14" t="s">
        <v>3225</v>
      </c>
      <c r="I436" s="15">
        <v>2000</v>
      </c>
      <c r="J436" s="77">
        <v>3</v>
      </c>
      <c r="K436" s="92"/>
    </row>
    <row r="437" spans="1:11" ht="20.399999999999999" x14ac:dyDescent="0.25">
      <c r="A437" s="14" t="s">
        <v>2679</v>
      </c>
      <c r="B437" s="14"/>
      <c r="C437" s="14" t="s">
        <v>3244</v>
      </c>
      <c r="D437" s="16">
        <v>45906</v>
      </c>
      <c r="E437" s="16"/>
      <c r="F437" s="14" t="s">
        <v>3243</v>
      </c>
      <c r="G437" s="14" t="s">
        <v>3242</v>
      </c>
      <c r="H437" s="14" t="s">
        <v>3241</v>
      </c>
      <c r="I437" s="15">
        <v>1000</v>
      </c>
      <c r="J437" s="77">
        <v>3</v>
      </c>
      <c r="K437" s="92"/>
    </row>
    <row r="438" spans="1:11" ht="20.399999999999999" x14ac:dyDescent="0.25">
      <c r="A438" s="14" t="s">
        <v>2679</v>
      </c>
      <c r="B438" s="14"/>
      <c r="C438" s="14" t="s">
        <v>3240</v>
      </c>
      <c r="D438" s="16">
        <v>45924</v>
      </c>
      <c r="E438" s="16"/>
      <c r="F438" s="14" t="s">
        <v>3239</v>
      </c>
      <c r="G438" s="14" t="s">
        <v>3093</v>
      </c>
      <c r="H438" s="14" t="s">
        <v>3238</v>
      </c>
      <c r="I438" s="15">
        <v>474.6</v>
      </c>
      <c r="J438" s="77">
        <v>3</v>
      </c>
      <c r="K438" s="92"/>
    </row>
    <row r="439" spans="1:11" ht="20.399999999999999" x14ac:dyDescent="0.25">
      <c r="A439" s="14" t="s">
        <v>2679</v>
      </c>
      <c r="B439" s="14"/>
      <c r="C439" s="14" t="s">
        <v>3247</v>
      </c>
      <c r="D439" s="16">
        <v>45905</v>
      </c>
      <c r="E439" s="16"/>
      <c r="F439" s="14" t="s">
        <v>3246</v>
      </c>
      <c r="G439" s="14" t="s">
        <v>2513</v>
      </c>
      <c r="H439" s="14" t="s">
        <v>3245</v>
      </c>
      <c r="I439" s="15">
        <v>1005.24</v>
      </c>
      <c r="J439" s="77">
        <v>3</v>
      </c>
      <c r="K439" s="92"/>
    </row>
    <row r="440" spans="1:11" ht="30.6" x14ac:dyDescent="0.25">
      <c r="A440" s="14" t="s">
        <v>2679</v>
      </c>
      <c r="B440" s="14"/>
      <c r="C440" s="14" t="s">
        <v>2606</v>
      </c>
      <c r="D440" s="16">
        <v>45854</v>
      </c>
      <c r="E440" s="16"/>
      <c r="F440" s="14" t="s">
        <v>3249</v>
      </c>
      <c r="G440" s="14"/>
      <c r="H440" s="14" t="s">
        <v>3248</v>
      </c>
      <c r="I440" s="15">
        <v>1050</v>
      </c>
      <c r="J440" s="77">
        <v>3</v>
      </c>
      <c r="K440" s="92"/>
    </row>
    <row r="441" spans="1:11" ht="40.799999999999997" x14ac:dyDescent="0.25">
      <c r="A441" s="14" t="s">
        <v>2679</v>
      </c>
      <c r="B441" s="14"/>
      <c r="C441" s="14" t="s">
        <v>3255</v>
      </c>
      <c r="D441" s="16">
        <v>45765</v>
      </c>
      <c r="E441" s="16">
        <v>45882</v>
      </c>
      <c r="F441" s="14" t="s">
        <v>3254</v>
      </c>
      <c r="G441" s="14"/>
      <c r="H441" s="14" t="s">
        <v>3253</v>
      </c>
      <c r="I441" s="15">
        <v>511</v>
      </c>
      <c r="J441" s="77">
        <v>3</v>
      </c>
      <c r="K441" s="92"/>
    </row>
    <row r="442" spans="1:11" ht="30.6" x14ac:dyDescent="0.25">
      <c r="A442" s="14" t="s">
        <v>2679</v>
      </c>
      <c r="B442" s="14"/>
      <c r="C442" s="14" t="s">
        <v>3252</v>
      </c>
      <c r="D442" s="16">
        <v>45884</v>
      </c>
      <c r="E442" s="16"/>
      <c r="F442" s="14" t="s">
        <v>3251</v>
      </c>
      <c r="G442" s="14"/>
      <c r="H442" s="14" t="s">
        <v>3250</v>
      </c>
      <c r="I442" s="15">
        <v>10320</v>
      </c>
      <c r="J442" s="77">
        <v>3</v>
      </c>
      <c r="K442" s="92"/>
    </row>
    <row r="443" spans="1:11" ht="30.6" x14ac:dyDescent="0.25">
      <c r="A443" s="14" t="s">
        <v>2679</v>
      </c>
      <c r="B443" s="14"/>
      <c r="C443" s="14" t="s">
        <v>3259</v>
      </c>
      <c r="D443" s="16">
        <v>45845</v>
      </c>
      <c r="E443" s="16">
        <v>45893</v>
      </c>
      <c r="F443" s="14" t="s">
        <v>3258</v>
      </c>
      <c r="G443" s="14" t="s">
        <v>3257</v>
      </c>
      <c r="H443" s="14" t="s">
        <v>3256</v>
      </c>
      <c r="I443" s="15">
        <v>2000</v>
      </c>
      <c r="J443" s="77">
        <v>2</v>
      </c>
      <c r="K443" s="92"/>
    </row>
    <row r="444" spans="1:11" ht="30.6" x14ac:dyDescent="0.25">
      <c r="A444" s="14" t="s">
        <v>2679</v>
      </c>
      <c r="B444" s="14"/>
      <c r="C444" s="14" t="s">
        <v>3263</v>
      </c>
      <c r="D444" s="16">
        <v>45744</v>
      </c>
      <c r="E444" s="16">
        <v>45880</v>
      </c>
      <c r="F444" s="14" t="s">
        <v>3262</v>
      </c>
      <c r="G444" s="14"/>
      <c r="H444" s="14" t="s">
        <v>2377</v>
      </c>
      <c r="I444" s="15">
        <v>1931.96</v>
      </c>
      <c r="J444" s="77">
        <v>3</v>
      </c>
      <c r="K444" s="92"/>
    </row>
    <row r="445" spans="1:11" ht="20.399999999999999" x14ac:dyDescent="0.25">
      <c r="A445" s="14" t="s">
        <v>2679</v>
      </c>
      <c r="B445" s="14"/>
      <c r="C445" s="14" t="s">
        <v>3261</v>
      </c>
      <c r="D445" s="16">
        <v>45764</v>
      </c>
      <c r="E445" s="16">
        <v>45880</v>
      </c>
      <c r="F445" s="14" t="s">
        <v>3260</v>
      </c>
      <c r="G445" s="14"/>
      <c r="H445" s="14" t="s">
        <v>2377</v>
      </c>
      <c r="I445" s="15">
        <v>628.04999999999995</v>
      </c>
      <c r="J445" s="77">
        <v>3</v>
      </c>
      <c r="K445" s="92"/>
    </row>
    <row r="446" spans="1:11" ht="30.6" x14ac:dyDescent="0.25">
      <c r="A446" s="14" t="s">
        <v>2679</v>
      </c>
      <c r="B446" s="14"/>
      <c r="C446" s="14" t="s">
        <v>3267</v>
      </c>
      <c r="D446" s="16">
        <v>45952</v>
      </c>
      <c r="E446" s="16"/>
      <c r="F446" s="14" t="s">
        <v>3266</v>
      </c>
      <c r="G446" s="14" t="s">
        <v>3265</v>
      </c>
      <c r="H446" s="14" t="s">
        <v>3264</v>
      </c>
      <c r="I446" s="15">
        <v>277.86</v>
      </c>
      <c r="J446" s="77">
        <v>3</v>
      </c>
      <c r="K446" s="92"/>
    </row>
    <row r="447" spans="1:11" ht="30.6" x14ac:dyDescent="0.25">
      <c r="A447" s="14" t="s">
        <v>2679</v>
      </c>
      <c r="B447" s="14"/>
      <c r="C447" s="14" t="s">
        <v>3277</v>
      </c>
      <c r="D447" s="16">
        <v>45813</v>
      </c>
      <c r="E447" s="16"/>
      <c r="F447" s="14" t="s">
        <v>3276</v>
      </c>
      <c r="G447" s="14"/>
      <c r="H447" s="14" t="s">
        <v>3275</v>
      </c>
      <c r="I447" s="15">
        <v>11400</v>
      </c>
      <c r="J447" s="77">
        <v>3</v>
      </c>
      <c r="K447" s="92"/>
    </row>
    <row r="448" spans="1:11" ht="13.2" x14ac:dyDescent="0.25">
      <c r="A448" s="14" t="s">
        <v>2679</v>
      </c>
      <c r="B448" s="14"/>
      <c r="C448" s="14"/>
      <c r="D448" s="16">
        <v>45814</v>
      </c>
      <c r="E448" s="16"/>
      <c r="F448" s="14" t="s">
        <v>3274</v>
      </c>
      <c r="G448" s="14"/>
      <c r="H448" s="14" t="s">
        <v>3273</v>
      </c>
      <c r="I448" s="15">
        <v>90</v>
      </c>
      <c r="J448" s="77">
        <v>3</v>
      </c>
      <c r="K448" s="92"/>
    </row>
    <row r="449" spans="1:11" ht="30.6" x14ac:dyDescent="0.25">
      <c r="A449" s="14" t="s">
        <v>2679</v>
      </c>
      <c r="B449" s="14"/>
      <c r="C449" s="14"/>
      <c r="D449" s="16">
        <v>45811</v>
      </c>
      <c r="E449" s="16"/>
      <c r="F449" s="14" t="s">
        <v>3272</v>
      </c>
      <c r="G449" s="14"/>
      <c r="H449" s="14" t="s">
        <v>3271</v>
      </c>
      <c r="I449" s="15">
        <v>110.05</v>
      </c>
      <c r="J449" s="77">
        <v>3</v>
      </c>
      <c r="K449" s="92"/>
    </row>
    <row r="450" spans="1:11" ht="20.399999999999999" x14ac:dyDescent="0.25">
      <c r="A450" s="14" t="s">
        <v>2679</v>
      </c>
      <c r="B450" s="14"/>
      <c r="C450" s="14" t="s">
        <v>3270</v>
      </c>
      <c r="D450" s="16">
        <v>45813</v>
      </c>
      <c r="E450" s="16"/>
      <c r="F450" s="14" t="s">
        <v>3269</v>
      </c>
      <c r="G450" s="14"/>
      <c r="H450" s="14" t="s">
        <v>3268</v>
      </c>
      <c r="I450" s="15">
        <v>399.7</v>
      </c>
      <c r="J450" s="77">
        <v>3</v>
      </c>
      <c r="K450" s="92"/>
    </row>
    <row r="451" spans="1:11" ht="40.799999999999997" x14ac:dyDescent="0.25">
      <c r="A451" s="14" t="s">
        <v>2679</v>
      </c>
      <c r="B451" s="14"/>
      <c r="C451" s="14" t="s">
        <v>3287</v>
      </c>
      <c r="D451" s="16" t="s">
        <v>3286</v>
      </c>
      <c r="E451" s="16">
        <v>45855</v>
      </c>
      <c r="F451" s="14" t="s">
        <v>3285</v>
      </c>
      <c r="G451" s="14" t="s">
        <v>3284</v>
      </c>
      <c r="H451" s="14" t="s">
        <v>3283</v>
      </c>
      <c r="I451" s="15">
        <v>1535</v>
      </c>
      <c r="J451" s="77">
        <v>2</v>
      </c>
      <c r="K451" s="92"/>
    </row>
    <row r="452" spans="1:11" ht="91.8" x14ac:dyDescent="0.25">
      <c r="A452" s="14" t="s">
        <v>2679</v>
      </c>
      <c r="B452" s="14"/>
      <c r="C452" s="14" t="s">
        <v>3282</v>
      </c>
      <c r="D452" s="16" t="s">
        <v>3281</v>
      </c>
      <c r="E452" s="16">
        <v>45855</v>
      </c>
      <c r="F452" s="14" t="s">
        <v>3280</v>
      </c>
      <c r="G452" s="14" t="s">
        <v>3279</v>
      </c>
      <c r="H452" s="14" t="s">
        <v>3278</v>
      </c>
      <c r="I452" s="15">
        <v>1419.49</v>
      </c>
      <c r="J452" s="77">
        <v>2</v>
      </c>
      <c r="K452" s="92"/>
    </row>
    <row r="453" spans="1:11" ht="40.799999999999997" x14ac:dyDescent="0.25">
      <c r="A453" s="14" t="s">
        <v>2679</v>
      </c>
      <c r="B453" s="14"/>
      <c r="C453" s="14" t="s">
        <v>3292</v>
      </c>
      <c r="D453" s="16" t="s">
        <v>3291</v>
      </c>
      <c r="E453" s="16">
        <v>45813</v>
      </c>
      <c r="F453" s="14" t="s">
        <v>3290</v>
      </c>
      <c r="G453" s="14" t="s">
        <v>3289</v>
      </c>
      <c r="H453" s="14" t="s">
        <v>3288</v>
      </c>
      <c r="I453" s="15">
        <v>341.2</v>
      </c>
      <c r="J453" s="77">
        <v>2</v>
      </c>
      <c r="K453" s="92"/>
    </row>
    <row r="454" spans="1:11" ht="20.399999999999999" x14ac:dyDescent="0.25">
      <c r="A454" s="14" t="s">
        <v>2307</v>
      </c>
      <c r="B454" s="14"/>
      <c r="C454" s="14" t="s">
        <v>3297</v>
      </c>
      <c r="D454" s="16">
        <v>45812</v>
      </c>
      <c r="E454" s="16"/>
      <c r="F454" s="14" t="s">
        <v>3296</v>
      </c>
      <c r="G454" s="14"/>
      <c r="H454" s="14" t="s">
        <v>3295</v>
      </c>
      <c r="I454" s="15">
        <v>570</v>
      </c>
      <c r="J454" s="77">
        <v>5</v>
      </c>
      <c r="K454" s="92"/>
    </row>
    <row r="455" spans="1:11" ht="20.399999999999999" x14ac:dyDescent="0.25">
      <c r="A455" s="14" t="s">
        <v>2352</v>
      </c>
      <c r="B455" s="14"/>
      <c r="C455" s="14" t="s">
        <v>3294</v>
      </c>
      <c r="D455" s="16">
        <v>45812</v>
      </c>
      <c r="E455" s="16"/>
      <c r="F455" s="14" t="s">
        <v>3293</v>
      </c>
      <c r="G455" s="14" t="s">
        <v>2580</v>
      </c>
      <c r="H455" s="14" t="s">
        <v>2667</v>
      </c>
      <c r="I455" s="15">
        <v>939</v>
      </c>
      <c r="J455" s="77">
        <v>5</v>
      </c>
      <c r="K455" s="92"/>
    </row>
    <row r="456" spans="1:11" ht="71.400000000000006" x14ac:dyDescent="0.25">
      <c r="A456" s="14" t="s">
        <v>2679</v>
      </c>
      <c r="B456" s="14"/>
      <c r="C456" s="14" t="s">
        <v>3302</v>
      </c>
      <c r="D456" s="16" t="s">
        <v>3301</v>
      </c>
      <c r="E456" s="16">
        <v>45875</v>
      </c>
      <c r="F456" s="14" t="s">
        <v>3300</v>
      </c>
      <c r="G456" s="14" t="s">
        <v>3299</v>
      </c>
      <c r="H456" s="14" t="s">
        <v>3298</v>
      </c>
      <c r="I456" s="15">
        <v>839.8</v>
      </c>
      <c r="J456" s="77">
        <v>3</v>
      </c>
      <c r="K456" s="92"/>
    </row>
    <row r="457" spans="1:11" ht="30.6" x14ac:dyDescent="0.25">
      <c r="A457" s="14" t="s">
        <v>2679</v>
      </c>
      <c r="B457" s="14"/>
      <c r="C457" s="14" t="s">
        <v>3308</v>
      </c>
      <c r="D457" s="16">
        <v>45838</v>
      </c>
      <c r="E457" s="16"/>
      <c r="F457" s="14"/>
      <c r="G457" s="14" t="s">
        <v>3157</v>
      </c>
      <c r="H457" s="14" t="s">
        <v>3307</v>
      </c>
      <c r="I457" s="15">
        <v>370</v>
      </c>
      <c r="J457" s="77">
        <v>3</v>
      </c>
      <c r="K457" s="92"/>
    </row>
    <row r="458" spans="1:11" ht="30.6" x14ac:dyDescent="0.25">
      <c r="A458" s="14" t="s">
        <v>2679</v>
      </c>
      <c r="B458" s="14"/>
      <c r="C458" s="14" t="s">
        <v>3306</v>
      </c>
      <c r="D458" s="16">
        <v>45819</v>
      </c>
      <c r="E458" s="16"/>
      <c r="F458" s="14" t="s">
        <v>3305</v>
      </c>
      <c r="G458" s="14" t="s">
        <v>3304</v>
      </c>
      <c r="H458" s="14" t="s">
        <v>3303</v>
      </c>
      <c r="I458" s="15">
        <v>27.3</v>
      </c>
      <c r="J458" s="77">
        <v>3</v>
      </c>
      <c r="K458" s="92"/>
    </row>
    <row r="459" spans="1:11" ht="30.6" x14ac:dyDescent="0.25">
      <c r="A459" s="14" t="s">
        <v>2679</v>
      </c>
      <c r="B459" s="14"/>
      <c r="C459" s="14" t="s">
        <v>3310</v>
      </c>
      <c r="D459" s="16">
        <v>45810</v>
      </c>
      <c r="E459" s="16"/>
      <c r="F459" s="14" t="s">
        <v>3309</v>
      </c>
      <c r="G459" s="14" t="s">
        <v>2330</v>
      </c>
      <c r="H459" s="14" t="s">
        <v>3271</v>
      </c>
      <c r="I459" s="15">
        <v>109.97</v>
      </c>
      <c r="J459" s="77">
        <v>3</v>
      </c>
      <c r="K459" s="92"/>
    </row>
    <row r="460" spans="1:11" ht="40.799999999999997" x14ac:dyDescent="0.25">
      <c r="A460" s="14" t="s">
        <v>2679</v>
      </c>
      <c r="B460" s="14"/>
      <c r="C460" s="14" t="s">
        <v>3313</v>
      </c>
      <c r="D460" s="16">
        <v>45772</v>
      </c>
      <c r="E460" s="16">
        <v>45861</v>
      </c>
      <c r="F460" s="14" t="s">
        <v>3312</v>
      </c>
      <c r="G460" s="14"/>
      <c r="H460" s="14" t="s">
        <v>3311</v>
      </c>
      <c r="I460" s="15">
        <v>260.10000000000002</v>
      </c>
      <c r="J460" s="77">
        <v>3</v>
      </c>
      <c r="K460" s="92"/>
    </row>
    <row r="461" spans="1:11" ht="20.399999999999999" x14ac:dyDescent="0.25">
      <c r="A461" s="14" t="s">
        <v>2679</v>
      </c>
      <c r="B461" s="14"/>
      <c r="C461" s="14" t="s">
        <v>3333</v>
      </c>
      <c r="D461" s="16">
        <v>45812</v>
      </c>
      <c r="E461" s="16"/>
      <c r="F461" s="14" t="s">
        <v>3332</v>
      </c>
      <c r="G461" s="14" t="s">
        <v>3331</v>
      </c>
      <c r="H461" s="14" t="s">
        <v>3330</v>
      </c>
      <c r="I461" s="15">
        <v>256.82</v>
      </c>
      <c r="J461" s="77">
        <v>3</v>
      </c>
      <c r="K461" s="92"/>
    </row>
    <row r="462" spans="1:11" ht="13.2" x14ac:dyDescent="0.25">
      <c r="A462" s="14" t="s">
        <v>2679</v>
      </c>
      <c r="B462" s="14"/>
      <c r="C462" s="14" t="s">
        <v>3329</v>
      </c>
      <c r="D462" s="16">
        <v>45813</v>
      </c>
      <c r="E462" s="16"/>
      <c r="F462" s="14" t="s">
        <v>3328</v>
      </c>
      <c r="G462" s="14"/>
      <c r="H462" s="14" t="s">
        <v>3327</v>
      </c>
      <c r="I462" s="15">
        <v>159.9</v>
      </c>
      <c r="J462" s="77">
        <v>3</v>
      </c>
      <c r="K462" s="92"/>
    </row>
    <row r="463" spans="1:11" ht="40.799999999999997" x14ac:dyDescent="0.25">
      <c r="A463" s="14" t="s">
        <v>2679</v>
      </c>
      <c r="B463" s="14"/>
      <c r="C463" s="14" t="s">
        <v>3326</v>
      </c>
      <c r="D463" s="16" t="s">
        <v>3325</v>
      </c>
      <c r="E463" s="16">
        <v>45813</v>
      </c>
      <c r="F463" s="14" t="s">
        <v>3324</v>
      </c>
      <c r="G463" s="14"/>
      <c r="H463" s="14" t="s">
        <v>3323</v>
      </c>
      <c r="I463" s="15">
        <v>670</v>
      </c>
      <c r="J463" s="77">
        <v>3</v>
      </c>
      <c r="K463" s="92"/>
    </row>
    <row r="464" spans="1:11" ht="40.799999999999997" x14ac:dyDescent="0.25">
      <c r="A464" s="14" t="s">
        <v>2679</v>
      </c>
      <c r="B464" s="14"/>
      <c r="C464" s="14" t="s">
        <v>3322</v>
      </c>
      <c r="D464" s="16">
        <v>45813</v>
      </c>
      <c r="E464" s="16"/>
      <c r="F464" s="14" t="s">
        <v>3321</v>
      </c>
      <c r="G464" s="14" t="s">
        <v>3087</v>
      </c>
      <c r="H464" s="14" t="s">
        <v>3320</v>
      </c>
      <c r="I464" s="15">
        <v>16.600000000000001</v>
      </c>
      <c r="J464" s="77">
        <v>3</v>
      </c>
      <c r="K464" s="92"/>
    </row>
    <row r="465" spans="1:11" ht="61.2" x14ac:dyDescent="0.25">
      <c r="A465" s="14" t="s">
        <v>2679</v>
      </c>
      <c r="B465" s="14"/>
      <c r="C465" s="14" t="s">
        <v>3319</v>
      </c>
      <c r="D465" s="16">
        <v>45780</v>
      </c>
      <c r="E465" s="16">
        <v>45810</v>
      </c>
      <c r="F465" s="14" t="s">
        <v>3318</v>
      </c>
      <c r="G465" s="14" t="s">
        <v>3317</v>
      </c>
      <c r="H465" s="14" t="s">
        <v>3316</v>
      </c>
      <c r="I465" s="15">
        <v>500</v>
      </c>
      <c r="J465" s="77">
        <v>3</v>
      </c>
      <c r="K465" s="92"/>
    </row>
    <row r="466" spans="1:11" ht="13.2" x14ac:dyDescent="0.25">
      <c r="A466" s="14" t="s">
        <v>2679</v>
      </c>
      <c r="B466" s="14"/>
      <c r="C466" s="14"/>
      <c r="D466" s="16">
        <v>45807</v>
      </c>
      <c r="E466" s="16"/>
      <c r="F466" s="14" t="s">
        <v>3315</v>
      </c>
      <c r="G466" s="14"/>
      <c r="H466" s="14" t="s">
        <v>3314</v>
      </c>
      <c r="I466" s="15">
        <v>766</v>
      </c>
      <c r="J466" s="77">
        <v>2</v>
      </c>
      <c r="K466" s="92"/>
    </row>
    <row r="467" spans="1:11" ht="30.6" x14ac:dyDescent="0.25">
      <c r="A467" s="14" t="s">
        <v>2679</v>
      </c>
      <c r="B467" s="14"/>
      <c r="C467" s="14" t="s">
        <v>3335</v>
      </c>
      <c r="D467" s="16">
        <v>45810</v>
      </c>
      <c r="E467" s="16"/>
      <c r="F467" s="14" t="s">
        <v>3334</v>
      </c>
      <c r="G467" s="14"/>
      <c r="H467" s="14" t="s">
        <v>3111</v>
      </c>
      <c r="I467" s="15">
        <v>39.200000000000003</v>
      </c>
      <c r="J467" s="77">
        <v>2</v>
      </c>
      <c r="K467" s="92"/>
    </row>
    <row r="468" spans="1:11" ht="30.6" x14ac:dyDescent="0.25">
      <c r="A468" s="14" t="s">
        <v>2679</v>
      </c>
      <c r="B468" s="14"/>
      <c r="C468" s="14" t="s">
        <v>3346</v>
      </c>
      <c r="D468" s="16">
        <v>45908</v>
      </c>
      <c r="E468" s="16"/>
      <c r="F468" s="14" t="s">
        <v>3345</v>
      </c>
      <c r="G468" s="14"/>
      <c r="H468" s="14" t="s">
        <v>3344</v>
      </c>
      <c r="I468" s="15">
        <v>272.8</v>
      </c>
      <c r="J468" s="77">
        <v>3</v>
      </c>
      <c r="K468" s="92"/>
    </row>
    <row r="469" spans="1:11" ht="40.799999999999997" x14ac:dyDescent="0.25">
      <c r="A469" s="14" t="s">
        <v>2679</v>
      </c>
      <c r="B469" s="14"/>
      <c r="C469" s="14" t="s">
        <v>3343</v>
      </c>
      <c r="D469" s="16" t="s">
        <v>3342</v>
      </c>
      <c r="E469" s="16">
        <v>45908</v>
      </c>
      <c r="F469" s="14" t="s">
        <v>3341</v>
      </c>
      <c r="G469" s="14" t="s">
        <v>3340</v>
      </c>
      <c r="H469" s="14" t="s">
        <v>3339</v>
      </c>
      <c r="I469" s="15">
        <v>347.27</v>
      </c>
      <c r="J469" s="77">
        <v>3</v>
      </c>
      <c r="K469" s="92"/>
    </row>
    <row r="470" spans="1:11" ht="40.799999999999997" x14ac:dyDescent="0.25">
      <c r="A470" s="14" t="s">
        <v>2679</v>
      </c>
      <c r="B470" s="14"/>
      <c r="C470" s="14" t="s">
        <v>3338</v>
      </c>
      <c r="D470" s="16">
        <v>45897</v>
      </c>
      <c r="E470" s="16">
        <v>45908</v>
      </c>
      <c r="F470" s="14" t="s">
        <v>3337</v>
      </c>
      <c r="G470" s="14" t="s">
        <v>3299</v>
      </c>
      <c r="H470" s="14" t="s">
        <v>3336</v>
      </c>
      <c r="I470" s="15">
        <v>500</v>
      </c>
      <c r="J470" s="77">
        <v>3</v>
      </c>
      <c r="K470" s="92"/>
    </row>
    <row r="471" spans="1:11" ht="30.6" x14ac:dyDescent="0.25">
      <c r="A471" s="14" t="s">
        <v>2679</v>
      </c>
      <c r="B471" s="14"/>
      <c r="C471" s="14" t="s">
        <v>3383</v>
      </c>
      <c r="D471" s="16">
        <v>45855</v>
      </c>
      <c r="E471" s="16"/>
      <c r="F471" s="14" t="s">
        <v>3382</v>
      </c>
      <c r="G471" s="14"/>
      <c r="H471" s="14" t="s">
        <v>3381</v>
      </c>
      <c r="I471" s="15">
        <v>120</v>
      </c>
      <c r="J471" s="77">
        <v>3</v>
      </c>
      <c r="K471" s="92"/>
    </row>
    <row r="472" spans="1:11" ht="30.6" x14ac:dyDescent="0.25">
      <c r="A472" s="14" t="s">
        <v>2679</v>
      </c>
      <c r="B472" s="14"/>
      <c r="C472" s="14" t="s">
        <v>3380</v>
      </c>
      <c r="D472" s="16">
        <v>45855</v>
      </c>
      <c r="E472" s="16"/>
      <c r="F472" s="14" t="s">
        <v>3379</v>
      </c>
      <c r="G472" s="14"/>
      <c r="H472" s="14" t="s">
        <v>2830</v>
      </c>
      <c r="I472" s="15">
        <v>90</v>
      </c>
      <c r="J472" s="77">
        <v>3</v>
      </c>
      <c r="K472" s="92"/>
    </row>
    <row r="473" spans="1:11" ht="30.6" x14ac:dyDescent="0.25">
      <c r="A473" s="14" t="s">
        <v>2679</v>
      </c>
      <c r="B473" s="14"/>
      <c r="C473" s="14" t="s">
        <v>3378</v>
      </c>
      <c r="D473" s="16">
        <v>45855</v>
      </c>
      <c r="E473" s="16"/>
      <c r="F473" s="14" t="s">
        <v>3377</v>
      </c>
      <c r="G473" s="14"/>
      <c r="H473" s="14" t="s">
        <v>3374</v>
      </c>
      <c r="I473" s="15">
        <v>90</v>
      </c>
      <c r="J473" s="77">
        <v>3</v>
      </c>
      <c r="K473" s="92"/>
    </row>
    <row r="474" spans="1:11" ht="30.6" x14ac:dyDescent="0.25">
      <c r="A474" s="14" t="s">
        <v>2679</v>
      </c>
      <c r="B474" s="14"/>
      <c r="C474" s="14" t="s">
        <v>3376</v>
      </c>
      <c r="D474" s="16">
        <v>45855</v>
      </c>
      <c r="E474" s="16"/>
      <c r="F474" s="14" t="s">
        <v>3375</v>
      </c>
      <c r="G474" s="14"/>
      <c r="H474" s="14" t="s">
        <v>3374</v>
      </c>
      <c r="I474" s="15">
        <v>120</v>
      </c>
      <c r="J474" s="77">
        <v>3</v>
      </c>
      <c r="K474" s="92"/>
    </row>
    <row r="475" spans="1:11" ht="30.6" x14ac:dyDescent="0.25">
      <c r="A475" s="14" t="s">
        <v>2679</v>
      </c>
      <c r="B475" s="14"/>
      <c r="C475" s="14" t="s">
        <v>3373</v>
      </c>
      <c r="D475" s="16">
        <v>45855</v>
      </c>
      <c r="E475" s="16"/>
      <c r="F475" s="14" t="s">
        <v>3372</v>
      </c>
      <c r="G475" s="14"/>
      <c r="H475" s="14" t="s">
        <v>3369</v>
      </c>
      <c r="I475" s="15">
        <v>120</v>
      </c>
      <c r="J475" s="77">
        <v>3</v>
      </c>
      <c r="K475" s="92"/>
    </row>
    <row r="476" spans="1:11" ht="30.6" x14ac:dyDescent="0.25">
      <c r="A476" s="14" t="s">
        <v>2679</v>
      </c>
      <c r="B476" s="14"/>
      <c r="C476" s="14" t="s">
        <v>3371</v>
      </c>
      <c r="D476" s="16">
        <v>45855</v>
      </c>
      <c r="E476" s="16"/>
      <c r="F476" s="14" t="s">
        <v>3370</v>
      </c>
      <c r="G476" s="14"/>
      <c r="H476" s="14" t="s">
        <v>3369</v>
      </c>
      <c r="I476" s="15">
        <v>90</v>
      </c>
      <c r="J476" s="77">
        <v>3</v>
      </c>
      <c r="K476" s="92"/>
    </row>
    <row r="477" spans="1:11" ht="30.6" x14ac:dyDescent="0.25">
      <c r="A477" s="14" t="s">
        <v>2679</v>
      </c>
      <c r="B477" s="14"/>
      <c r="C477" s="14" t="s">
        <v>3368</v>
      </c>
      <c r="D477" s="16">
        <v>45724</v>
      </c>
      <c r="E477" s="16">
        <v>45854</v>
      </c>
      <c r="F477" s="14" t="s">
        <v>3367</v>
      </c>
      <c r="G477" s="14" t="s">
        <v>3087</v>
      </c>
      <c r="H477" s="14" t="s">
        <v>3366</v>
      </c>
      <c r="I477" s="15">
        <v>530</v>
      </c>
      <c r="J477" s="77">
        <v>2</v>
      </c>
      <c r="K477" s="92"/>
    </row>
    <row r="478" spans="1:11" ht="20.399999999999999" x14ac:dyDescent="0.25">
      <c r="A478" s="14" t="s">
        <v>2679</v>
      </c>
      <c r="B478" s="14"/>
      <c r="C478" s="14" t="s">
        <v>3365</v>
      </c>
      <c r="D478" s="16">
        <v>45732</v>
      </c>
      <c r="E478" s="16">
        <v>45854</v>
      </c>
      <c r="F478" s="14" t="s">
        <v>3364</v>
      </c>
      <c r="G478" s="14" t="s">
        <v>3087</v>
      </c>
      <c r="H478" s="14" t="s">
        <v>3363</v>
      </c>
      <c r="I478" s="15">
        <v>367.5</v>
      </c>
      <c r="J478" s="77">
        <v>2</v>
      </c>
      <c r="K478" s="92"/>
    </row>
    <row r="479" spans="1:11" ht="20.399999999999999" x14ac:dyDescent="0.25">
      <c r="A479" s="14" t="s">
        <v>2679</v>
      </c>
      <c r="B479" s="14"/>
      <c r="C479" s="14"/>
      <c r="D479" s="16">
        <v>45854</v>
      </c>
      <c r="E479" s="16"/>
      <c r="F479" s="14" t="s">
        <v>3362</v>
      </c>
      <c r="G479" s="14"/>
      <c r="H479" s="14" t="s">
        <v>3361</v>
      </c>
      <c r="I479" s="15">
        <v>1050</v>
      </c>
      <c r="J479" s="77">
        <v>3</v>
      </c>
      <c r="K479" s="92"/>
    </row>
    <row r="480" spans="1:11" ht="20.399999999999999" x14ac:dyDescent="0.25">
      <c r="A480" s="14" t="s">
        <v>2679</v>
      </c>
      <c r="B480" s="14"/>
      <c r="C480" s="14" t="s">
        <v>3358</v>
      </c>
      <c r="D480" s="16">
        <v>45840</v>
      </c>
      <c r="E480" s="16"/>
      <c r="F480" s="14" t="s">
        <v>3357</v>
      </c>
      <c r="G480" s="14" t="s">
        <v>3356</v>
      </c>
      <c r="H480" s="14" t="s">
        <v>3355</v>
      </c>
      <c r="I480" s="15">
        <v>98.4</v>
      </c>
      <c r="J480" s="77">
        <v>3</v>
      </c>
      <c r="K480" s="92"/>
    </row>
    <row r="481" spans="1:11" ht="30.6" x14ac:dyDescent="0.25">
      <c r="A481" s="14" t="s">
        <v>2679</v>
      </c>
      <c r="B481" s="14"/>
      <c r="C481" s="14" t="s">
        <v>3354</v>
      </c>
      <c r="D481" s="16">
        <v>45772</v>
      </c>
      <c r="E481" s="16">
        <v>45854</v>
      </c>
      <c r="F481" s="14" t="s">
        <v>3353</v>
      </c>
      <c r="G481" s="14"/>
      <c r="H481" s="14" t="s">
        <v>3352</v>
      </c>
      <c r="I481" s="15">
        <v>230.18</v>
      </c>
      <c r="J481" s="77">
        <v>2</v>
      </c>
      <c r="K481" s="92"/>
    </row>
    <row r="482" spans="1:11" ht="112.2" x14ac:dyDescent="0.25">
      <c r="A482" s="14" t="s">
        <v>2679</v>
      </c>
      <c r="B482" s="14"/>
      <c r="C482" s="14" t="s">
        <v>3351</v>
      </c>
      <c r="D482" s="16" t="s">
        <v>3350</v>
      </c>
      <c r="E482" s="16">
        <v>45854</v>
      </c>
      <c r="F482" s="14" t="s">
        <v>3349</v>
      </c>
      <c r="G482" s="14" t="s">
        <v>3348</v>
      </c>
      <c r="H482" s="14" t="s">
        <v>3347</v>
      </c>
      <c r="I482" s="15">
        <v>2000</v>
      </c>
      <c r="J482" s="77">
        <v>3</v>
      </c>
      <c r="K482" s="92"/>
    </row>
    <row r="483" spans="1:11" ht="20.399999999999999" x14ac:dyDescent="0.25">
      <c r="A483" s="14" t="s">
        <v>2679</v>
      </c>
      <c r="B483" s="14"/>
      <c r="C483" s="14" t="s">
        <v>3385</v>
      </c>
      <c r="D483" s="16"/>
      <c r="E483" s="16">
        <v>46007</v>
      </c>
      <c r="F483" s="14" t="s">
        <v>3384</v>
      </c>
      <c r="G483" s="14"/>
      <c r="H483" s="14" t="s">
        <v>2949</v>
      </c>
      <c r="I483" s="15">
        <v>2000</v>
      </c>
      <c r="J483" s="77">
        <v>2</v>
      </c>
      <c r="K483" s="92"/>
    </row>
    <row r="484" spans="1:11" ht="30.6" x14ac:dyDescent="0.25">
      <c r="A484" s="14" t="s">
        <v>2679</v>
      </c>
      <c r="B484" s="14"/>
      <c r="C484" s="14" t="s">
        <v>3393</v>
      </c>
      <c r="D484" s="16">
        <v>45786</v>
      </c>
      <c r="E484" s="16">
        <v>45855</v>
      </c>
      <c r="F484" s="14" t="s">
        <v>3392</v>
      </c>
      <c r="G484" s="14" t="s">
        <v>2848</v>
      </c>
      <c r="H484" s="14" t="s">
        <v>3391</v>
      </c>
      <c r="I484" s="15">
        <v>250</v>
      </c>
      <c r="J484" s="77">
        <v>3</v>
      </c>
      <c r="K484" s="92"/>
    </row>
    <row r="485" spans="1:11" ht="51" x14ac:dyDescent="0.25">
      <c r="A485" s="14" t="s">
        <v>2679</v>
      </c>
      <c r="B485" s="14"/>
      <c r="C485" s="14" t="s">
        <v>3390</v>
      </c>
      <c r="D485" s="16" t="s">
        <v>3389</v>
      </c>
      <c r="E485" s="16">
        <v>45855</v>
      </c>
      <c r="F485" s="14" t="s">
        <v>3388</v>
      </c>
      <c r="G485" s="14" t="s">
        <v>3387</v>
      </c>
      <c r="H485" s="14" t="s">
        <v>3386</v>
      </c>
      <c r="I485" s="15">
        <v>4325</v>
      </c>
      <c r="J485" s="77">
        <v>2</v>
      </c>
      <c r="K485" s="92"/>
    </row>
    <row r="486" spans="1:11" ht="30.6" x14ac:dyDescent="0.25">
      <c r="A486" s="14" t="s">
        <v>2679</v>
      </c>
      <c r="B486" s="14"/>
      <c r="C486" s="14" t="s">
        <v>3394</v>
      </c>
      <c r="D486" s="16">
        <v>45905</v>
      </c>
      <c r="E486" s="16"/>
      <c r="F486" s="14" t="s">
        <v>3395</v>
      </c>
      <c r="G486" s="14"/>
      <c r="H486" s="14" t="s">
        <v>2655</v>
      </c>
      <c r="I486" s="15">
        <v>11000</v>
      </c>
      <c r="J486" s="77">
        <v>3</v>
      </c>
      <c r="K486" s="92"/>
    </row>
    <row r="487" spans="1:11" ht="30.6" x14ac:dyDescent="0.25">
      <c r="A487" s="14" t="s">
        <v>2679</v>
      </c>
      <c r="B487" s="14"/>
      <c r="C487" s="14" t="s">
        <v>3396</v>
      </c>
      <c r="D487" s="16">
        <v>45745</v>
      </c>
      <c r="E487" s="16"/>
      <c r="F487" s="14" t="s">
        <v>3397</v>
      </c>
      <c r="G487" s="14"/>
      <c r="H487" s="14" t="s">
        <v>3271</v>
      </c>
      <c r="I487" s="15">
        <v>1725.91</v>
      </c>
      <c r="J487" s="77">
        <v>3</v>
      </c>
      <c r="K487" s="92"/>
    </row>
    <row r="488" spans="1:11" ht="30.6" x14ac:dyDescent="0.25">
      <c r="A488" s="14" t="s">
        <v>2679</v>
      </c>
      <c r="B488" s="14"/>
      <c r="C488" s="14" t="s">
        <v>3360</v>
      </c>
      <c r="D488" s="16">
        <v>45845</v>
      </c>
      <c r="E488" s="16"/>
      <c r="F488" s="14" t="s">
        <v>3359</v>
      </c>
      <c r="G488" s="14"/>
      <c r="H488" s="14" t="s">
        <v>2757</v>
      </c>
      <c r="I488" s="15">
        <v>33.25</v>
      </c>
      <c r="J488" s="77">
        <v>3</v>
      </c>
      <c r="K488" s="92"/>
    </row>
    <row r="489" spans="1:11" ht="13.2" x14ac:dyDescent="0.25">
      <c r="K489" s="92"/>
    </row>
    <row r="490" spans="1:11" ht="13.2" x14ac:dyDescent="0.25">
      <c r="K490" s="92"/>
    </row>
    <row r="491" spans="1:11" ht="13.2" x14ac:dyDescent="0.25">
      <c r="K491" s="92"/>
    </row>
    <row r="492" spans="1:11" ht="13.2" x14ac:dyDescent="0.25">
      <c r="K492" s="92"/>
    </row>
    <row r="493" spans="1:11" ht="13.2" x14ac:dyDescent="0.25">
      <c r="K493" s="92"/>
    </row>
    <row r="494" spans="1:11" ht="13.2" x14ac:dyDescent="0.25">
      <c r="K494" s="92"/>
    </row>
    <row r="495" spans="1:11" ht="13.2" x14ac:dyDescent="0.25">
      <c r="K495" s="92"/>
    </row>
    <row r="496" spans="1:11" ht="13.2" x14ac:dyDescent="0.25">
      <c r="K496" s="92"/>
    </row>
    <row r="497" spans="1:11" ht="13.2" x14ac:dyDescent="0.25">
      <c r="K497" s="92"/>
    </row>
    <row r="498" spans="1:11" ht="13.2" x14ac:dyDescent="0.25">
      <c r="K498" s="92"/>
    </row>
    <row r="499" spans="1:11" ht="13.2" x14ac:dyDescent="0.25">
      <c r="K499" s="92"/>
    </row>
    <row r="500" spans="1:11" ht="13.2" x14ac:dyDescent="0.25">
      <c r="K500" s="92"/>
    </row>
    <row r="501" spans="1:11" ht="13.2" x14ac:dyDescent="0.25">
      <c r="K501" s="92"/>
    </row>
    <row r="502" spans="1:11" ht="13.2" x14ac:dyDescent="0.25">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112:H1113">
    <cfRule type="expression" dxfId="80" priority="207" stopIfTrue="1">
      <formula>$A1112&lt;&gt;""</formula>
    </cfRule>
  </conditionalFormatting>
  <conditionalFormatting sqref="A107:J333 E334 A334:D335 F334:J335 A503:J5000">
    <cfRule type="expression" dxfId="79" priority="196" stopIfTrue="1">
      <formula>$A107&lt;&gt;""</formula>
    </cfRule>
  </conditionalFormatting>
  <conditionalFormatting sqref="A336:J488">
    <cfRule type="expression" dxfId="78" priority="1" stopIfTrue="1">
      <formula>$A336&lt;&gt;""</formula>
    </cfRule>
  </conditionalFormatting>
  <conditionalFormatting sqref="B154:C158 F154:J158">
    <cfRule type="expression" dxfId="77" priority="137" stopIfTrue="1">
      <formula>$A154&lt;&gt;""</formula>
    </cfRule>
  </conditionalFormatting>
  <conditionalFormatting sqref="B182:C182 F182:J182">
    <cfRule type="expression" dxfId="76" priority="114" stopIfTrue="1">
      <formula>$A182&lt;&gt;""</formula>
    </cfRule>
  </conditionalFormatting>
  <conditionalFormatting sqref="B208:C209 F208:J209">
    <cfRule type="expression" dxfId="75" priority="106" stopIfTrue="1">
      <formula>$A208&lt;&gt;""</formula>
    </cfRule>
  </conditionalFormatting>
  <conditionalFormatting sqref="B488:E488">
    <cfRule type="expression" dxfId="74" priority="3" stopIfTrue="1">
      <formula>$A488&lt;&gt;""</formula>
    </cfRule>
  </conditionalFormatting>
  <conditionalFormatting sqref="B689:E689">
    <cfRule type="expression" dxfId="73" priority="225" stopIfTrue="1">
      <formula>$A689&lt;&gt;""</formula>
    </cfRule>
  </conditionalFormatting>
  <conditionalFormatting sqref="B691:E691 H691:I691 B692:I693 B694:E699 H694:I699">
    <cfRule type="expression" dxfId="72" priority="185" stopIfTrue="1">
      <formula>$A691&lt;&gt;""</formula>
    </cfRule>
  </conditionalFormatting>
  <conditionalFormatting sqref="B701:E701 H701:I701">
    <cfRule type="expression" dxfId="71" priority="176" stopIfTrue="1">
      <formula>$A701&lt;&gt;""</formula>
    </cfRule>
  </conditionalFormatting>
  <conditionalFormatting sqref="B819:E819">
    <cfRule type="expression" dxfId="70" priority="248" stopIfTrue="1">
      <formula>$A819&lt;&gt;""</formula>
    </cfRule>
  </conditionalFormatting>
  <conditionalFormatting sqref="B1110:E1110">
    <cfRule type="expression" dxfId="69" priority="294" stopIfTrue="1">
      <formula>$A1110&lt;&gt;""</formula>
    </cfRule>
  </conditionalFormatting>
  <conditionalFormatting sqref="B1114:E1114">
    <cfRule type="expression" dxfId="68" priority="350" stopIfTrue="1">
      <formula>$A1114&lt;&gt;""</formula>
    </cfRule>
  </conditionalFormatting>
  <conditionalFormatting sqref="B1131:E1136">
    <cfRule type="expression" dxfId="67" priority="340" stopIfTrue="1">
      <formula>$A1131&lt;&gt;""</formula>
    </cfRule>
  </conditionalFormatting>
  <conditionalFormatting sqref="B1138:E1148">
    <cfRule type="expression" dxfId="66" priority="208" stopIfTrue="1">
      <formula>$A1138&lt;&gt;""</formula>
    </cfRule>
  </conditionalFormatting>
  <conditionalFormatting sqref="B1152:E1152">
    <cfRule type="expression" dxfId="65" priority="234" stopIfTrue="1">
      <formula>$A1152&lt;&gt;""</formula>
    </cfRule>
  </conditionalFormatting>
  <conditionalFormatting sqref="B1253:E1260 I1253:J1270">
    <cfRule type="expression" dxfId="64" priority="284" stopIfTrue="1">
      <formula>$A1253&lt;&gt;""</formula>
    </cfRule>
  </conditionalFormatting>
  <conditionalFormatting sqref="B1293:E1301">
    <cfRule type="expression" dxfId="63" priority="319" stopIfTrue="1">
      <formula>$A1293&lt;&gt;""</formula>
    </cfRule>
  </conditionalFormatting>
  <conditionalFormatting sqref="B1303:E1326">
    <cfRule type="expression" dxfId="62" priority="198" stopIfTrue="1">
      <formula>$A1303&lt;&gt;""</formula>
    </cfRule>
  </conditionalFormatting>
  <conditionalFormatting sqref="B1360:E1363">
    <cfRule type="expression" dxfId="61" priority="215" stopIfTrue="1">
      <formula>$A1360&lt;&gt;""</formula>
    </cfRule>
  </conditionalFormatting>
  <conditionalFormatting sqref="B1365:E1367">
    <cfRule type="expression" dxfId="60" priority="420" stopIfTrue="1">
      <formula>$A1365&lt;&gt;""</formula>
    </cfRule>
  </conditionalFormatting>
  <conditionalFormatting sqref="B1369:E1379">
    <cfRule type="expression" dxfId="59" priority="239" stopIfTrue="1">
      <formula>$A1369&lt;&gt;""</formula>
    </cfRule>
  </conditionalFormatting>
  <conditionalFormatting sqref="B1393:E1404">
    <cfRule type="expression" dxfId="58" priority="277" stopIfTrue="1">
      <formula>$A1393&lt;&gt;""</formula>
    </cfRule>
  </conditionalFormatting>
  <conditionalFormatting sqref="B1412:E1450">
    <cfRule type="expression" dxfId="57" priority="314" stopIfTrue="1">
      <formula>$A1412&lt;&gt;""</formula>
    </cfRule>
  </conditionalFormatting>
  <conditionalFormatting sqref="B1453:E1458">
    <cfRule type="expression" dxfId="56" priority="384" stopIfTrue="1">
      <formula>$A1453&lt;&gt;""</formula>
    </cfRule>
  </conditionalFormatting>
  <conditionalFormatting sqref="B1067:H1082">
    <cfRule type="expression" dxfId="55" priority="380" stopIfTrue="1">
      <formula>$A1067&lt;&gt;""</formula>
    </cfRule>
  </conditionalFormatting>
  <conditionalFormatting sqref="B1272:H1274 B1275:E1288 H1275:H1288">
    <cfRule type="expression" dxfId="54" priority="309" stopIfTrue="1">
      <formula>$A1272&lt;&gt;""</formula>
    </cfRule>
  </conditionalFormatting>
  <conditionalFormatting sqref="B1290:H1292">
    <cfRule type="expression" dxfId="53" priority="204" stopIfTrue="1">
      <formula>$A1290&lt;&gt;""</formula>
    </cfRule>
  </conditionalFormatting>
  <conditionalFormatting sqref="B1364:H1364">
    <cfRule type="expression" dxfId="52" priority="450" stopIfTrue="1">
      <formula>$A1364&lt;&gt;""</formula>
    </cfRule>
  </conditionalFormatting>
  <conditionalFormatting sqref="B1380:H1385">
    <cfRule type="expression" dxfId="51" priority="178" stopIfTrue="1">
      <formula>$A1380&lt;&gt;""</formula>
    </cfRule>
  </conditionalFormatting>
  <conditionalFormatting sqref="B1410:H1411">
    <cfRule type="expression" dxfId="50" priority="357" stopIfTrue="1">
      <formula>$A1410&lt;&gt;""</formula>
    </cfRule>
  </conditionalFormatting>
  <conditionalFormatting sqref="B162:I162">
    <cfRule type="expression" dxfId="49" priority="130" stopIfTrue="1">
      <formula>$A162&lt;&gt;""</formula>
    </cfRule>
  </conditionalFormatting>
  <conditionalFormatting sqref="B184:I189 B190:E199 I190:I199 B212:E216 I212:J216 B227:E227">
    <cfRule type="expression" dxfId="48" priority="407" stopIfTrue="1">
      <formula>$A184&lt;&gt;""</formula>
    </cfRule>
  </conditionalFormatting>
  <conditionalFormatting sqref="B645:I688">
    <cfRule type="expression" dxfId="47" priority="417" stopIfTrue="1">
      <formula>$A645&lt;&gt;""</formula>
    </cfRule>
  </conditionalFormatting>
  <conditionalFormatting sqref="B690:I690">
    <cfRule type="expression" dxfId="46" priority="183" stopIfTrue="1">
      <formula>$A690&lt;&gt;""</formula>
    </cfRule>
  </conditionalFormatting>
  <conditionalFormatting sqref="B1137:I1137">
    <cfRule type="expression" dxfId="45" priority="308" stopIfTrue="1">
      <formula>$A1137&lt;&gt;""</formula>
    </cfRule>
  </conditionalFormatting>
  <conditionalFormatting sqref="B1149:I1151">
    <cfRule type="expression" dxfId="44" priority="177" stopIfTrue="1">
      <formula>$A1149&lt;&gt;""</formula>
    </cfRule>
  </conditionalFormatting>
  <conditionalFormatting sqref="B1153:I1157">
    <cfRule type="expression" dxfId="43" priority="179" stopIfTrue="1">
      <formula>$A1153&lt;&gt;""</formula>
    </cfRule>
  </conditionalFormatting>
  <conditionalFormatting sqref="B1271:I1271 I1272:I1288">
    <cfRule type="expression" dxfId="42" priority="312" stopIfTrue="1">
      <formula>$A1271&lt;&gt;""</formula>
    </cfRule>
  </conditionalFormatting>
  <conditionalFormatting sqref="B1368:I1368">
    <cfRule type="expression" dxfId="41" priority="307" stopIfTrue="1">
      <formula>$A1368&lt;&gt;""</formula>
    </cfRule>
  </conditionalFormatting>
  <conditionalFormatting sqref="B135:J135">
    <cfRule type="expression" dxfId="40" priority="152" stopIfTrue="1">
      <formula>$A135&lt;&gt;""</formula>
    </cfRule>
  </conditionalFormatting>
  <conditionalFormatting sqref="B599:J625">
    <cfRule type="expression" dxfId="39" priority="163" stopIfTrue="1">
      <formula>$A599&lt;&gt;""</formula>
    </cfRule>
  </conditionalFormatting>
  <conditionalFormatting sqref="B1053:J1054">
    <cfRule type="expression" dxfId="38" priority="378" stopIfTrue="1">
      <formula>$A1053&lt;&gt;""</formula>
    </cfRule>
  </conditionalFormatting>
  <conditionalFormatting sqref="B1127:J1130">
    <cfRule type="expression" dxfId="37" priority="168" stopIfTrue="1">
      <formula>$A1127&lt;&gt;""</formula>
    </cfRule>
  </conditionalFormatting>
  <conditionalFormatting sqref="B1158:J1252">
    <cfRule type="expression" dxfId="36" priority="194" stopIfTrue="1">
      <formula>$A1158&lt;&gt;""</formula>
    </cfRule>
  </conditionalFormatting>
  <conditionalFormatting sqref="B1406:J1406">
    <cfRule type="expression" dxfId="35" priority="359" stopIfTrue="1">
      <formula>$A1406&lt;&gt;""</formula>
    </cfRule>
  </conditionalFormatting>
  <conditionalFormatting sqref="B1461:J4374">
    <cfRule type="expression" dxfId="34" priority="203" stopIfTrue="1">
      <formula>$A1461&lt;&gt;""</formula>
    </cfRule>
  </conditionalFormatting>
  <conditionalFormatting sqref="E335">
    <cfRule type="expression" dxfId="33" priority="72" stopIfTrue="1">
      <formula>$A334&lt;&gt;""</formula>
    </cfRule>
  </conditionalFormatting>
  <conditionalFormatting sqref="F211:G211">
    <cfRule type="expression" dxfId="32" priority="102" stopIfTrue="1">
      <formula>$A211&lt;&gt;""</formula>
    </cfRule>
  </conditionalFormatting>
  <conditionalFormatting sqref="F183:H183">
    <cfRule type="expression" dxfId="31" priority="112" stopIfTrue="1">
      <formula>$A183&lt;&gt;""</formula>
    </cfRule>
  </conditionalFormatting>
  <conditionalFormatting sqref="F191:H195">
    <cfRule type="expression" dxfId="30" priority="285" stopIfTrue="1">
      <formula>$A191&lt;&gt;""</formula>
    </cfRule>
  </conditionalFormatting>
  <conditionalFormatting sqref="F198:H199">
    <cfRule type="expression" dxfId="29" priority="279" stopIfTrue="1">
      <formula>$A198&lt;&gt;""</formula>
    </cfRule>
  </conditionalFormatting>
  <conditionalFormatting sqref="F210:H210">
    <cfRule type="expression" dxfId="28" priority="104" stopIfTrue="1">
      <formula>$A210&lt;&gt;""</formula>
    </cfRule>
  </conditionalFormatting>
  <conditionalFormatting sqref="F1131:H1131">
    <cfRule type="expression" dxfId="27" priority="441" stopIfTrue="1">
      <formula>$A1131&lt;&gt;""</formula>
    </cfRule>
  </conditionalFormatting>
  <conditionalFormatting sqref="F1255:H1260">
    <cfRule type="expression" dxfId="26" priority="283" stopIfTrue="1">
      <formula>$A1255&lt;&gt;""</formula>
    </cfRule>
  </conditionalFormatting>
  <conditionalFormatting sqref="F161:I161">
    <cfRule type="expression" dxfId="25" priority="132" stopIfTrue="1">
      <formula>$A161&lt;&gt;""</formula>
    </cfRule>
  </conditionalFormatting>
  <conditionalFormatting sqref="H190">
    <cfRule type="expression" dxfId="24" priority="291" stopIfTrue="1">
      <formula>$A190&lt;&gt;""</formula>
    </cfRule>
  </conditionalFormatting>
  <conditionalFormatting sqref="H196:H197">
    <cfRule type="expression" dxfId="23" priority="280" stopIfTrue="1">
      <formula>$A196&lt;&gt;""</formula>
    </cfRule>
  </conditionalFormatting>
  <conditionalFormatting sqref="H211:H216">
    <cfRule type="expression" dxfId="22" priority="101" stopIfTrue="1">
      <formula>$A211&lt;&gt;""</formula>
    </cfRule>
  </conditionalFormatting>
  <conditionalFormatting sqref="H1132:H1136">
    <cfRule type="expression" dxfId="21" priority="342" stopIfTrue="1">
      <formula>$A1132&lt;&gt;""</formula>
    </cfRule>
  </conditionalFormatting>
  <conditionalFormatting sqref="H1254">
    <cfRule type="expression" dxfId="20" priority="353" stopIfTrue="1">
      <formula>$A1254&lt;&gt;""</formula>
    </cfRule>
  </conditionalFormatting>
  <conditionalFormatting sqref="H1293:H1301">
    <cfRule type="expression" dxfId="19" priority="321" stopIfTrue="1">
      <formula>$A1293&lt;&gt;""</formula>
    </cfRule>
  </conditionalFormatting>
  <conditionalFormatting sqref="H1303:H1326">
    <cfRule type="expression" dxfId="18" priority="200" stopIfTrue="1">
      <formula>$A1303&lt;&gt;""</formula>
    </cfRule>
  </conditionalFormatting>
  <conditionalFormatting sqref="H1365:H1367">
    <cfRule type="expression" dxfId="17" priority="419" stopIfTrue="1">
      <formula>$A1365&lt;&gt;""</formula>
    </cfRule>
  </conditionalFormatting>
  <conditionalFormatting sqref="H1369:H1379">
    <cfRule type="expression" dxfId="16" priority="180" stopIfTrue="1">
      <formula>$A1369&lt;&gt;""</formula>
    </cfRule>
  </conditionalFormatting>
  <conditionalFormatting sqref="H1412">
    <cfRule type="expression" dxfId="15" priority="316" stopIfTrue="1">
      <formula>$A1412&lt;&gt;""</formula>
    </cfRule>
  </conditionalFormatting>
  <conditionalFormatting sqref="H1453:H1458">
    <cfRule type="expression" dxfId="14" priority="386" stopIfTrue="1">
      <formula>$A1453&lt;&gt;""</formula>
    </cfRule>
  </conditionalFormatting>
  <conditionalFormatting sqref="H689:I689">
    <cfRule type="expression" dxfId="13" priority="227" stopIfTrue="1">
      <formula>$A689&lt;&gt;""</formula>
    </cfRule>
  </conditionalFormatting>
  <conditionalFormatting sqref="H1138:I1148">
    <cfRule type="expression" dxfId="12" priority="211" stopIfTrue="1">
      <formula>$A1138&lt;&gt;""</formula>
    </cfRule>
  </conditionalFormatting>
  <conditionalFormatting sqref="H1152:I1152">
    <cfRule type="expression" dxfId="11" priority="237" stopIfTrue="1">
      <formula>$A1152&lt;&gt;""</formula>
    </cfRule>
  </conditionalFormatting>
  <conditionalFormatting sqref="H227:J227">
    <cfRule type="expression" dxfId="10" priority="170" stopIfTrue="1">
      <formula>$A227&lt;&gt;""</formula>
    </cfRule>
  </conditionalFormatting>
  <conditionalFormatting sqref="H488:J488">
    <cfRule type="expression" dxfId="9" priority="2" stopIfTrue="1">
      <formula>$A488&lt;&gt;""</formula>
    </cfRule>
  </conditionalFormatting>
  <conditionalFormatting sqref="H1110:J1110">
    <cfRule type="expression" dxfId="8" priority="293" stopIfTrue="1">
      <formula>$A1110&lt;&gt;""</formula>
    </cfRule>
  </conditionalFormatting>
  <conditionalFormatting sqref="H1360:J1363">
    <cfRule type="expression" dxfId="7" priority="216" stopIfTrue="1">
      <formula>$A1360&lt;&gt;""</formula>
    </cfRule>
  </conditionalFormatting>
  <conditionalFormatting sqref="H1393:J1404">
    <cfRule type="expression" dxfId="6" priority="175" stopIfTrue="1">
      <formula>$A1393&lt;&gt;""</formula>
    </cfRule>
  </conditionalFormatting>
  <conditionalFormatting sqref="I1369:I1385">
    <cfRule type="expression" dxfId="5" priority="243" stopIfTrue="1">
      <formula>$A1369&lt;&gt;""</formula>
    </cfRule>
  </conditionalFormatting>
  <conditionalFormatting sqref="I1290:J1359">
    <cfRule type="expression" dxfId="4" priority="323" stopIfTrue="1">
      <formula>$A1290&lt;&gt;""</formula>
    </cfRule>
  </conditionalFormatting>
  <conditionalFormatting sqref="I1410:J1447">
    <cfRule type="expression" dxfId="3" priority="318" stopIfTrue="1">
      <formula>$A1410&lt;&gt;""</formula>
    </cfRule>
  </conditionalFormatting>
  <conditionalFormatting sqref="I1451:J1458">
    <cfRule type="expression" dxfId="2" priority="416" stopIfTrue="1">
      <formula>$A1451&lt;&gt;""</formula>
    </cfRule>
  </conditionalFormatting>
  <conditionalFormatting sqref="J184:J199 J645:J703 B700:I700 B702:I703 B811:E811 H811:J811 H819:J819 B826:E826 H826:J826 I1055:J1082 B1111:H1111 I1111:J1126 H1114:H1126 B1115:G1126 I1131:J1136 F1253:H1253 B1261:H1270 J1271:J1288 B1302:H1302 B1327:H1359 I1364:J1367 J1368:J1385 F1413:H1447 F1448:J1450 B1451:H1452">
    <cfRule type="expression" dxfId="1" priority="451" stopIfTrue="1">
      <formula>$A184&lt;&gt;""</formula>
    </cfRule>
  </conditionalFormatting>
  <conditionalFormatting sqref="J1137:J1157">
    <cfRule type="expression" dxfId="0" priority="443"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314 F316:F357 F503:F5000 F481:F487 F359:F479 F480" xr:uid="{255B499D-B3E6-47A9-A857-DBFE56F071D9}">
      <formula1>$F$96:$F$99</formula1>
    </dataValidation>
    <dataValidation type="list" allowBlank="1" showInputMessage="1" showErrorMessage="1" sqref="A107:A314 A316:A357 A503:A5000 A481:A487 A359:A479 A480" xr:uid="{540C0DA9-E9CD-4805-B659-E67C1C32B21C}">
      <formula1>OFFSET($A$1,0,0,$B$3,1)</formula1>
    </dataValidation>
    <dataValidation allowBlank="1" sqref="G107:G314 G316:G357 G503:G5000 G481:G487 G359:G479 G480" xr:uid="{B36265DD-F5DD-4F0A-AD93-4A0388363C0B}"/>
    <dataValidation type="list" allowBlank="1" showInputMessage="1" showErrorMessage="1" errorTitle="Chyba !" error="zadajte (vyberte zo zoznamu) platný analytický kód podľa nápovedy k bunke I104" sqref="J107:J314 J316:J357 J503:J10000 J481:J487 J359:J479 J48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x14ac:dyDescent="0.2">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x14ac:dyDescent="0.2">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x14ac:dyDescent="0.2">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x14ac:dyDescent="0.2">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x14ac:dyDescent="0.2">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x14ac:dyDescent="0.2">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x14ac:dyDescent="0.2">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x14ac:dyDescent="0.2">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x14ac:dyDescent="0.2">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x14ac:dyDescent="0.2">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x14ac:dyDescent="0.2">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x14ac:dyDescent="0.2">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x14ac:dyDescent="0.2">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x14ac:dyDescent="0.2">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x14ac:dyDescent="0.2">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x14ac:dyDescent="0.2">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x14ac:dyDescent="0.2">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x14ac:dyDescent="0.2">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x14ac:dyDescent="0.2">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x14ac:dyDescent="0.2">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x14ac:dyDescent="0.2">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x14ac:dyDescent="0.2">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30.6" x14ac:dyDescent="0.2">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x14ac:dyDescent="0.2">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x14ac:dyDescent="0.2">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x14ac:dyDescent="0.2">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x14ac:dyDescent="0.2">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x14ac:dyDescent="0.2">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ht="20.399999999999999" x14ac:dyDescent="0.2">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x14ac:dyDescent="0.2">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x14ac:dyDescent="0.2">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x14ac:dyDescent="0.2">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x14ac:dyDescent="0.2">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x14ac:dyDescent="0.2">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x14ac:dyDescent="0.2">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x14ac:dyDescent="0.2">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x14ac:dyDescent="0.2">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x14ac:dyDescent="0.2">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20.399999999999999" x14ac:dyDescent="0.2">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x14ac:dyDescent="0.2">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x14ac:dyDescent="0.2">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x14ac:dyDescent="0.2">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x14ac:dyDescent="0.2">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x14ac:dyDescent="0.2">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x14ac:dyDescent="0.2">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x14ac:dyDescent="0.2">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x14ac:dyDescent="0.2">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x14ac:dyDescent="0.2">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x14ac:dyDescent="0.2">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x14ac:dyDescent="0.2">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x14ac:dyDescent="0.2">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x14ac:dyDescent="0.2">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x14ac:dyDescent="0.2">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x14ac:dyDescent="0.2">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x14ac:dyDescent="0.2">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x14ac:dyDescent="0.2">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x14ac:dyDescent="0.2">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x14ac:dyDescent="0.2">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x14ac:dyDescent="0.2">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x14ac:dyDescent="0.2">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x14ac:dyDescent="0.2">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x14ac:dyDescent="0.2">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x14ac:dyDescent="0.2">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x14ac:dyDescent="0.2">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x14ac:dyDescent="0.2">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x14ac:dyDescent="0.2">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x14ac:dyDescent="0.2">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x14ac:dyDescent="0.2">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x14ac:dyDescent="0.2">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x14ac:dyDescent="0.2">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x14ac:dyDescent="0.2">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x14ac:dyDescent="0.2">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x14ac:dyDescent="0.2">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x14ac:dyDescent="0.2">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x14ac:dyDescent="0.2">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x14ac:dyDescent="0.2">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x14ac:dyDescent="0.2">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x14ac:dyDescent="0.2">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x14ac:dyDescent="0.2">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x14ac:dyDescent="0.2">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x14ac:dyDescent="0.2">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x14ac:dyDescent="0.2">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x14ac:dyDescent="0.2">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x14ac:dyDescent="0.2">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x14ac:dyDescent="0.2">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x14ac:dyDescent="0.2">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x14ac:dyDescent="0.2">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x14ac:dyDescent="0.2">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x14ac:dyDescent="0.2">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x14ac:dyDescent="0.2">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x14ac:dyDescent="0.2">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x14ac:dyDescent="0.2">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x14ac:dyDescent="0.2">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x14ac:dyDescent="0.2">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x14ac:dyDescent="0.2">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x14ac:dyDescent="0.2">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x14ac:dyDescent="0.2">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x14ac:dyDescent="0.2">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x14ac:dyDescent="0.2">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x14ac:dyDescent="0.2">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x14ac:dyDescent="0.2">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x14ac:dyDescent="0.2">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x14ac:dyDescent="0.2">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x14ac:dyDescent="0.2">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x14ac:dyDescent="0.2">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x14ac:dyDescent="0.2">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x14ac:dyDescent="0.2">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x14ac:dyDescent="0.2">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x14ac:dyDescent="0.2">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x14ac:dyDescent="0.2">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x14ac:dyDescent="0.2">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x14ac:dyDescent="0.2">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x14ac:dyDescent="0.2">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x14ac:dyDescent="0.2">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x14ac:dyDescent="0.2">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x14ac:dyDescent="0.2">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x14ac:dyDescent="0.2">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x14ac:dyDescent="0.2">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x14ac:dyDescent="0.2">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x14ac:dyDescent="0.2">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x14ac:dyDescent="0.2">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x14ac:dyDescent="0.2">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x14ac:dyDescent="0.2">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x14ac:dyDescent="0.2">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x14ac:dyDescent="0.2">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x14ac:dyDescent="0.2">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x14ac:dyDescent="0.2">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x14ac:dyDescent="0.2">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x14ac:dyDescent="0.2">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x14ac:dyDescent="0.2">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x14ac:dyDescent="0.2">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x14ac:dyDescent="0.2">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x14ac:dyDescent="0.2">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x14ac:dyDescent="0.2">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x14ac:dyDescent="0.2">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x14ac:dyDescent="0.2">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x14ac:dyDescent="0.2">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x14ac:dyDescent="0.2">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x14ac:dyDescent="0.2">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x14ac:dyDescent="0.2">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x14ac:dyDescent="0.2">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x14ac:dyDescent="0.2">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x14ac:dyDescent="0.2">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x14ac:dyDescent="0.2">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x14ac:dyDescent="0.2">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x14ac:dyDescent="0.2">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x14ac:dyDescent="0.2">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137" activePane="bottomLeft" state="frozen"/>
      <selection activeCell="I2" sqref="I2:L73"/>
      <selection pane="bottomLeft" activeCell="B6" sqref="B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x14ac:dyDescent="0.2">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399999999999999" x14ac:dyDescent="0.2">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399999999999999" x14ac:dyDescent="0.2">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0.399999999999999" x14ac:dyDescent="0.2">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399999999999999" x14ac:dyDescent="0.2">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x14ac:dyDescent="0.2">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0.399999999999999" x14ac:dyDescent="0.2">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x14ac:dyDescent="0.2">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x14ac:dyDescent="0.2">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x14ac:dyDescent="0.2">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x14ac:dyDescent="0.2">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x14ac:dyDescent="0.2">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x14ac:dyDescent="0.2">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x14ac:dyDescent="0.2">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x14ac:dyDescent="0.2">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x14ac:dyDescent="0.2">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x14ac:dyDescent="0.2">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ht="20.399999999999999" x14ac:dyDescent="0.2">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x14ac:dyDescent="0.2">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x14ac:dyDescent="0.2">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x14ac:dyDescent="0.2">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x14ac:dyDescent="0.2">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x14ac:dyDescent="0.2">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x14ac:dyDescent="0.2">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x14ac:dyDescent="0.2">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x14ac:dyDescent="0.2">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x14ac:dyDescent="0.2">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x14ac:dyDescent="0.2">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x14ac:dyDescent="0.2">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x14ac:dyDescent="0.2">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x14ac:dyDescent="0.2">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x14ac:dyDescent="0.2">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x14ac:dyDescent="0.2">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x14ac:dyDescent="0.2">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x14ac:dyDescent="0.2">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x14ac:dyDescent="0.2">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x14ac:dyDescent="0.2">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x14ac:dyDescent="0.2">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x14ac:dyDescent="0.2">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x14ac:dyDescent="0.2">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x14ac:dyDescent="0.2">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x14ac:dyDescent="0.2">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x14ac:dyDescent="0.2">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x14ac:dyDescent="0.2">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x14ac:dyDescent="0.2">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x14ac:dyDescent="0.2">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x14ac:dyDescent="0.2">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x14ac:dyDescent="0.2">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x14ac:dyDescent="0.2">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399999999999999" x14ac:dyDescent="0.2">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399999999999999" x14ac:dyDescent="0.2">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399999999999999" x14ac:dyDescent="0.2">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399999999999999" x14ac:dyDescent="0.2">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399999999999999" x14ac:dyDescent="0.2">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399999999999999" x14ac:dyDescent="0.2">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399999999999999" x14ac:dyDescent="0.2">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399999999999999" x14ac:dyDescent="0.2">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0.6" x14ac:dyDescent="0.2">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x14ac:dyDescent="0.2">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x14ac:dyDescent="0.2">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x14ac:dyDescent="0.2">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x14ac:dyDescent="0.2">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x14ac:dyDescent="0.2">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x14ac:dyDescent="0.2">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x14ac:dyDescent="0.2">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x14ac:dyDescent="0.2">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x14ac:dyDescent="0.2">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x14ac:dyDescent="0.2">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x14ac:dyDescent="0.2">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x14ac:dyDescent="0.2">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x14ac:dyDescent="0.2">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x14ac:dyDescent="0.2">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x14ac:dyDescent="0.2">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x14ac:dyDescent="0.2">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x14ac:dyDescent="0.2">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x14ac:dyDescent="0.2">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x14ac:dyDescent="0.2">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0.399999999999999" x14ac:dyDescent="0.2">
      <c r="A328" s="166" t="s">
        <v>889</v>
      </c>
      <c r="B328" s="204" t="str">
        <f>VLOOKUP(A328,Adr!A:B,2,FALSE)</f>
        <v>Slovenský zväz kickboxu</v>
      </c>
      <c r="C328" s="196" t="s">
        <v>2283</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x14ac:dyDescent="0.2">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x14ac:dyDescent="0.2">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x14ac:dyDescent="0.2">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x14ac:dyDescent="0.2">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x14ac:dyDescent="0.2">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x14ac:dyDescent="0.2">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x14ac:dyDescent="0.2">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x14ac:dyDescent="0.2">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x14ac:dyDescent="0.2">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x14ac:dyDescent="0.2">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x14ac:dyDescent="0.2">
      <c r="A375" s="198" t="s">
        <v>980</v>
      </c>
      <c r="B375" s="204" t="str">
        <f>VLOOKUP(A375,Adr!A:B,2,FALSE)</f>
        <v>Slovenský zväz vodného motorizmu</v>
      </c>
      <c r="C375" s="196" t="s">
        <v>1673</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x14ac:dyDescent="0.2">
      <c r="A377" s="166" t="s">
        <v>2050</v>
      </c>
      <c r="B377" s="204" t="str">
        <f>VLOOKUP(A377,Adr!A:B,2,FALSE)</f>
        <v>Sokolská únia Slovenska</v>
      </c>
      <c r="C377" s="196" t="s">
        <v>2265</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2069</v>
      </c>
      <c r="B378" s="204" t="str">
        <f>VLOOKUP(A378,Adr!A:B,2,FALSE)</f>
        <v>ST Relax</v>
      </c>
      <c r="C378" s="196" t="s">
        <v>2252</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2284</v>
      </c>
      <c r="B379" s="204" t="str">
        <f>VLOOKUP(A379,Adr!A:B,2,FALSE)</f>
        <v>ŠK Hargašova Záhorská Bystrica</v>
      </c>
      <c r="C379" s="196" t="s">
        <v>2292</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1475</v>
      </c>
      <c r="B380" s="204" t="str">
        <f>VLOOKUP(A380,Adr!A:B,2,FALSE)</f>
        <v>Špeciálne olympiády Slovensko</v>
      </c>
      <c r="C380" s="169" t="s">
        <v>1483</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2091</v>
      </c>
      <c r="B383" s="204" t="str">
        <f>VLOOKUP(A383,Adr!A:B,2,FALSE)</f>
        <v>TANEČNÉ CENTRUM CHARIZMA</v>
      </c>
      <c r="C383" s="169" t="s">
        <v>2255</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0.399999999999999" x14ac:dyDescent="0.2">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2115</v>
      </c>
      <c r="B386" s="204" t="str">
        <f>VLOOKUP(A386,Adr!A:B,2,FALSE)</f>
        <v>Telovýchovná jednota Nižná</v>
      </c>
      <c r="C386" s="185" t="s">
        <v>2258</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x14ac:dyDescent="0.2">
      <c r="A392" s="166" t="s">
        <v>2162</v>
      </c>
      <c r="B392" s="204" t="str">
        <f>VLOOKUP(A392,Adr!A:B,2,FALSE)</f>
        <v>Trinity Triathlon Team</v>
      </c>
      <c r="C392" s="196" t="s">
        <v>2263</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0.399999999999999" x14ac:dyDescent="0.2">
      <c r="A393" s="166" t="s">
        <v>2168</v>
      </c>
      <c r="B393" s="204" t="str">
        <f>VLOOKUP(A393,Adr!A:B,2,FALSE)</f>
        <v>University Spartacus</v>
      </c>
      <c r="C393" s="190" t="s">
        <v>2192</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x14ac:dyDescent="0.2">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x14ac:dyDescent="0.2">
      <c r="A397" s="166" t="s">
        <v>1007</v>
      </c>
      <c r="B397" s="204" t="str">
        <f>VLOOKUP(A397,Adr!A:B,2,FALSE)</f>
        <v>Zväz potápačov Slovenska</v>
      </c>
      <c r="C397" s="185" t="s">
        <v>1674</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x14ac:dyDescent="0.2">
      <c r="A401" s="198" t="s">
        <v>1021</v>
      </c>
      <c r="B401" s="204" t="str">
        <f>VLOOKUP(A401,Adr!A:B,2,FALSE)</f>
        <v>Zväz slovenského lyžovania</v>
      </c>
      <c r="C401" s="185" t="s">
        <v>1494</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1021</v>
      </c>
      <c r="B402" s="204" t="str">
        <f>VLOOKUP(A402,Adr!A:B,2,FALSE)</f>
        <v>Zväz slovenského lyžovania</v>
      </c>
      <c r="C402" s="196" t="s">
        <v>1676</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1021</v>
      </c>
      <c r="B403" s="204" t="str">
        <f>VLOOKUP(A403,Adr!A:B,2,FALSE)</f>
        <v>Zväz slovenského lyžovania</v>
      </c>
      <c r="C403" s="190" t="s">
        <v>1677</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1021</v>
      </c>
      <c r="B404" s="204" t="str">
        <f>VLOOKUP(A404,Adr!A:B,2,FALSE)</f>
        <v>Zväz slovenského lyžovania</v>
      </c>
      <c r="C404" s="185" t="s">
        <v>1681</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1021</v>
      </c>
      <c r="B405" s="204" t="str">
        <f>VLOOKUP(A405,Adr!A:B,2,FALSE)</f>
        <v>Zväz slovenského lyžovania</v>
      </c>
      <c r="C405" s="196" t="s">
        <v>1678</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1021</v>
      </c>
      <c r="B406" s="204" t="str">
        <f>VLOOKUP(A406,Adr!A:B,2,FALSE)</f>
        <v>Zväz slovenského lyžovania</v>
      </c>
      <c r="C406" s="196" t="s">
        <v>1679</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1021</v>
      </c>
      <c r="B407" s="204" t="str">
        <f>VLOOKUP(A407,Adr!A:B,2,FALSE)</f>
        <v>Zväz slovenského lyžovania</v>
      </c>
      <c r="C407" s="196" t="s">
        <v>1680</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2184</v>
      </c>
      <c r="B408" s="204" t="str">
        <f>VLOOKUP(A408,Adr!A:B,2,FALSE)</f>
        <v>ZVÄZ ŠPORTOVEJ KYNOLÓGIE SR</v>
      </c>
      <c r="C408" s="185" t="s">
        <v>2269</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1036</v>
      </c>
      <c r="B1" s="2"/>
      <c r="C1" s="2" t="s">
        <v>336</v>
      </c>
      <c r="D1" s="2" t="s">
        <v>1203</v>
      </c>
      <c r="E1" s="2" t="s">
        <v>1204</v>
      </c>
      <c r="F1" s="2" t="s">
        <v>315</v>
      </c>
      <c r="G1" s="2" t="s">
        <v>1205</v>
      </c>
      <c r="H1" s="2"/>
      <c r="I1" s="2" t="s">
        <v>315</v>
      </c>
      <c r="J1" s="2" t="s">
        <v>1206</v>
      </c>
      <c r="K1" s="2"/>
      <c r="L1" s="2"/>
      <c r="M1" s="2"/>
      <c r="N1" s="2"/>
    </row>
    <row r="2" spans="1:14" x14ac:dyDescent="0.25">
      <c r="A2" t="s">
        <v>1207</v>
      </c>
      <c r="C2" t="s">
        <v>339</v>
      </c>
      <c r="D2" t="s">
        <v>1208</v>
      </c>
      <c r="E2">
        <v>1</v>
      </c>
      <c r="F2" t="s">
        <v>319</v>
      </c>
      <c r="G2" t="s">
        <v>1209</v>
      </c>
      <c r="I2" t="s">
        <v>317</v>
      </c>
      <c r="J2" t="s">
        <v>1210</v>
      </c>
    </row>
    <row r="3" spans="1:14" x14ac:dyDescent="0.25">
      <c r="A3" t="s">
        <v>1042</v>
      </c>
      <c r="C3" t="s">
        <v>341</v>
      </c>
      <c r="D3" t="s">
        <v>1211</v>
      </c>
      <c r="E3">
        <v>1</v>
      </c>
      <c r="F3" t="s">
        <v>319</v>
      </c>
      <c r="G3" t="s">
        <v>1209</v>
      </c>
      <c r="I3" t="s">
        <v>319</v>
      </c>
      <c r="J3" t="s">
        <v>320</v>
      </c>
    </row>
    <row r="4" spans="1:14" x14ac:dyDescent="0.25">
      <c r="A4" t="s">
        <v>1107</v>
      </c>
      <c r="C4" t="s">
        <v>343</v>
      </c>
      <c r="D4" t="s">
        <v>1212</v>
      </c>
      <c r="E4">
        <v>1</v>
      </c>
      <c r="F4" t="s">
        <v>319</v>
      </c>
      <c r="G4" t="s">
        <v>1209</v>
      </c>
      <c r="I4" t="s">
        <v>321</v>
      </c>
      <c r="J4" t="s">
        <v>322</v>
      </c>
    </row>
    <row r="5" spans="1:14" x14ac:dyDescent="0.25">
      <c r="A5" t="s">
        <v>1062</v>
      </c>
      <c r="C5" t="s">
        <v>345</v>
      </c>
      <c r="D5" t="s">
        <v>1213</v>
      </c>
      <c r="E5">
        <v>1</v>
      </c>
      <c r="F5" t="s">
        <v>319</v>
      </c>
      <c r="G5" t="s">
        <v>1209</v>
      </c>
      <c r="I5" t="s">
        <v>323</v>
      </c>
      <c r="J5" t="s">
        <v>324</v>
      </c>
    </row>
    <row r="6" spans="1:14" x14ac:dyDescent="0.25">
      <c r="A6" t="s">
        <v>1214</v>
      </c>
      <c r="C6" t="s">
        <v>347</v>
      </c>
      <c r="D6" t="s">
        <v>1215</v>
      </c>
      <c r="E6">
        <v>1</v>
      </c>
      <c r="F6" t="s">
        <v>319</v>
      </c>
      <c r="G6" t="s">
        <v>1209</v>
      </c>
      <c r="I6" t="s">
        <v>325</v>
      </c>
      <c r="J6" t="s">
        <v>1216</v>
      </c>
    </row>
    <row r="7" spans="1:14" x14ac:dyDescent="0.25">
      <c r="A7" t="s">
        <v>1217</v>
      </c>
      <c r="C7" t="s">
        <v>349</v>
      </c>
      <c r="D7" t="s">
        <v>1218</v>
      </c>
      <c r="E7">
        <v>2</v>
      </c>
      <c r="F7" t="s">
        <v>321</v>
      </c>
      <c r="G7" t="s">
        <v>1219</v>
      </c>
    </row>
    <row r="8" spans="1:14" x14ac:dyDescent="0.25">
      <c r="A8" t="s">
        <v>1071</v>
      </c>
      <c r="C8" t="s">
        <v>351</v>
      </c>
      <c r="D8" t="s">
        <v>1220</v>
      </c>
      <c r="E8">
        <v>3</v>
      </c>
      <c r="F8" t="s">
        <v>321</v>
      </c>
      <c r="G8" t="s">
        <v>1221</v>
      </c>
    </row>
    <row r="9" spans="1:14" x14ac:dyDescent="0.25">
      <c r="A9" t="s">
        <v>1222</v>
      </c>
      <c r="C9" t="s">
        <v>353</v>
      </c>
      <c r="D9" t="s">
        <v>1223</v>
      </c>
      <c r="E9">
        <v>3</v>
      </c>
      <c r="F9" t="s">
        <v>321</v>
      </c>
      <c r="G9" t="s">
        <v>1224</v>
      </c>
    </row>
    <row r="10" spans="1:14" x14ac:dyDescent="0.25">
      <c r="A10" t="s">
        <v>1146</v>
      </c>
      <c r="C10" t="s">
        <v>355</v>
      </c>
      <c r="D10" t="s">
        <v>1225</v>
      </c>
      <c r="E10">
        <v>4</v>
      </c>
      <c r="F10" t="s">
        <v>321</v>
      </c>
      <c r="G10" t="s">
        <v>1226</v>
      </c>
    </row>
    <row r="11" spans="1:14" x14ac:dyDescent="0.25">
      <c r="A11" t="s">
        <v>1148</v>
      </c>
      <c r="C11" t="s">
        <v>356</v>
      </c>
      <c r="D11" t="s">
        <v>1227</v>
      </c>
      <c r="E11">
        <v>4</v>
      </c>
      <c r="F11" t="s">
        <v>317</v>
      </c>
      <c r="G11" t="s">
        <v>1226</v>
      </c>
    </row>
    <row r="12" spans="1:14" x14ac:dyDescent="0.25">
      <c r="A12" t="s">
        <v>1109</v>
      </c>
      <c r="C12" t="s">
        <v>358</v>
      </c>
      <c r="D12" t="s">
        <v>1228</v>
      </c>
      <c r="E12">
        <v>4</v>
      </c>
      <c r="F12" t="s">
        <v>317</v>
      </c>
      <c r="G12" t="s">
        <v>1226</v>
      </c>
    </row>
    <row r="13" spans="1:14" x14ac:dyDescent="0.25">
      <c r="A13" t="s">
        <v>1150</v>
      </c>
      <c r="C13" t="s">
        <v>360</v>
      </c>
      <c r="D13" t="s">
        <v>1229</v>
      </c>
      <c r="E13">
        <v>4</v>
      </c>
      <c r="F13" t="s">
        <v>325</v>
      </c>
      <c r="G13" t="s">
        <v>1226</v>
      </c>
    </row>
    <row r="14" spans="1:14" x14ac:dyDescent="0.25">
      <c r="A14" t="s">
        <v>1044</v>
      </c>
      <c r="C14" t="s">
        <v>362</v>
      </c>
      <c r="D14" t="s">
        <v>1230</v>
      </c>
      <c r="E14">
        <v>4</v>
      </c>
      <c r="F14" t="s">
        <v>321</v>
      </c>
      <c r="G14" t="s">
        <v>1226</v>
      </c>
    </row>
    <row r="15" spans="1:14" x14ac:dyDescent="0.25">
      <c r="A15" t="s">
        <v>1046</v>
      </c>
      <c r="C15" t="s">
        <v>364</v>
      </c>
    </row>
    <row r="16" spans="1:14" x14ac:dyDescent="0.25">
      <c r="A16" t="s">
        <v>1111</v>
      </c>
      <c r="C16" t="s">
        <v>365</v>
      </c>
    </row>
    <row r="17" spans="1:3" x14ac:dyDescent="0.25">
      <c r="A17" t="s">
        <v>1073</v>
      </c>
      <c r="C17" t="s">
        <v>366</v>
      </c>
    </row>
    <row r="18" spans="1:3" x14ac:dyDescent="0.25">
      <c r="A18" t="s">
        <v>1113</v>
      </c>
      <c r="C18" t="s">
        <v>367</v>
      </c>
    </row>
    <row r="19" spans="1:3" x14ac:dyDescent="0.25">
      <c r="A19" t="s">
        <v>1115</v>
      </c>
      <c r="C19" t="s">
        <v>368</v>
      </c>
    </row>
    <row r="20" spans="1:3" x14ac:dyDescent="0.25">
      <c r="A20" t="s">
        <v>1152</v>
      </c>
      <c r="C20" t="s">
        <v>1231</v>
      </c>
    </row>
    <row r="21" spans="1:3" x14ac:dyDescent="0.25">
      <c r="A21" t="s">
        <v>1232</v>
      </c>
      <c r="C21" t="s">
        <v>1233</v>
      </c>
    </row>
    <row r="22" spans="1:3" x14ac:dyDescent="0.25">
      <c r="A22" t="s">
        <v>1234</v>
      </c>
      <c r="C22" t="s">
        <v>1235</v>
      </c>
    </row>
    <row r="23" spans="1:3" x14ac:dyDescent="0.25">
      <c r="A23" t="s">
        <v>1154</v>
      </c>
      <c r="C23" t="s">
        <v>1236</v>
      </c>
    </row>
    <row r="24" spans="1:3" x14ac:dyDescent="0.25">
      <c r="A24" t="s">
        <v>1237</v>
      </c>
      <c r="C24" t="s">
        <v>1238</v>
      </c>
    </row>
    <row r="25" spans="1:3" x14ac:dyDescent="0.25">
      <c r="A25" t="s">
        <v>1156</v>
      </c>
      <c r="C25" t="s">
        <v>1239</v>
      </c>
    </row>
    <row r="26" spans="1:3" x14ac:dyDescent="0.25">
      <c r="A26" t="s">
        <v>1117</v>
      </c>
      <c r="C26" t="s">
        <v>1240</v>
      </c>
    </row>
    <row r="27" spans="1:3" x14ac:dyDescent="0.25">
      <c r="A27" t="s">
        <v>1058</v>
      </c>
      <c r="C27" t="s">
        <v>1241</v>
      </c>
    </row>
    <row r="28" spans="1:3" x14ac:dyDescent="0.25">
      <c r="A28" t="s">
        <v>1077</v>
      </c>
    </row>
    <row r="29" spans="1:3" x14ac:dyDescent="0.25">
      <c r="A29" t="s">
        <v>1079</v>
      </c>
    </row>
    <row r="30" spans="1:3" x14ac:dyDescent="0.25">
      <c r="A30" t="s">
        <v>1158</v>
      </c>
    </row>
    <row r="31" spans="1:3" x14ac:dyDescent="0.25">
      <c r="A31" t="s">
        <v>1119</v>
      </c>
    </row>
    <row r="32" spans="1:3" x14ac:dyDescent="0.25">
      <c r="A32" t="s">
        <v>1160</v>
      </c>
    </row>
    <row r="33" spans="1:1" x14ac:dyDescent="0.25">
      <c r="A33" t="s">
        <v>1083</v>
      </c>
    </row>
    <row r="34" spans="1:1" x14ac:dyDescent="0.25">
      <c r="A34" t="s">
        <v>1162</v>
      </c>
    </row>
    <row r="35" spans="1:1" x14ac:dyDescent="0.25">
      <c r="A35" t="s">
        <v>1182</v>
      </c>
    </row>
    <row r="36" spans="1:1" x14ac:dyDescent="0.25">
      <c r="A36" t="s">
        <v>1085</v>
      </c>
    </row>
    <row r="37" spans="1:1" x14ac:dyDescent="0.25">
      <c r="A37" t="s">
        <v>1164</v>
      </c>
    </row>
    <row r="38" spans="1:1" x14ac:dyDescent="0.25">
      <c r="A38" t="s">
        <v>1242</v>
      </c>
    </row>
    <row r="39" spans="1:1" x14ac:dyDescent="0.25">
      <c r="A39" t="s">
        <v>1166</v>
      </c>
    </row>
    <row r="40" spans="1:1" x14ac:dyDescent="0.25">
      <c r="A40" t="s">
        <v>1200</v>
      </c>
    </row>
    <row r="41" spans="1:1" x14ac:dyDescent="0.25">
      <c r="A41" t="s">
        <v>1060</v>
      </c>
    </row>
    <row r="42" spans="1:1" x14ac:dyDescent="0.25">
      <c r="A42" t="s">
        <v>1123</v>
      </c>
    </row>
    <row r="43" spans="1:1" x14ac:dyDescent="0.25">
      <c r="A43" t="s">
        <v>1243</v>
      </c>
    </row>
    <row r="44" spans="1:1" x14ac:dyDescent="0.25">
      <c r="A44" t="s">
        <v>1244</v>
      </c>
    </row>
    <row r="45" spans="1:1" x14ac:dyDescent="0.25">
      <c r="A45" t="s">
        <v>1245</v>
      </c>
    </row>
    <row r="46" spans="1:1" x14ac:dyDescent="0.25">
      <c r="A46" t="s">
        <v>1168</v>
      </c>
    </row>
    <row r="47" spans="1:1" x14ac:dyDescent="0.25">
      <c r="A47" t="s">
        <v>1087</v>
      </c>
    </row>
    <row r="48" spans="1:1" x14ac:dyDescent="0.25">
      <c r="A48" t="s">
        <v>1127</v>
      </c>
    </row>
    <row r="49" spans="1:1" x14ac:dyDescent="0.25">
      <c r="A49" t="s">
        <v>1125</v>
      </c>
    </row>
    <row r="50" spans="1:1" x14ac:dyDescent="0.25">
      <c r="A50" t="s">
        <v>1202</v>
      </c>
    </row>
    <row r="51" spans="1:1" x14ac:dyDescent="0.25">
      <c r="A51" t="s">
        <v>1170</v>
      </c>
    </row>
    <row r="52" spans="1:1" x14ac:dyDescent="0.25">
      <c r="A52" t="s">
        <v>1089</v>
      </c>
    </row>
    <row r="53" spans="1:1" x14ac:dyDescent="0.25">
      <c r="A53" t="s">
        <v>1246</v>
      </c>
    </row>
    <row r="54" spans="1:1" x14ac:dyDescent="0.25">
      <c r="A54" t="s">
        <v>1172</v>
      </c>
    </row>
    <row r="55" spans="1:1" x14ac:dyDescent="0.25">
      <c r="A55" t="s">
        <v>1247</v>
      </c>
    </row>
    <row r="56" spans="1:1" x14ac:dyDescent="0.25">
      <c r="A56" t="s">
        <v>1093</v>
      </c>
    </row>
    <row r="57" spans="1:1" x14ac:dyDescent="0.25">
      <c r="A57" t="s">
        <v>1248</v>
      </c>
    </row>
    <row r="58" spans="1:1" x14ac:dyDescent="0.25">
      <c r="A58" t="s">
        <v>1198</v>
      </c>
    </row>
    <row r="59" spans="1:1" x14ac:dyDescent="0.25">
      <c r="A59" t="s">
        <v>1249</v>
      </c>
    </row>
    <row r="60" spans="1:1" x14ac:dyDescent="0.25">
      <c r="A60" t="s">
        <v>1174</v>
      </c>
    </row>
    <row r="61" spans="1:1" x14ac:dyDescent="0.25">
      <c r="A61" t="s">
        <v>1250</v>
      </c>
    </row>
    <row r="62" spans="1:1" x14ac:dyDescent="0.25">
      <c r="A62" t="s">
        <v>1176</v>
      </c>
    </row>
    <row r="63" spans="1:1" x14ac:dyDescent="0.25">
      <c r="A63" t="s">
        <v>1251</v>
      </c>
    </row>
    <row r="64" spans="1:1" x14ac:dyDescent="0.25">
      <c r="A64" t="s">
        <v>1095</v>
      </c>
    </row>
    <row r="65" spans="1:1" x14ac:dyDescent="0.25">
      <c r="A65" t="s">
        <v>1178</v>
      </c>
    </row>
    <row r="66" spans="1:1" x14ac:dyDescent="0.25">
      <c r="A66" t="s">
        <v>1130</v>
      </c>
    </row>
    <row r="67" spans="1:1" x14ac:dyDescent="0.25">
      <c r="A67" t="s">
        <v>1252</v>
      </c>
    </row>
    <row r="68" spans="1:1" x14ac:dyDescent="0.25">
      <c r="A68" t="s">
        <v>1180</v>
      </c>
    </row>
    <row r="69" spans="1:1" x14ac:dyDescent="0.25">
      <c r="A69" t="s">
        <v>1253</v>
      </c>
    </row>
    <row r="70" spans="1:1" x14ac:dyDescent="0.25">
      <c r="A70" t="s">
        <v>1254</v>
      </c>
    </row>
    <row r="71" spans="1:1" x14ac:dyDescent="0.25">
      <c r="A71" t="s">
        <v>1054</v>
      </c>
    </row>
    <row r="72" spans="1:1" x14ac:dyDescent="0.25">
      <c r="A72" t="s">
        <v>1097</v>
      </c>
    </row>
    <row r="73" spans="1:1" x14ac:dyDescent="0.25">
      <c r="A73" t="s">
        <v>1255</v>
      </c>
    </row>
    <row r="74" spans="1:1" x14ac:dyDescent="0.25">
      <c r="A74" t="s">
        <v>1099</v>
      </c>
    </row>
    <row r="75" spans="1:1" x14ac:dyDescent="0.25">
      <c r="A75" t="s">
        <v>1101</v>
      </c>
    </row>
    <row r="76" spans="1:1" x14ac:dyDescent="0.25">
      <c r="A76" t="s">
        <v>1132</v>
      </c>
    </row>
    <row r="77" spans="1:1" x14ac:dyDescent="0.25">
      <c r="A77" t="s">
        <v>1134</v>
      </c>
    </row>
    <row r="78" spans="1:1" x14ac:dyDescent="0.25">
      <c r="A78" t="s">
        <v>1256</v>
      </c>
    </row>
    <row r="79" spans="1:1" x14ac:dyDescent="0.25">
      <c r="A79" t="s">
        <v>1257</v>
      </c>
    </row>
    <row r="80" spans="1:1" x14ac:dyDescent="0.25">
      <c r="A80" t="s">
        <v>1136</v>
      </c>
    </row>
    <row r="81" spans="1:1" x14ac:dyDescent="0.25">
      <c r="A81" t="s">
        <v>1138</v>
      </c>
    </row>
    <row r="82" spans="1:1" x14ac:dyDescent="0.25">
      <c r="A82" t="s">
        <v>1196</v>
      </c>
    </row>
    <row r="83" spans="1:1" x14ac:dyDescent="0.25">
      <c r="A83" t="s">
        <v>1258</v>
      </c>
    </row>
    <row r="84" spans="1:1" x14ac:dyDescent="0.25">
      <c r="A84" t="s">
        <v>1184</v>
      </c>
    </row>
    <row r="85" spans="1:1" x14ac:dyDescent="0.25">
      <c r="A85" t="s">
        <v>1056</v>
      </c>
    </row>
    <row r="86" spans="1:1" x14ac:dyDescent="0.25">
      <c r="A86" t="s">
        <v>1067</v>
      </c>
    </row>
    <row r="87" spans="1:1" x14ac:dyDescent="0.25">
      <c r="A87" t="s">
        <v>1186</v>
      </c>
    </row>
    <row r="88" spans="1:1" x14ac:dyDescent="0.25">
      <c r="A88" t="s">
        <v>1140</v>
      </c>
    </row>
    <row r="89" spans="1:1" x14ac:dyDescent="0.25">
      <c r="A89" t="s">
        <v>1091</v>
      </c>
    </row>
    <row r="90" spans="1:1" x14ac:dyDescent="0.25">
      <c r="A90" t="s">
        <v>1103</v>
      </c>
    </row>
    <row r="91" spans="1:1" x14ac:dyDescent="0.25">
      <c r="A91" t="s">
        <v>1142</v>
      </c>
    </row>
    <row r="92" spans="1:1" x14ac:dyDescent="0.25">
      <c r="A92" t="s">
        <v>1188</v>
      </c>
    </row>
    <row r="93" spans="1:1" x14ac:dyDescent="0.25">
      <c r="A93" t="s">
        <v>1259</v>
      </c>
    </row>
    <row r="94" spans="1:1" x14ac:dyDescent="0.25">
      <c r="A94" t="s">
        <v>1190</v>
      </c>
    </row>
    <row r="95" spans="1:1" x14ac:dyDescent="0.25">
      <c r="A95" t="s">
        <v>1105</v>
      </c>
    </row>
    <row r="96" spans="1:1" x14ac:dyDescent="0.25">
      <c r="A96" t="s">
        <v>1192</v>
      </c>
    </row>
    <row r="97" spans="1:1" x14ac:dyDescent="0.25">
      <c r="A97" t="s">
        <v>1048</v>
      </c>
    </row>
    <row r="98" spans="1:1" x14ac:dyDescent="0.25">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8" t="str">
        <f>Spolu!C3&amp;", "&amp;Spolu!C6</f>
        <v>SLOVENSKÝ ZÁPASNÍCKY ZVÄZ, Olympijské námestie 14290/1, Bratislava, 831 04</v>
      </c>
      <c r="B1" s="368"/>
      <c r="C1" s="368"/>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69" t="s">
        <v>1260</v>
      </c>
      <c r="F3" s="370"/>
      <c r="N3" s="137" t="str">
        <f t="shared" si="0"/>
        <v>c - príspevok Slovenskému paralympijskému výboru</v>
      </c>
      <c r="O3" s="137" t="s">
        <v>343</v>
      </c>
      <c r="P3" s="137" t="s">
        <v>344</v>
      </c>
    </row>
    <row r="4" spans="1:16" ht="45.75" customHeight="1" x14ac:dyDescent="0.25">
      <c r="E4" s="370"/>
      <c r="F4" s="370"/>
      <c r="N4" s="137" t="str">
        <f t="shared" si="0"/>
        <v>d - príspevok športovcom top tímu</v>
      </c>
      <c r="O4" s="137" t="s">
        <v>345</v>
      </c>
      <c r="P4" s="137" t="s">
        <v>346</v>
      </c>
    </row>
    <row r="5" spans="1:16" ht="30.75" customHeight="1" x14ac:dyDescent="0.25">
      <c r="C5" s="138" t="s">
        <v>1261</v>
      </c>
      <c r="N5" s="137" t="str">
        <f t="shared" si="0"/>
        <v>e - rozvoj športov, ktoré nie sú uznanými podľa zákona č. 440/2015 Z. z.</v>
      </c>
      <c r="O5" s="137" t="s">
        <v>347</v>
      </c>
      <c r="P5" s="137" t="s">
        <v>352</v>
      </c>
    </row>
    <row r="6" spans="1:16" ht="30" x14ac:dyDescent="0.25">
      <c r="C6" s="138" t="s">
        <v>1262</v>
      </c>
      <c r="E6" s="140" t="s">
        <v>1263</v>
      </c>
      <c r="F6" s="149"/>
      <c r="N6" s="137" t="str">
        <f t="shared" si="0"/>
        <v>f - organizovanie významných a tradičných športových podujatí na území SR v roku 2020</v>
      </c>
      <c r="O6" s="137" t="s">
        <v>349</v>
      </c>
      <c r="P6" s="137" t="s">
        <v>1264</v>
      </c>
    </row>
    <row r="7" spans="1:16" x14ac:dyDescent="0.25">
      <c r="C7" s="138" t="s">
        <v>1265</v>
      </c>
      <c r="E7" s="140" t="s">
        <v>1266</v>
      </c>
      <c r="F7" s="150"/>
      <c r="N7" s="137" t="str">
        <f t="shared" si="0"/>
        <v>g - projekty školského, univerzitného športu a športu pre všetkých</v>
      </c>
      <c r="O7" s="137" t="s">
        <v>351</v>
      </c>
      <c r="P7" s="137" t="s">
        <v>1267</v>
      </c>
    </row>
    <row r="8" spans="1:16" x14ac:dyDescent="0.25">
      <c r="C8" s="138" t="s">
        <v>1685</v>
      </c>
      <c r="E8" s="140" t="s">
        <v>1268</v>
      </c>
      <c r="F8" s="151"/>
      <c r="N8" s="137" t="str">
        <f t="shared" si="0"/>
        <v>h - podpora a rozvoj turistických a cykloturistických trás</v>
      </c>
      <c r="O8" s="137" t="s">
        <v>353</v>
      </c>
      <c r="P8" s="137" t="s">
        <v>354</v>
      </c>
    </row>
    <row r="9" spans="1:16" x14ac:dyDescent="0.25">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x14ac:dyDescent="0.25">
      <c r="N10" s="137" t="str">
        <f t="shared" si="0"/>
        <v>j - projekty pre popularizáciu pohybových aktivít detí, mládeže a seniorov</v>
      </c>
      <c r="O10" s="137" t="s">
        <v>356</v>
      </c>
      <c r="P10" s="137" t="s">
        <v>1271</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1" t="s">
        <v>1272</v>
      </c>
      <c r="B12" s="371"/>
      <c r="C12" s="371"/>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1273</v>
      </c>
    </row>
    <row r="14" spans="1:16" ht="45" customHeight="1" x14ac:dyDescent="0.25">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1274</v>
      </c>
    </row>
    <row r="15" spans="1:16" ht="32.1" customHeight="1" thickBot="1" x14ac:dyDescent="0.3">
      <c r="A15" s="139" t="s">
        <v>1275</v>
      </c>
      <c r="B15" s="373" t="s">
        <v>1276</v>
      </c>
      <c r="C15" s="374"/>
      <c r="N15" s="137" t="str">
        <f t="shared" si="0"/>
        <v>o - účasť na významnej súťaži podľa § 3 písm. h) druhého až štvrtého bodu Zákona o športe vrátane prípravy na túto súťaž</v>
      </c>
      <c r="O15" s="137" t="s">
        <v>365</v>
      </c>
      <c r="P15" s="137" t="s">
        <v>1277</v>
      </c>
    </row>
    <row r="16" spans="1:16" x14ac:dyDescent="0.25">
      <c r="A16" s="139" t="s">
        <v>1278</v>
      </c>
      <c r="B16" s="142">
        <f>F8</f>
        <v>0</v>
      </c>
      <c r="E16" s="145" t="s">
        <v>1279</v>
      </c>
      <c r="F16" s="146"/>
      <c r="N16" s="137" t="str">
        <f t="shared" si="0"/>
        <v>p - účasť na významnej súťaži podľa § 3 písm. h) prvého bodu Zákona o športe</v>
      </c>
      <c r="O16" s="137" t="s">
        <v>366</v>
      </c>
      <c r="P16" s="137" t="s">
        <v>1280</v>
      </c>
    </row>
    <row r="17" spans="1:16" x14ac:dyDescent="0.25">
      <c r="A17" s="139" t="s">
        <v>1281</v>
      </c>
      <c r="B17" s="254" t="s">
        <v>1282</v>
      </c>
      <c r="C17" s="194"/>
      <c r="E17" s="147"/>
      <c r="F17" s="284"/>
      <c r="N17" s="137" t="str">
        <f t="shared" si="0"/>
        <v xml:space="preserve">q - </v>
      </c>
      <c r="O17" s="137" t="s">
        <v>367</v>
      </c>
    </row>
    <row r="18" spans="1:16" x14ac:dyDescent="0.25">
      <c r="B18" s="193" t="s">
        <v>1283</v>
      </c>
      <c r="C18" s="142" t="str">
        <f>Spolu!C4</f>
        <v>31791981</v>
      </c>
      <c r="E18" s="147" t="s">
        <v>1284</v>
      </c>
      <c r="F18" s="284">
        <v>421947749446</v>
      </c>
      <c r="N18" s="137" t="str">
        <f t="shared" si="0"/>
        <v xml:space="preserve">r - </v>
      </c>
      <c r="O18" s="137" t="s">
        <v>368</v>
      </c>
    </row>
    <row r="19" spans="1:16" x14ac:dyDescent="0.25">
      <c r="E19" s="147" t="s">
        <v>1285</v>
      </c>
      <c r="F19" s="284">
        <v>421947749756</v>
      </c>
    </row>
    <row r="20" spans="1:16" ht="15.6" thickBot="1" x14ac:dyDescent="0.3">
      <c r="A20" s="139" t="s">
        <v>392</v>
      </c>
      <c r="B20" s="143">
        <f>F6</f>
        <v>0</v>
      </c>
      <c r="E20" s="208"/>
      <c r="F20" s="285"/>
    </row>
    <row r="21" spans="1:16" ht="189" customHeight="1" x14ac:dyDescent="0.25">
      <c r="B21" s="211"/>
      <c r="C21" s="144"/>
    </row>
    <row r="22" spans="1:16" ht="39.75" customHeight="1" x14ac:dyDescent="0.25">
      <c r="B22" s="367" t="s">
        <v>1286</v>
      </c>
      <c r="C22" s="367"/>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1287</v>
      </c>
    </row>
    <row r="29" spans="1:16" x14ac:dyDescent="0.25">
      <c r="N29" s="137" t="s">
        <v>1288</v>
      </c>
    </row>
    <row r="30" spans="1:16" x14ac:dyDescent="0.25">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sekretariát SZZ</cp:lastModifiedBy>
  <cp:revision/>
  <cp:lastPrinted>2026-04-15T16:33:10Z</cp:lastPrinted>
  <dcterms:created xsi:type="dcterms:W3CDTF">2017-02-20T06:20:12Z</dcterms:created>
  <dcterms:modified xsi:type="dcterms:W3CDTF">2026-04-15T16:40:21Z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