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D:\SCU_CHEER\PUŠ\2025\PUŠ_čerpanie\FINAL_2025\"/>
    </mc:Choice>
  </mc:AlternateContent>
  <xr:revisionPtr revIDLastSave="0" documentId="13_ncr:1_{B3B9810B-E1F0-4CB2-AD19-696DDB8998AF}" xr6:coauthVersionLast="47" xr6:coauthVersionMax="47" xr10:uidLastSave="{00000000-0000-0000-0000-000000000000}"/>
  <bookViews>
    <workbookView xWindow="-108" yWindow="-108" windowWidth="23256" windowHeight="1245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Doklady!$A$1:$J$4838</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5" i="1" l="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A1" i="1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M47" i="4"/>
  <c r="C65" i="9"/>
  <c r="L65" i="9"/>
  <c r="C13" i="6"/>
  <c r="C10" i="6"/>
  <c r="K40" i="9"/>
  <c r="L41" i="9"/>
  <c r="L43" i="9"/>
  <c r="L46" i="9" s="1"/>
  <c r="K45" i="9"/>
  <c r="B43" i="9" s="1"/>
  <c r="M13" i="4"/>
  <c r="K12" i="4"/>
  <c r="J12" i="4" s="1"/>
  <c r="C11" i="6"/>
  <c r="L63" i="9" l="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<sst xmlns="http://schemas.openxmlformats.org/spreadsheetml/2006/main" count="2756" uniqueCount="1571">
  <si>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</si>
  <si>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</si>
  <si>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</si>
  <si>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</si>
  <si>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</si>
  <si>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</si>
  <si>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</si>
  <si>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</si>
  <si>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</si>
  <si>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</si>
  <si>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</si>
  <si>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</si>
  <si>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</si>
  <si>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</si>
  <si>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</si>
  <si>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</si>
  <si>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</si>
  <si>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</si>
  <si>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</si>
  <si>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</si>
  <si>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</si>
  <si>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</si>
  <si>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</si>
  <si>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</si>
  <si>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</si>
  <si>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</si>
  <si>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</si>
  <si>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</si>
  <si>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</si>
  <si>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</si>
  <si>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</si>
  <si>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</si>
  <si>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</si>
  <si>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</si>
  <si>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</si>
  <si>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</si>
  <si>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</si>
  <si>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</si>
  <si>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</si>
  <si>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</si>
  <si>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</si>
  <si>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</si>
  <si>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</si>
  <si>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</si>
  <si>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</si>
  <si>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</si>
  <si>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</si>
  <si>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</si>
  <si>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</si>
  <si>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</si>
  <si>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</si>
  <si>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</si>
  <si>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</si>
  <si>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</si>
  <si>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</si>
  <si>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</si>
  <si>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</si>
  <si>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</si>
  <si>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</si>
  <si>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</si>
  <si>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</si>
  <si>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</si>
  <si>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</si>
  <si>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</si>
  <si>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</si>
  <si>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</si>
  <si>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</si>
  <si>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</si>
  <si>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</si>
  <si>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</si>
  <si>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</si>
  <si>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</si>
  <si>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</si>
  <si>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</si>
  <si>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</si>
  <si>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</si>
  <si>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</si>
  <si>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</si>
  <si>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</si>
  <si>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</si>
  <si>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</si>
  <si>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</si>
  <si>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</si>
  <si>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</si>
  <si>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</si>
  <si>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</si>
  <si>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</si>
  <si>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</si>
  <si>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</si>
  <si>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</si>
  <si>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</si>
  <si>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</si>
  <si>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</si>
  <si>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</si>
  <si>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</si>
  <si>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</si>
  <si>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</si>
  <si>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</si>
  <si>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</si>
  <si>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</si>
  <si>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</si>
  <si>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</si>
  <si>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</si>
  <si>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</si>
  <si>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</si>
  <si>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</si>
  <si>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</si>
  <si>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</si>
  <si>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</si>
  <si>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</si>
  <si>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</si>
  <si>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</si>
  <si>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</si>
  <si>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</si>
  <si>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</si>
  <si>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</si>
  <si>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</si>
  <si>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</si>
  <si>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</si>
  <si>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</si>
  <si>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</si>
  <si>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</si>
  <si>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</si>
  <si>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</si>
  <si>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</si>
  <si>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</si>
  <si>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</si>
  <si>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</si>
  <si>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</si>
  <si>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</si>
  <si>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</si>
  <si>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</si>
  <si>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</si>
  <si>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</si>
  <si>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</si>
  <si>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</si>
  <si>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</si>
  <si>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</si>
  <si>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</si>
  <si>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</si>
  <si>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</si>
  <si>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</si>
  <si>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</si>
  <si>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</si>
  <si>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</si>
  <si>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</si>
  <si>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</si>
  <si>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</si>
  <si>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</si>
  <si>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</si>
  <si>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</si>
  <si>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</si>
  <si>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</si>
  <si>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</si>
  <si>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</si>
  <si>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</si>
  <si>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</si>
  <si>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</si>
  <si>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</si>
  <si>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</si>
  <si>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</si>
  <si>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</si>
  <si>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</si>
  <si>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</si>
  <si>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</si>
  <si>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</si>
  <si>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</si>
  <si>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</si>
  <si>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</si>
  <si>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</si>
  <si>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</si>
  <si>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</si>
  <si>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</si>
  <si>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</si>
  <si>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</si>
  <si>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</si>
  <si>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</si>
  <si>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</si>
  <si>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</si>
  <si>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</si>
  <si>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</si>
  <si>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</si>
  <si>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</si>
  <si>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</si>
  <si>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</si>
  <si>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</si>
  <si>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</si>
  <si>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</si>
  <si>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</si>
  <si>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</si>
  <si>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</si>
  <si>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</si>
  <si>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</si>
  <si>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</si>
  <si>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</si>
  <si>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</si>
  <si>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</si>
  <si>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</si>
  <si>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</si>
  <si>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</si>
  <si>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</si>
  <si>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</si>
  <si>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</si>
  <si>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</si>
  <si>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</si>
  <si>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</si>
  <si>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</si>
  <si>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</si>
  <si>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</si>
  <si>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</si>
  <si>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</si>
  <si>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</si>
  <si>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</si>
  <si>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</si>
  <si>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</si>
  <si>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</si>
  <si>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</si>
  <si>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</si>
  <si>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</si>
  <si>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</si>
  <si>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</si>
  <si>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</si>
  <si>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</si>
  <si>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</si>
  <si>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</si>
  <si>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</si>
  <si>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</si>
  <si>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</si>
  <si>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</si>
  <si>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</si>
  <si>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</si>
  <si>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</si>
  <si>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</si>
  <si>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</si>
  <si>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</si>
  <si>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</si>
  <si>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</si>
  <si>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</si>
  <si>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</si>
  <si>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</si>
  <si>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</si>
  <si>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</si>
  <si>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</si>
  <si>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</si>
  <si>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</si>
  <si>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</si>
  <si>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</si>
  <si>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</si>
  <si>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</si>
  <si>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</si>
  <si>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</si>
  <si>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</si>
  <si>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</si>
  <si>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</si>
  <si>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</si>
  <si>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</si>
  <si>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</si>
  <si>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</si>
  <si>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</si>
  <si>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</si>
  <si>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</si>
  <si>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</si>
  <si>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</si>
  <si>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</si>
  <si>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</si>
  <si>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</si>
  <si>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</si>
  <si>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</si>
  <si>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</si>
  <si>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</si>
  <si>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</si>
  <si>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</si>
  <si>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</si>
  <si>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</si>
  <si>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</si>
  <si>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</si>
  <si>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</si>
  <si>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</si>
  <si>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</si>
  <si>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</si>
  <si>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</si>
  <si>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</si>
  <si>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</si>
  <si>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</si>
  <si>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</si>
  <si>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</si>
  <si>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</si>
  <si>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</si>
  <si>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</si>
  <si>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</si>
  <si>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</si>
  <si>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</si>
  <si>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</si>
  <si>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</si>
  <si>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</si>
  <si>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</si>
  <si>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</si>
  <si>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</si>
  <si>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</si>
  <si>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</si>
  <si>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</si>
  <si>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</si>
  <si>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</si>
  <si>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</si>
  <si>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</si>
  <si>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</si>
  <si>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</si>
  <si>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</si>
  <si>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</si>
  <si>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</si>
  <si>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</si>
  <si>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</si>
  <si>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</si>
  <si>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</si>
  <si>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</si>
  <si>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</si>
  <si>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</si>
  <si>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</si>
  <si>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</si>
  <si>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</si>
  <si>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</si>
  <si>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</si>
  <si>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</si>
  <si>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</si>
  <si>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</si>
  <si>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</si>
  <si>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</si>
  <si>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</si>
  <si>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</si>
  <si>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</si>
  <si>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</si>
  <si>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</si>
  <si>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</si>
  <si>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</si>
  <si>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</si>
  <si>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</si>
  <si>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</si>
  <si>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</si>
  <si>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</si>
  <si>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</si>
  <si>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</si>
  <si>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</si>
  <si>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</si>
  <si>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</si>
  <si>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</si>
  <si>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</si>
  <si>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</si>
  <si>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</si>
  <si>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</si>
  <si>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</si>
  <si>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</si>
  <si>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</si>
  <si>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</si>
  <si>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</si>
  <si>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</si>
  <si>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</si>
  <si>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</si>
  <si>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</si>
  <si>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</si>
  <si>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</si>
  <si>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</si>
  <si>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</si>
  <si>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</si>
  <si>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</si>
  <si>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</si>
  <si>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</si>
  <si>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</si>
  <si>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</si>
  <si>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</si>
  <si>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</si>
  <si>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</si>
  <si>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</si>
  <si>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</si>
  <si>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</si>
  <si>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</si>
  <si>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</si>
  <si>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</si>
  <si>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</si>
  <si>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</si>
  <si>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</si>
  <si>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</si>
  <si>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</si>
  <si>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</si>
  <si>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</si>
  <si>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</si>
  <si>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</si>
  <si>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</si>
  <si>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</si>
  <si>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</si>
  <si>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</si>
  <si>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</si>
  <si>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</si>
  <si>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</si>
  <si>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</si>
  <si>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</si>
  <si>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</si>
  <si>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</si>
  <si>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</si>
  <si>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</si>
  <si>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</si>
  <si>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</si>
  <si>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</si>
  <si>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</si>
  <si>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</si>
  <si>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</si>
  <si>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</si>
  <si>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</si>
  <si>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</si>
  <si>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</si>
  <si>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</si>
  <si>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</si>
  <si>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</si>
  <si>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</si>
  <si>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</si>
  <si>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</si>
  <si>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</si>
  <si>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</si>
  <si>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</si>
  <si>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</si>
  <si>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</si>
  <si>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</si>
  <si>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</si>
  <si>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</si>
  <si>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</si>
  <si>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</si>
  <si>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</si>
  <si>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</si>
  <si>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</si>
  <si>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</si>
  <si>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</si>
  <si>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</si>
  <si>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</si>
  <si>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</si>
  <si>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</si>
  <si>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</si>
  <si>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</si>
  <si>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</si>
  <si>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</si>
  <si>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</si>
  <si>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</si>
  <si>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</si>
  <si>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</si>
  <si>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</si>
  <si>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</si>
  <si>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</si>
  <si>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</si>
  <si>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</si>
  <si>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</si>
  <si>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</si>
  <si>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</si>
  <si>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</si>
  <si>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</si>
  <si>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</si>
  <si>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</si>
  <si>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</si>
  <si>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</si>
  <si>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</si>
  <si>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</si>
  <si>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</si>
  <si>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</si>
  <si>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</si>
  <si>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</si>
  <si>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</si>
  <si>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</si>
  <si>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</si>
  <si>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</si>
  <si>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</si>
  <si>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</si>
  <si>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</si>
  <si>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</si>
  <si>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</si>
  <si>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</si>
  <si>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</si>
  <si>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</si>
  <si>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</si>
  <si>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</si>
  <si>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</si>
  <si>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</si>
  <si>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</si>
  <si>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</si>
  <si>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</si>
  <si>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</si>
  <si>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</si>
  <si>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</si>
  <si>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</si>
  <si>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</si>
  <si>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</si>
  <si>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</si>
  <si>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</si>
  <si>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</si>
  <si>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</si>
  <si>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</si>
  <si>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</si>
  <si>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</si>
  <si>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</si>
  <si>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</si>
  <si>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</si>
  <si>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</si>
  <si>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</si>
  <si>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</si>
  <si>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</si>
  <si>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</si>
  <si>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</si>
  <si>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</si>
  <si>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</si>
  <si>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</si>
  <si>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</si>
  <si>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</si>
  <si>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</si>
  <si>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</si>
  <si>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</si>
  <si>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</si>
  <si>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</si>
  <si>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</si>
  <si>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</si>
  <si>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</si>
  <si>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</si>
  <si>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</si>
  <si>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</si>
  <si>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</si>
  <si>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</si>
  <si>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</si>
  <si>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</si>
  <si>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</si>
  <si>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</si>
  <si>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</si>
  <si>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</si>
  <si>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</si>
  <si>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</si>
  <si>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</si>
  <si>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</si>
  <si>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</si>
  <si>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</si>
  <si>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</si>
  <si>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</si>
  <si>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</si>
  <si>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</si>
  <si>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</si>
  <si>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</si>
  <si>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</si>
  <si>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</si>
  <si>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</si>
  <si>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</si>
  <si>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</si>
  <si>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</si>
  <si>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</si>
  <si>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</si>
  <si>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</si>
  <si>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</si>
  <si>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</si>
  <si>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</si>
  <si>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</si>
  <si>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</si>
  <si>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</si>
  <si>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</si>
  <si>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</si>
  <si>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</si>
  <si>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</si>
  <si>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</si>
  <si>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</si>
  <si>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</si>
  <si>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</si>
  <si>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</si>
  <si>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</si>
  <si>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</si>
  <si>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</si>
  <si>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</si>
  <si>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</si>
  <si>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</si>
  <si>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</si>
  <si>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</si>
  <si>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</si>
  <si>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</si>
  <si>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</si>
  <si>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</si>
  <si>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</si>
  <si>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</si>
  <si>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</si>
  <si>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</si>
  <si>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</si>
  <si>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</si>
  <si>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</si>
  <si>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</si>
  <si>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</si>
  <si>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</si>
  <si>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</si>
  <si>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</si>
  <si>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</si>
  <si>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</si>
  <si>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</si>
  <si>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</si>
  <si>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</si>
  <si>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</si>
  <si>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</si>
  <si>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</si>
  <si>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</si>
  <si>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</si>
  <si>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</si>
  <si>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</si>
  <si>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</si>
  <si>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</si>
  <si>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</si>
  <si>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</si>
  <si>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</si>
  <si>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</si>
  <si>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</si>
  <si>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</si>
  <si>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</si>
  <si>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</si>
  <si>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</si>
  <si>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</si>
  <si>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</si>
  <si>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</si>
  <si>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</si>
  <si>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</si>
  <si>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</si>
  <si>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</si>
  <si>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</si>
  <si>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</si>
  <si>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</si>
  <si>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</si>
  <si>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</si>
  <si>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</si>
  <si>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</si>
  <si>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</si>
  <si>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</si>
  <si>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</si>
  <si>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</si>
  <si>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</si>
  <si>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</si>
  <si>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</si>
  <si>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</si>
  <si>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</si>
  <si>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</si>
  <si>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</si>
  <si>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</si>
  <si>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</si>
  <si>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</si>
  <si>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</si>
  <si>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</si>
  <si>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</si>
  <si>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</si>
  <si>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</si>
  <si>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</si>
  <si>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</si>
  <si>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</si>
  <si>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</si>
  <si>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</si>
  <si>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</si>
  <si>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</si>
  <si>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</si>
  <si>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</si>
  <si>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</si>
  <si>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</si>
  <si>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</si>
  <si>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</si>
  <si>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</si>
  <si>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</si>
  <si>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</si>
  <si>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</si>
  <si>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</si>
  <si>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</si>
  <si>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</si>
  <si>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</si>
  <si>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</si>
  <si>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</si>
  <si>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</si>
  <si>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</si>
  <si>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</si>
  <si>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</si>
  <si>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</si>
  <si>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</si>
  <si>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</si>
  <si>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</si>
  <si>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</si>
  <si>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</si>
  <si>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</si>
  <si>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</si>
  <si>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</si>
  <si>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</si>
  <si>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</si>
  <si>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</si>
  <si>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</si>
  <si>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</si>
  <si>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</si>
  <si>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</si>
  <si>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</si>
  <si>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</si>
  <si>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</si>
  <si>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</si>
  <si>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</si>
  <si>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</si>
  <si>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</si>
  <si>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</si>
  <si>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</si>
  <si>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</si>
  <si>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</si>
  <si>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</si>
  <si>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</si>
  <si>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</si>
  <si>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</si>
  <si>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</si>
  <si>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</si>
  <si>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</si>
  <si>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</si>
  <si>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</si>
  <si>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</si>
  <si>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</si>
  <si>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</si>
  <si>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</si>
  <si>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</si>
  <si>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</si>
  <si>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</si>
  <si>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</si>
  <si>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</si>
  <si>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</si>
  <si>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</si>
  <si>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</si>
  <si>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</si>
  <si>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</si>
  <si>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</si>
  <si>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</si>
  <si>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</si>
  <si>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</si>
  <si>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</si>
  <si>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</si>
  <si>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</si>
  <si>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</si>
  <si>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</si>
  <si>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</si>
  <si>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</si>
  <si>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</si>
  <si>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</si>
  <si>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</si>
  <si>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</si>
  <si>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</si>
  <si>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</si>
  <si>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</si>
  <si>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</si>
  <si>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</si>
  <si>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</si>
  <si>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</si>
  <si>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</si>
  <si>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</si>
  <si>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</si>
  <si>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</si>
  <si>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</si>
  <si>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</si>
  <si>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</si>
  <si>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</si>
  <si>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</si>
  <si>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</si>
  <si>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</si>
  <si>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</si>
  <si>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</si>
  <si>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</si>
  <si>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</si>
  <si>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</si>
  <si>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</si>
  <si>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</si>
  <si>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</si>
  <si>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</si>
  <si>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</si>
  <si>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</si>
  <si>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</si>
  <si>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</si>
  <si>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</si>
  <si>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</si>
  <si>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</si>
  <si>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</si>
  <si>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</si>
  <si>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</si>
  <si>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</si>
  <si>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</si>
  <si>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</si>
  <si>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</si>
  <si>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</si>
  <si>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</si>
  <si>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</si>
  <si>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</si>
  <si>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</si>
  <si>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</si>
  <si>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</si>
  <si>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</si>
  <si>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</si>
  <si>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</si>
  <si>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</si>
  <si>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</si>
  <si>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</si>
  <si>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</si>
  <si>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</si>
  <si>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</si>
  <si>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</si>
  <si>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</si>
  <si>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</si>
  <si>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</si>
  <si>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</si>
  <si>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</si>
  <si>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</si>
  <si>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</si>
  <si>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</si>
  <si>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</si>
  <si>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</si>
  <si>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</si>
  <si>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</si>
  <si>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</si>
  <si>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</si>
  <si>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</si>
  <si>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</si>
  <si>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</si>
  <si>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</si>
  <si>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</si>
  <si>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</si>
  <si>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</si>
  <si>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</si>
  <si>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</si>
  <si>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</si>
  <si>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</si>
  <si>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</si>
  <si>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</si>
  <si>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</si>
  <si>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</si>
  <si>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</si>
  <si>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</si>
  <si>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</si>
  <si>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</si>
  <si>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</si>
  <si>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</si>
  <si>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</si>
  <si>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</si>
  <si>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</si>
  <si>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</si>
  <si>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</si>
  <si>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</si>
  <si>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</si>
  <si>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</si>
  <si>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</si>
  <si>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</si>
  <si>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</si>
  <si>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</si>
  <si>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</si>
  <si>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</si>
  <si>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</si>
  <si>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</si>
  <si>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</si>
  <si>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</si>
  <si>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</si>
  <si>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</si>
  <si>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</si>
  <si>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</si>
  <si>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</si>
  <si>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</si>
  <si>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</si>
  <si>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</si>
  <si>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</si>
  <si>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</si>
  <si>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</si>
  <si>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</si>
  <si>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</si>
  <si>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</si>
  <si>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</si>
  <si>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</si>
  <si>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</si>
  <si>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</si>
  <si>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</si>
  <si>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</si>
  <si>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</si>
  <si>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</si>
  <si>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</si>
  <si>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</si>
  <si>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</si>
  <si>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</si>
  <si>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</si>
  <si>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</si>
  <si>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</si>
  <si>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</si>
  <si>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</si>
  <si>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</si>
  <si>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</si>
  <si>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</si>
  <si>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</si>
  <si>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</si>
  <si>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</si>
  <si>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</si>
  <si>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</si>
  <si>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</si>
  <si>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</si>
  <si>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</si>
  <si>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</si>
  <si>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</si>
  <si>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</si>
  <si>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</si>
  <si>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</si>
  <si>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</si>
  <si>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</si>
  <si>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</si>
  <si>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</si>
  <si>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</si>
  <si>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</si>
  <si>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</si>
  <si>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</si>
  <si>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</si>
  <si>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</si>
  <si>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</si>
  <si>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</si>
  <si>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</si>
  <si>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</si>
  <si>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</si>
  <si>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</si>
  <si>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</si>
  <si>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</si>
  <si>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</si>
  <si>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</si>
  <si>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</si>
  <si>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</si>
  <si>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</si>
  <si>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</si>
  <si>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</si>
  <si>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</si>
  <si>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</si>
  <si>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</si>
  <si>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</si>
  <si>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</si>
  <si>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</si>
  <si>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</si>
  <si>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</si>
  <si>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</si>
  <si>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</si>
  <si>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</si>
  <si>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</si>
  <si>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</si>
  <si>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</si>
  <si>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</si>
  <si>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</si>
  <si>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</si>
  <si>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</si>
  <si>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</si>
  <si>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</si>
  <si>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</si>
  <si>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</si>
  <si>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</si>
  <si>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</si>
  <si>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</si>
  <si>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</si>
  <si>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</si>
  <si>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</si>
  <si>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</si>
  <si>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</si>
  <si>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</si>
  <si>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</si>
  <si>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</si>
  <si>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</si>
  <si>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</si>
  <si>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</si>
  <si>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</si>
  <si>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</si>
  <si>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</si>
  <si>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</si>
  <si>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</si>
  <si>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</si>
  <si>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</si>
  <si>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</si>
  <si>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</si>
  <si>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</si>
  <si>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</si>
  <si>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</si>
  <si>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</si>
  <si>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</si>
  <si>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</si>
  <si>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</si>
  <si>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</si>
  <si>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</si>
  <si>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</si>
  <si>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</si>
  <si>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</si>
  <si>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</si>
  <si>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</si>
  <si>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</si>
  <si>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</si>
  <si>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</si>
  <si>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</si>
  <si>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</si>
  <si>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</si>
  <si>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</si>
  <si>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</si>
  <si>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</si>
  <si>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</si>
  <si>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</si>
  <si>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</si>
  <si>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</si>
  <si>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</si>
  <si>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</si>
  <si>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</si>
  <si>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</si>
  <si>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</si>
  <si>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</si>
  <si>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</si>
  <si>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</si>
  <si>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</si>
  <si>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</si>
  <si>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</si>
  <si>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</si>
  <si>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</si>
  <si>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</si>
  <si>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</si>
  <si>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</si>
  <si>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</si>
  <si>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</si>
  <si>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</si>
  <si>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</si>
  <si>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</si>
  <si>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</si>
  <si>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</si>
  <si>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</si>
  <si>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</si>
  <si>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</si>
  <si>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</si>
  <si>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</si>
  <si>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</si>
  <si>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</si>
  <si>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</si>
  <si>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</si>
  <si>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</si>
  <si>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</si>
  <si>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</si>
  <si>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</si>
  <si>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</si>
  <si>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</si>
  <si>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</si>
  <si>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</si>
  <si>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</si>
  <si>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</si>
  <si>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</si>
  <si>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</si>
  <si>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</si>
  <si>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</si>
  <si>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</si>
  <si>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</si>
  <si>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</si>
  <si>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</si>
  <si>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</si>
  <si>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</si>
  <si>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</si>
  <si>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</si>
  <si>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</si>
  <si>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</si>
  <si>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</si>
  <si>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</si>
  <si>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</si>
  <si>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</si>
  <si>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</si>
  <si>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</si>
  <si>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</si>
  <si>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</si>
  <si>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</si>
  <si>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</si>
  <si>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</si>
  <si>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</si>
  <si>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</si>
  <si>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</si>
  <si>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</si>
  <si>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</si>
  <si>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</si>
  <si>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</si>
  <si>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</si>
  <si>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</si>
  <si>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</si>
  <si>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</si>
  <si>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</si>
  <si>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</si>
  <si>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</si>
  <si>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</si>
  <si>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</si>
  <si>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</si>
  <si>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</si>
  <si>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</si>
  <si>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</si>
  <si>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</si>
  <si>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</si>
  <si>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</si>
  <si>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</si>
  <si>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</si>
  <si>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</si>
  <si>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</si>
  <si>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</si>
  <si>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</si>
  <si>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</si>
  <si>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</si>
  <si>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</si>
  <si>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</si>
  <si>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</si>
  <si>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</si>
  <si>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</si>
  <si>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</si>
  <si>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</si>
  <si>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</si>
  <si>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</si>
  <si>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</si>
  <si>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</si>
  <si>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</si>
  <si>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</si>
  <si>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</si>
  <si>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</si>
  <si>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</si>
  <si>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</si>
  <si>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</si>
  <si>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</si>
  <si>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</si>
  <si>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</si>
  <si>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</si>
  <si>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</si>
  <si>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</si>
  <si>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</si>
  <si>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</si>
  <si>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</si>
  <si>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</si>
  <si>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</si>
  <si>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</si>
  <si>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</si>
  <si>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</si>
  <si>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</si>
  <si>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</si>
  <si>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</si>
  <si>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</si>
  <si>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</si>
  <si>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</si>
  <si>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</si>
  <si>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</si>
  <si>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</si>
  <si>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</si>
  <si>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</si>
  <si>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</si>
  <si>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</si>
  <si>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</si>
  <si>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</si>
  <si>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</si>
  <si>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</si>
  <si>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</si>
  <si>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</si>
  <si>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</si>
  <si>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</si>
  <si>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</si>
  <si>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</si>
  <si>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</si>
  <si>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</si>
  <si>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</si>
  <si>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</si>
  <si>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</si>
  <si>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</si>
  <si>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</si>
  <si>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</si>
  <si>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</si>
  <si>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</si>
  <si>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</si>
  <si>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</si>
  <si>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</si>
  <si>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</si>
  <si>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</si>
  <si>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</si>
  <si>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</si>
  <si>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</si>
  <si>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</si>
  <si>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</si>
  <si>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</si>
  <si>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</si>
  <si>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</si>
  <si>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</si>
  <si>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</si>
  <si>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</si>
  <si>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</si>
  <si>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</si>
  <si>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</si>
  <si>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</si>
  <si>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</si>
  <si>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</si>
  <si>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</si>
  <si>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</si>
  <si>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</si>
  <si>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</si>
  <si>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</si>
  <si>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</si>
  <si>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</si>
  <si>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</si>
  <si>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</si>
  <si>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</si>
  <si>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</si>
  <si>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</si>
  <si>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</si>
  <si>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</si>
  <si>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</si>
  <si>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</si>
  <si>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</si>
  <si>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</si>
  <si>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</si>
  <si>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</si>
  <si>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</si>
  <si>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</si>
  <si>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</si>
  <si>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</si>
  <si>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</si>
  <si>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</si>
  <si>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</si>
  <si>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</si>
  <si>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</si>
  <si>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</si>
  <si>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</si>
  <si>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</si>
  <si>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</si>
  <si>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</si>
  <si>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</si>
  <si>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</si>
  <si>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</si>
  <si>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</si>
  <si>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</si>
  <si>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</si>
  <si>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</si>
  <si>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</si>
  <si>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</si>
  <si>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</si>
  <si>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</si>
  <si>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</si>
  <si>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</si>
  <si>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</si>
  <si>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</si>
  <si>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</si>
  <si>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</si>
  <si>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</si>
  <si>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</si>
  <si>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</si>
  <si>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</si>
  <si>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</si>
  <si>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</si>
  <si>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</si>
  <si>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</si>
  <si>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</si>
  <si>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</si>
  <si>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</si>
  <si>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</si>
  <si>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</si>
  <si>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</si>
  <si>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</si>
  <si>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</si>
  <si>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</si>
  <si>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</si>
  <si>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</si>
  <si>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</si>
  <si>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</si>
  <si>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</si>
  <si>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</si>
  <si>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</si>
  <si>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</si>
  <si>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</si>
  <si>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</si>
  <si>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</si>
  <si>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</si>
  <si>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</si>
  <si>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</si>
  <si>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</si>
  <si>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</si>
  <si>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</si>
  <si>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</si>
  <si>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</si>
  <si>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</si>
  <si>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</si>
  <si>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</si>
  <si>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</si>
  <si>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</si>
  <si>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</si>
  <si>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</si>
  <si>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</si>
  <si>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</si>
  <si>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</si>
  <si>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</si>
  <si>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</si>
  <si>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</si>
  <si>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</si>
  <si>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</si>
  <si>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</si>
  <si>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</si>
  <si>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</si>
  <si>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</si>
  <si>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</si>
  <si>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</si>
  <si>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</si>
  <si>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</si>
  <si>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</si>
  <si>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</si>
  <si>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</si>
  <si>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</si>
  <si>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</si>
  <si>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</si>
  <si>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</si>
  <si>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</si>
  <si>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</si>
  <si>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</si>
  <si>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</si>
  <si>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</si>
  <si>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</si>
  <si>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</si>
  <si>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</si>
  <si>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</si>
  <si>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</si>
  <si>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</si>
  <si>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</si>
  <si>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</si>
  <si>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</si>
  <si>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</si>
  <si>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</si>
  <si>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</si>
  <si>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</si>
  <si>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</si>
  <si>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</si>
  <si>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</si>
  <si>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</si>
  <si>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</si>
  <si>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</si>
  <si>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</si>
  <si>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</si>
  <si>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</si>
  <si>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</si>
  <si>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</si>
  <si>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</si>
  <si>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</si>
  <si>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</si>
  <si>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</si>
  <si>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</si>
  <si>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</si>
  <si>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</si>
  <si>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</si>
  <si>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</si>
  <si>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</si>
  <si>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</si>
  <si>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</si>
  <si>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</si>
  <si>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</si>
  <si>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</si>
  <si>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</si>
  <si>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</si>
  <si>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</si>
  <si>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</si>
  <si>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</si>
  <si>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</si>
  <si>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</si>
  <si>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</si>
  <si>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</si>
  <si>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</si>
  <si>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</si>
  <si>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</si>
  <si>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</si>
  <si>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</si>
  <si>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</si>
  <si>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</si>
  <si>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</si>
  <si>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</si>
  <si>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</si>
  <si>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</si>
  <si>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</si>
  <si>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</si>
  <si>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</si>
  <si>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</si>
  <si>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</si>
  <si>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</si>
  <si>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</si>
  <si>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</si>
  <si>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</si>
  <si>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</si>
  <si>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</si>
  <si>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</si>
  <si>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</si>
  <si>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</si>
  <si>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</si>
  <si>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</si>
  <si>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</si>
  <si>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</si>
  <si>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</si>
  <si>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</si>
  <si>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</si>
  <si>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</si>
  <si>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</si>
  <si>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</si>
  <si>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</si>
  <si>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</si>
  <si>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</si>
  <si>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</si>
  <si>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</si>
  <si>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</si>
  <si>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</si>
  <si>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</si>
  <si>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</si>
  <si>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</si>
  <si>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</si>
  <si>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</si>
  <si>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</si>
  <si>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</si>
  <si>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</si>
  <si>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</si>
  <si>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</si>
  <si>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</si>
  <si>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</si>
  <si>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</si>
  <si>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</si>
  <si>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</si>
  <si>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</si>
  <si>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</si>
  <si>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</si>
  <si>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</si>
  <si>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</si>
  <si>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</si>
  <si>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</si>
  <si>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</si>
  <si>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</si>
  <si>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</si>
  <si>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</si>
  <si>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</si>
  <si>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</si>
  <si>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</si>
  <si>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</si>
  <si>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</si>
  <si>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</si>
  <si>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</si>
  <si>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</si>
  <si>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</si>
  <si>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</si>
  <si>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</si>
  <si>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</si>
  <si>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</si>
  <si>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</si>
  <si>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</si>
  <si>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</si>
  <si>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</si>
  <si>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</si>
  <si>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</si>
  <si>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</si>
  <si>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</si>
  <si>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</si>
  <si>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</si>
  <si>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</si>
  <si>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</si>
  <si>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</si>
  <si>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</si>
  <si>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</si>
  <si>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</si>
  <si>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</si>
  <si>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</si>
  <si>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</si>
  <si>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</si>
  <si>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</si>
  <si>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</si>
  <si>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</si>
  <si>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</si>
  <si>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</si>
  <si>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</si>
  <si>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</si>
  <si>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</si>
  <si>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</si>
  <si>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</si>
  <si>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</si>
  <si>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</si>
  <si>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</si>
  <si>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</si>
  <si>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</si>
  <si>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</si>
  <si>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</si>
  <si>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</si>
  <si>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</si>
  <si>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</si>
  <si>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</si>
  <si>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</si>
  <si>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</si>
  <si>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</si>
  <si>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</si>
  <si>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</si>
  <si>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</si>
  <si>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</si>
  <si>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</si>
  <si>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</si>
  <si>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</si>
  <si>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</si>
  <si>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</si>
  <si>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</si>
  <si>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</si>
  <si>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</si>
  <si>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</si>
  <si>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</si>
  <si>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</si>
  <si>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</si>
  <si>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</si>
  <si>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</si>
  <si>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</si>
  <si>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</si>
  <si>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</si>
  <si>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</si>
  <si>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</si>
  <si>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</si>
  <si>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</si>
  <si>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</si>
  <si>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</si>
  <si>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</si>
  <si>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</si>
  <si>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</si>
  <si>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</si>
  <si>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</si>
  <si>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</si>
  <si>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</si>
  <si>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</si>
  <si>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</si>
  <si>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cheerleading - bežné transfery</t>
  </si>
  <si>
    <t>BV2506001</t>
  </si>
  <si>
    <t>PZ012025</t>
  </si>
  <si>
    <t>Administratívne práce generálneho sekretára 01/2025</t>
  </si>
  <si>
    <t>osoba 1</t>
  </si>
  <si>
    <t>BV2506002</t>
  </si>
  <si>
    <t>76/2024/91</t>
  </si>
  <si>
    <t>Gymnastický koberec,nerezaný, sedo-modrý 1300x00x3</t>
  </si>
  <si>
    <t>CZ25944711</t>
  </si>
  <si>
    <t>JIPAST akciová spoločnosť, Vážní 400, 503 41 Hradec Králové 7, CZ</t>
  </si>
  <si>
    <t>BV2506003</t>
  </si>
  <si>
    <t>10250112</t>
  </si>
  <si>
    <t>Prenájom športových zariadení v objekte DOM Športu 03/2025</t>
  </si>
  <si>
    <t>35862289</t>
  </si>
  <si>
    <t xml:space="preserve">Dom Športu, s.r.o., Olympijske námestie 1, 831 04 Bratislava </t>
  </si>
  <si>
    <t>BV2506004</t>
  </si>
  <si>
    <t>REG-0011502723</t>
  </si>
  <si>
    <t>SCT (Slovak Cheer Team - reprezentácia) - štartovné, registrácia ICU WORLDS Orlando,USA (majstrovstvá světa)</t>
  </si>
  <si>
    <t>International Cheer Union (ICU), 711 N Front Street, Suite 100, Memphis, TN 38107</t>
  </si>
  <si>
    <t>BV2506005</t>
  </si>
  <si>
    <t>poplatok za prevod</t>
  </si>
  <si>
    <t>ICU (International Cheer Union) WORLD CHAMPIONS</t>
  </si>
  <si>
    <t>BV2506006</t>
  </si>
  <si>
    <t>SCT (Slovak Cheer Team - reprezentácia SR)</t>
  </si>
  <si>
    <t>ICU (International Cheer Union) WORLD CHAMPIONS, 711 N FRONT STREET, MEMPHIS, 38107</t>
  </si>
  <si>
    <t>BV2506007</t>
  </si>
  <si>
    <t>IN-2025-059</t>
  </si>
  <si>
    <t>European Cheer Union (ECU) membership - členský poplatok</t>
  </si>
  <si>
    <t>European Cheer Union</t>
  </si>
  <si>
    <t>BV2506008</t>
  </si>
  <si>
    <t>250100002</t>
  </si>
  <si>
    <t xml:space="preserve">Tablet pre safety judging na sutaze - kontrola bezpečnosti počas súťaží </t>
  </si>
  <si>
    <t>45423521</t>
  </si>
  <si>
    <t>Videoslužby Michalekova, Alena Michaleková, Nográdyho 11, 960 01 Zvolen</t>
  </si>
  <si>
    <t>BV2506009</t>
  </si>
  <si>
    <t>2025001</t>
  </si>
  <si>
    <t>SCU príspevok podla AS, príspevok AŠ za rok 2024</t>
  </si>
  <si>
    <t>UNITY Academy, Piaristická 269/36, 91105 Trenčin</t>
  </si>
  <si>
    <t>BV2506010</t>
  </si>
  <si>
    <t>20250002</t>
  </si>
  <si>
    <t>SCU prípsevok podla AS, príspevok AŠ za rok 2024</t>
  </si>
  <si>
    <t>ŠK Horná Ždaňa, Horná Ždaňa 208, 96604 Horná Ždaňa</t>
  </si>
  <si>
    <t>BV2506011</t>
  </si>
  <si>
    <t>0125</t>
  </si>
  <si>
    <t>SCU prípsevok podla AS, príspevok AŠ za rok 2025</t>
  </si>
  <si>
    <t>ABC Cheerleaders Prešov, Sibírska 22, 08001 Prešov</t>
  </si>
  <si>
    <t>BV2506012</t>
  </si>
  <si>
    <t>250532</t>
  </si>
  <si>
    <t>tryout SCT2026 hlavni treneri ubytovanie</t>
  </si>
  <si>
    <t>BV2506021</t>
  </si>
  <si>
    <t>251000175</t>
  </si>
  <si>
    <t>Ubytovanie treneri 112025 treningovy zraz talentovana mladez</t>
  </si>
  <si>
    <t>ALMADA, spol. s r.o., Hať Podharajch 705, 960 01 Zvolen</t>
  </si>
  <si>
    <t>BV2506024</t>
  </si>
  <si>
    <t>250782</t>
  </si>
  <si>
    <t>SCU stunt workshop - talentovaná mládež - ubytovanie tréneri</t>
  </si>
  <si>
    <t>50180185</t>
  </si>
  <si>
    <t>Franko-Real, s.r.o., Ľ. Štúra 11, 960 01 Zvolen</t>
  </si>
  <si>
    <t>BV2506017</t>
  </si>
  <si>
    <t>2500101</t>
  </si>
  <si>
    <t>obedy - ucastnici treningoveho kempu talentovana mladez 10/2025</t>
  </si>
  <si>
    <t>37059831</t>
  </si>
  <si>
    <t>Vladimír Michalek, Jesenského 1486, 960 01 Zvolen</t>
  </si>
  <si>
    <t>42373832</t>
  </si>
  <si>
    <t>45022763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</si>
</sst>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7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2" xfId="2" xr:uid="{D5F57455-7D66-47F9-BEF0-3128CE897D4B}"/>
    <cellStyle name="Hypertextový odkaz" xfId="1" builtinId="8"/>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 name="Normální" xfId="0" builtinId="0"/>
  </cellStyles>
  <dxfs count="103">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20"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3" zoomScaleNormal="100" workbookViewId="0"/>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8" t="s">
        <v>0</v>
      </c>
      <c r="C1" s="323"/>
      <c r="D1" s="323"/>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1356</v>
      </c>
      <c r="C6" s="205"/>
      <c r="D6" s="205"/>
    </row>
    <row r="7" spans="1:4" s="18" customFormat="1" ht="15" customHeight="1" x14ac:dyDescent="0.25">
      <c r="A7" s="296" t="s">
        <v>4</v>
      </c>
      <c r="C7" s="205"/>
      <c r="D7" s="205"/>
    </row>
    <row r="8" spans="1:4" s="18" customFormat="1" ht="15" customHeight="1" x14ac:dyDescent="0.25">
      <c r="A8" s="269" t="s">
        <v>1357</v>
      </c>
      <c r="C8" s="205"/>
      <c r="D8" s="205"/>
    </row>
    <row r="9" spans="1:4" s="18" customFormat="1" ht="15" customHeight="1" x14ac:dyDescent="0.25">
      <c r="A9" s="269" t="s">
        <v>1358</v>
      </c>
      <c r="C9" s="205"/>
      <c r="D9" s="205"/>
    </row>
    <row r="10" spans="1:4" s="18" customFormat="1" ht="15.75" customHeight="1" x14ac:dyDescent="0.25">
      <c r="A10" s="296" t="s">
        <v>1359</v>
      </c>
      <c r="C10" s="205"/>
      <c r="D10" s="205"/>
    </row>
    <row r="11" spans="1:4" s="18" customFormat="1" ht="42.75" customHeight="1" x14ac:dyDescent="0.25">
      <c r="A11" s="296" t="s">
        <v>1360</v>
      </c>
      <c r="C11" s="205"/>
      <c r="D11" s="205"/>
    </row>
    <row r="12" spans="1:4" s="18" customFormat="1" ht="20.399999999999999" customHeight="1" x14ac:dyDescent="0.25">
      <c r="A12" s="304" t="s">
        <v>1379</v>
      </c>
      <c r="C12" s="205"/>
      <c r="D12" s="205"/>
    </row>
    <row r="13" spans="1:4" s="18" customFormat="1" ht="23.4" customHeight="1" x14ac:dyDescent="0.25">
      <c r="A13" s="309"/>
      <c r="C13" s="205"/>
      <c r="D13" s="205"/>
    </row>
    <row r="14" spans="1:4" s="18" customFormat="1" ht="17.399999999999999" x14ac:dyDescent="0.25">
      <c r="A14" s="310" t="s">
        <v>5</v>
      </c>
      <c r="C14" s="205"/>
      <c r="D14" s="205"/>
    </row>
    <row r="15" spans="1:4" ht="16.2" customHeight="1" x14ac:dyDescent="0.25">
      <c r="A15" s="127"/>
      <c r="C15" s="21"/>
    </row>
    <row r="16" spans="1:4" ht="316.8" x14ac:dyDescent="0.25">
      <c r="A16" s="298" t="s">
        <v>6</v>
      </c>
      <c r="C16" s="21"/>
    </row>
    <row r="17" spans="1:4" ht="17.399999999999999" customHeight="1" x14ac:dyDescent="0.25">
      <c r="A17" s="21"/>
      <c r="C17" s="21"/>
    </row>
    <row r="18" spans="1:4" ht="226.35" customHeight="1" x14ac:dyDescent="0.25">
      <c r="A18" s="298" t="s">
        <v>7</v>
      </c>
      <c r="B18" s="257"/>
      <c r="C18" s="21"/>
    </row>
    <row r="19" spans="1:4" ht="30.6" customHeight="1" x14ac:dyDescent="0.25">
      <c r="A19" s="21"/>
      <c r="B19" s="257"/>
      <c r="C19" s="21"/>
    </row>
    <row r="20" spans="1:4" ht="26.25" customHeight="1" x14ac:dyDescent="0.25">
      <c r="A20" s="299" t="s">
        <v>8</v>
      </c>
      <c r="C20" s="21"/>
    </row>
    <row r="21" spans="1:4" ht="39.6" x14ac:dyDescent="0.25">
      <c r="A21" s="19" t="s">
        <v>9</v>
      </c>
      <c r="C21" s="324"/>
      <c r="D21" s="324"/>
    </row>
    <row r="22" spans="1:4" x14ac:dyDescent="0.25">
      <c r="C22" s="325"/>
      <c r="D22" s="324"/>
    </row>
    <row r="23" spans="1:4" ht="66" x14ac:dyDescent="0.25">
      <c r="A23" s="23" t="s">
        <v>1380</v>
      </c>
      <c r="C23" s="255"/>
      <c r="D23" s="256"/>
    </row>
    <row r="24" spans="1:4" ht="12.75" customHeight="1" x14ac:dyDescent="0.25">
      <c r="C24" s="321"/>
      <c r="D24" s="322"/>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1361</v>
      </c>
    </row>
    <row r="32" spans="1:4" ht="12.6" customHeight="1" x14ac:dyDescent="0.25"/>
    <row r="33" spans="1:3" ht="15.75" customHeight="1" x14ac:dyDescent="0.25">
      <c r="A33" s="19" t="s">
        <v>1362</v>
      </c>
    </row>
    <row r="34" spans="1:3" ht="12.6" customHeight="1" x14ac:dyDescent="0.25"/>
    <row r="35" spans="1:3" ht="52.8" x14ac:dyDescent="0.25">
      <c r="A35" s="19" t="s">
        <v>1364</v>
      </c>
    </row>
    <row r="36" spans="1:3" ht="12" customHeight="1" x14ac:dyDescent="0.25"/>
    <row r="37" spans="1:3" ht="26.4" x14ac:dyDescent="0.25">
      <c r="A37" s="271" t="s">
        <v>1363</v>
      </c>
    </row>
    <row r="39" spans="1:3" ht="79.2" x14ac:dyDescent="0.25">
      <c r="A39" s="23" t="s">
        <v>1365</v>
      </c>
    </row>
    <row r="40" spans="1:3" ht="12.75" customHeight="1" x14ac:dyDescent="0.25"/>
    <row r="41" spans="1:3" ht="26.4" x14ac:dyDescent="0.25">
      <c r="A41" s="19" t="s">
        <v>13</v>
      </c>
    </row>
    <row r="42" spans="1:3" ht="12.75" customHeight="1" x14ac:dyDescent="0.25"/>
    <row r="43" spans="1:3" ht="81.75" customHeight="1" x14ac:dyDescent="0.25">
      <c r="A43" s="294" t="s">
        <v>14</v>
      </c>
      <c r="C43" s="22"/>
    </row>
    <row r="44" spans="1:3" ht="64.5" customHeight="1" x14ac:dyDescent="0.25">
      <c r="A44" s="300" t="s">
        <v>1366</v>
      </c>
      <c r="C44" s="22"/>
    </row>
    <row r="45" spans="1:3" ht="12.75" customHeight="1" x14ac:dyDescent="0.25">
      <c r="A45" s="293"/>
      <c r="C45" s="22"/>
    </row>
    <row r="46" spans="1:3" ht="41.4" customHeight="1" x14ac:dyDescent="0.25">
      <c r="A46" s="301" t="s">
        <v>15</v>
      </c>
      <c r="C46" s="22"/>
    </row>
    <row r="47" spans="1:3" ht="11.4" customHeight="1" x14ac:dyDescent="0.25"/>
    <row r="48" spans="1:3" x14ac:dyDescent="0.25">
      <c r="A48" s="302" t="s">
        <v>1367</v>
      </c>
    </row>
    <row r="49" spans="1:1" ht="12" customHeight="1" x14ac:dyDescent="0.25"/>
    <row r="50" spans="1:1" ht="39.6" x14ac:dyDescent="0.25">
      <c r="A50" s="19" t="s">
        <v>1368</v>
      </c>
    </row>
    <row r="51" spans="1:1" ht="12.75" customHeight="1" x14ac:dyDescent="0.25"/>
    <row r="52" spans="1:1" ht="79.2" x14ac:dyDescent="0.25">
      <c r="A52" s="19" t="s">
        <v>1369</v>
      </c>
    </row>
    <row r="53" spans="1:1" ht="12.75" customHeight="1" x14ac:dyDescent="0.25"/>
    <row r="54" spans="1:1" ht="39.6" x14ac:dyDescent="0.25">
      <c r="A54" s="19" t="s">
        <v>1370</v>
      </c>
    </row>
    <row r="56" spans="1:1" x14ac:dyDescent="0.25">
      <c r="A56" s="19" t="s">
        <v>16</v>
      </c>
    </row>
    <row r="58" spans="1:1" x14ac:dyDescent="0.25">
      <c r="A58" s="19" t="s">
        <v>17</v>
      </c>
    </row>
    <row r="60" spans="1:1" ht="121.8" customHeight="1" x14ac:dyDescent="0.25">
      <c r="A60" s="23" t="s">
        <v>1371</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1372</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11" t="s">
        <v>1390</v>
      </c>
    </row>
    <row r="73" spans="1:1" ht="39.6" x14ac:dyDescent="0.25">
      <c r="A73" s="23" t="s">
        <v>1391</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5"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1381</v>
      </c>
    </row>
    <row r="96" spans="1:2" x14ac:dyDescent="0.25">
      <c r="A96" s="23"/>
    </row>
    <row r="97" spans="1:4" x14ac:dyDescent="0.25">
      <c r="A97" s="260" t="s">
        <v>40</v>
      </c>
    </row>
    <row r="98" spans="1:4" ht="68.400000000000006" customHeight="1" x14ac:dyDescent="0.25">
      <c r="A98" s="23" t="s">
        <v>1382</v>
      </c>
    </row>
    <row r="99" spans="1:4" x14ac:dyDescent="0.25">
      <c r="A99" s="23"/>
    </row>
    <row r="100" spans="1:4" x14ac:dyDescent="0.25">
      <c r="A100" s="260" t="s">
        <v>41</v>
      </c>
    </row>
    <row r="101" spans="1:4" ht="79.2" x14ac:dyDescent="0.25">
      <c r="A101" s="23" t="s">
        <v>1383</v>
      </c>
    </row>
    <row r="102" spans="1:4" x14ac:dyDescent="0.25">
      <c r="A102" s="23"/>
    </row>
    <row r="103" spans="1:4" x14ac:dyDescent="0.25">
      <c r="A103" s="297" t="s">
        <v>42</v>
      </c>
    </row>
    <row r="104" spans="1:4" ht="52.8" x14ac:dyDescent="0.25">
      <c r="A104" s="23" t="s">
        <v>1384</v>
      </c>
    </row>
    <row r="105" spans="1:4" x14ac:dyDescent="0.25">
      <c r="A105" s="23"/>
      <c r="B105" s="20" t="s">
        <v>43</v>
      </c>
    </row>
    <row r="106" spans="1:4" x14ac:dyDescent="0.25">
      <c r="A106" s="260" t="s">
        <v>44</v>
      </c>
    </row>
    <row r="107" spans="1:4" ht="71.25" customHeight="1" x14ac:dyDescent="0.25">
      <c r="A107" s="19" t="s">
        <v>1385</v>
      </c>
    </row>
    <row r="108" spans="1:4" ht="39.6" x14ac:dyDescent="0.25">
      <c r="A108" s="19" t="s">
        <v>1375</v>
      </c>
    </row>
    <row r="109" spans="1:4" ht="26.4" x14ac:dyDescent="0.25">
      <c r="A109" s="19" t="s">
        <v>45</v>
      </c>
    </row>
    <row r="110" spans="1:4" ht="10.5" customHeight="1" x14ac:dyDescent="0.25">
      <c r="D110" s="20" t="s">
        <v>43</v>
      </c>
    </row>
    <row r="111" spans="1:4" ht="99.75" customHeight="1" x14ac:dyDescent="0.25">
      <c r="A111" s="23" t="s">
        <v>1374</v>
      </c>
    </row>
    <row r="112" spans="1:4" ht="26.4" x14ac:dyDescent="0.25">
      <c r="A112" s="19" t="s">
        <v>1373</v>
      </c>
    </row>
    <row r="114" spans="1:2" ht="184.8" x14ac:dyDescent="0.25">
      <c r="A114" s="23" t="s">
        <v>1386</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1387</v>
      </c>
    </row>
    <row r="128" spans="1:2" ht="12.75" customHeight="1" x14ac:dyDescent="0.25">
      <c r="A128" s="307" t="s">
        <v>23</v>
      </c>
    </row>
    <row r="129" spans="1:1" ht="15.75" customHeight="1" x14ac:dyDescent="0.25">
      <c r="A129" s="306" t="s">
        <v>55</v>
      </c>
    </row>
    <row r="130" spans="1:1" ht="12.75" customHeight="1" x14ac:dyDescent="0.25">
      <c r="A130" s="23"/>
    </row>
    <row r="131" spans="1:1" x14ac:dyDescent="0.25">
      <c r="A131" s="297" t="s">
        <v>56</v>
      </c>
    </row>
    <row r="132" spans="1:1" ht="40.799999999999997" customHeight="1" x14ac:dyDescent="0.25">
      <c r="A132" s="23" t="s">
        <v>1376</v>
      </c>
    </row>
    <row r="133" spans="1:1" ht="61.5" customHeight="1" x14ac:dyDescent="0.25">
      <c r="A133" s="303" t="s">
        <v>1388</v>
      </c>
    </row>
    <row r="134" spans="1:1" x14ac:dyDescent="0.25">
      <c r="A134" s="260" t="s">
        <v>1389</v>
      </c>
    </row>
    <row r="135" spans="1:1" ht="105.6" x14ac:dyDescent="0.25">
      <c r="A135" s="303" t="s">
        <v>1377</v>
      </c>
    </row>
    <row r="136" spans="1:1" x14ac:dyDescent="0.25">
      <c r="A136"/>
    </row>
    <row r="137" spans="1:1" ht="71.55" customHeight="1" x14ac:dyDescent="0.25">
      <c r="A137" s="302" t="s">
        <v>1378</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topLeftCell="A12"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69" t="str">
        <f>Spolu!C3&amp;", "&amp;Spolu!C6</f>
        <v>SLOVENSKÁ CHEERLEADING ÚNIA, Novozámocká 3212/22, Zvolen, 960 01</v>
      </c>
      <c r="B1" s="369"/>
      <c r="C1" s="369"/>
      <c r="N1" s="137" t="str">
        <f>O1&amp;" - "&amp;P1</f>
        <v>a - príspevok uznaným športom</v>
      </c>
      <c r="O1" s="137" t="s">
        <v>338</v>
      </c>
      <c r="P1" s="137" t="str">
        <f>Spolu!B17</f>
        <v>príspevok uznaným športom</v>
      </c>
    </row>
    <row r="2" spans="1:16" x14ac:dyDescent="0.25">
      <c r="N2" s="137" t="str">
        <f t="shared" ref="N2:N19" si="0">O2&amp;" - "&amp;P2</f>
        <v>b - príspevok Slovenskému olympijskému a športovému výboru</v>
      </c>
      <c r="O2" s="137" t="s">
        <v>340</v>
      </c>
      <c r="P2" s="137" t="str">
        <f>Spolu!B18</f>
        <v>príspevok Slovenskému olympijskému a športovému výboru</v>
      </c>
    </row>
    <row r="3" spans="1:16" x14ac:dyDescent="0.25">
      <c r="E3" s="370" t="s">
        <v>1276</v>
      </c>
      <c r="F3" s="371"/>
      <c r="N3" s="137" t="str">
        <f t="shared" si="0"/>
        <v>c - príspevok Slovenskému paralympijskému výboru</v>
      </c>
      <c r="O3" s="137" t="s">
        <v>342</v>
      </c>
      <c r="P3" s="137" t="str">
        <f>Spolu!B19</f>
        <v>príspevok Slovenskému paralympijskému výboru</v>
      </c>
    </row>
    <row r="4" spans="1:16" ht="45.75" customHeight="1" x14ac:dyDescent="0.25">
      <c r="E4" s="371"/>
      <c r="F4" s="371"/>
      <c r="N4" s="137" t="str">
        <f t="shared" si="0"/>
        <v>d - príspevok športovcom top tímu</v>
      </c>
      <c r="O4" s="137" t="s">
        <v>344</v>
      </c>
      <c r="P4" s="137" t="str">
        <f>Spolu!B20</f>
        <v>príspevok športovcom top tímu</v>
      </c>
    </row>
    <row r="5" spans="1:16" ht="30.75" customHeight="1" x14ac:dyDescent="0.25">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x14ac:dyDescent="0.25">
      <c r="C6" s="138" t="s">
        <v>1278</v>
      </c>
      <c r="E6" s="140" t="s">
        <v>1279</v>
      </c>
      <c r="F6" s="149"/>
      <c r="N6" s="137" t="str">
        <f t="shared" si="0"/>
        <v>f - plnenie úloh verejného záujmu v športe</v>
      </c>
      <c r="O6" s="137" t="s">
        <v>348</v>
      </c>
      <c r="P6" s="137" t="str">
        <f>Spolu!B22</f>
        <v>plnenie úloh verejného záujmu v športe</v>
      </c>
    </row>
    <row r="7" spans="1:16" x14ac:dyDescent="0.25">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5">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25">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5">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72" t="s">
        <v>1308</v>
      </c>
      <c r="B12" s="372"/>
      <c r="C12" s="372"/>
      <c r="D12" s="138"/>
      <c r="E12" s="138"/>
      <c r="F12" s="195" t="s">
        <v>1309</v>
      </c>
      <c r="G12" s="138"/>
      <c r="N12" s="137" t="str">
        <f t="shared" si="0"/>
        <v>l - podpora zdravotne postihnutých športovcov</v>
      </c>
      <c r="O12" s="137" t="s">
        <v>360</v>
      </c>
      <c r="P12" s="137" t="str">
        <f>Spolu!B28</f>
        <v>podpora zdravotne postihnutých športovcov</v>
      </c>
    </row>
    <row r="13" spans="1:16" ht="55.35" customHeight="1" x14ac:dyDescent="0.25">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3"/>
      <c r="C13" s="373"/>
      <c r="F13" s="195" t="s">
        <v>1400</v>
      </c>
      <c r="N13" s="137" t="str">
        <f t="shared" si="0"/>
        <v>m - organizácia tradičných športových podujatí</v>
      </c>
      <c r="O13" s="137" t="s">
        <v>362</v>
      </c>
      <c r="P13" s="137" t="str">
        <f>Spolu!B29</f>
        <v>organizácia tradičných športových podujatí</v>
      </c>
    </row>
    <row r="14" spans="1:16" ht="34.35" customHeight="1" x14ac:dyDescent="0.25">
      <c r="A14" s="139" t="s">
        <v>1292</v>
      </c>
      <c r="B14" s="374" t="s">
        <v>1310</v>
      </c>
      <c r="C14" s="375"/>
      <c r="F14" s="313"/>
      <c r="N14" s="137" t="str">
        <f t="shared" si="0"/>
        <v xml:space="preserve">n - </v>
      </c>
      <c r="O14" s="137" t="s">
        <v>364</v>
      </c>
    </row>
    <row r="15" spans="1:16" ht="34.35" customHeight="1" x14ac:dyDescent="0.25">
      <c r="A15" s="139" t="s">
        <v>1311</v>
      </c>
      <c r="B15" s="374"/>
      <c r="C15" s="375"/>
      <c r="F15" s="377"/>
      <c r="N15" s="137" t="str">
        <f t="shared" si="0"/>
        <v xml:space="preserve">o - </v>
      </c>
      <c r="O15" s="137" t="s">
        <v>365</v>
      </c>
    </row>
    <row r="16" spans="1:16" x14ac:dyDescent="0.25">
      <c r="A16" s="139" t="s">
        <v>1295</v>
      </c>
      <c r="B16" s="142">
        <f>F8</f>
        <v>0</v>
      </c>
      <c r="C16" s="137"/>
      <c r="F16" s="377"/>
      <c r="N16" s="137" t="str">
        <f t="shared" si="0"/>
        <v xml:space="preserve">p - </v>
      </c>
      <c r="O16" s="137" t="s">
        <v>366</v>
      </c>
    </row>
    <row r="17" spans="1:16" ht="32.1" customHeight="1" x14ac:dyDescent="0.25">
      <c r="A17" s="139" t="s">
        <v>1298</v>
      </c>
      <c r="B17" s="142">
        <f>F9</f>
        <v>0</v>
      </c>
      <c r="C17" s="137"/>
      <c r="F17" s="377"/>
      <c r="N17" s="137" t="str">
        <f t="shared" si="0"/>
        <v xml:space="preserve">q - </v>
      </c>
      <c r="O17" s="137" t="s">
        <v>367</v>
      </c>
    </row>
    <row r="18" spans="1:16" ht="15.6" thickBot="1" x14ac:dyDescent="0.3">
      <c r="B18" s="193" t="s">
        <v>1312</v>
      </c>
      <c r="C18" s="194">
        <v>31</v>
      </c>
      <c r="N18" s="137" t="str">
        <f t="shared" si="0"/>
        <v xml:space="preserve">r - </v>
      </c>
      <c r="O18" s="137" t="s">
        <v>368</v>
      </c>
    </row>
    <row r="19" spans="1:16" x14ac:dyDescent="0.25">
      <c r="B19" s="193" t="s">
        <v>1300</v>
      </c>
      <c r="C19" s="142" t="str">
        <f>Spolu!C4</f>
        <v>54041368</v>
      </c>
      <c r="F19" s="145" t="s">
        <v>1296</v>
      </c>
      <c r="G19" s="207"/>
      <c r="H19" s="146"/>
      <c r="N19" s="137" t="str">
        <f t="shared" si="0"/>
        <v xml:space="preserve"> - </v>
      </c>
    </row>
    <row r="20" spans="1:16" x14ac:dyDescent="0.25">
      <c r="A20" s="139" t="s">
        <v>396</v>
      </c>
      <c r="B20" s="143">
        <f>F6</f>
        <v>0</v>
      </c>
      <c r="C20" s="137"/>
      <c r="F20" s="147"/>
      <c r="G20" s="286"/>
      <c r="H20" s="148"/>
    </row>
    <row r="21" spans="1:16" x14ac:dyDescent="0.25">
      <c r="B21" s="137"/>
      <c r="C21" s="137"/>
      <c r="F21" s="147" t="s">
        <v>1301</v>
      </c>
      <c r="G21" s="286">
        <v>421947749446</v>
      </c>
      <c r="H21" s="148"/>
      <c r="N21" s="137" t="str">
        <f>O21&amp;" - "&amp;P21</f>
        <v>026 01 - Šport pre všetkých, školský a univerzitný šport</v>
      </c>
      <c r="O21" s="137" t="s">
        <v>317</v>
      </c>
      <c r="P21" s="137" t="s">
        <v>318</v>
      </c>
    </row>
    <row r="22" spans="1:16" x14ac:dyDescent="0.25">
      <c r="A22" s="137"/>
      <c r="B22" s="137"/>
      <c r="F22" s="147" t="s">
        <v>1302</v>
      </c>
      <c r="G22" s="286">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76" t="s">
        <v>1303</v>
      </c>
      <c r="C24" s="376"/>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1313</v>
      </c>
    </row>
    <row r="28" spans="1:16" x14ac:dyDescent="0.25">
      <c r="N28" s="137" t="s">
        <v>1314</v>
      </c>
    </row>
    <row r="29" spans="1:16" x14ac:dyDescent="0.25">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1316</v>
      </c>
    </row>
    <row r="2" spans="1:2" ht="30" customHeight="1" x14ac:dyDescent="0.25">
      <c r="A2" s="378" t="s">
        <v>1317</v>
      </c>
      <c r="B2" s="378"/>
    </row>
    <row r="3" spans="1:2" x14ac:dyDescent="0.25">
      <c r="A3" s="61" t="s">
        <v>1318</v>
      </c>
      <c r="B3" s="61" t="s">
        <v>1319</v>
      </c>
    </row>
    <row r="4" spans="1:2" x14ac:dyDescent="0.25">
      <c r="A4" s="62" t="s">
        <v>1320</v>
      </c>
      <c r="B4" s="62" t="s">
        <v>1321</v>
      </c>
    </row>
    <row r="5" spans="1:2" x14ac:dyDescent="0.25">
      <c r="A5" s="62" t="s">
        <v>1322</v>
      </c>
      <c r="B5" s="62" t="s">
        <v>1323</v>
      </c>
    </row>
    <row r="6" spans="1:2" x14ac:dyDescent="0.25">
      <c r="A6" s="62" t="s">
        <v>1324</v>
      </c>
      <c r="B6" s="62" t="s">
        <v>1325</v>
      </c>
    </row>
    <row r="7" spans="1:2" x14ac:dyDescent="0.25">
      <c r="A7" s="62" t="s">
        <v>1326</v>
      </c>
      <c r="B7" s="62" t="s">
        <v>1327</v>
      </c>
    </row>
    <row r="8" spans="1:2" x14ac:dyDescent="0.25">
      <c r="A8" s="62" t="s">
        <v>1328</v>
      </c>
      <c r="B8" s="62" t="s">
        <v>1329</v>
      </c>
    </row>
    <row r="9" spans="1:2" x14ac:dyDescent="0.25">
      <c r="A9" s="62" t="s">
        <v>1330</v>
      </c>
      <c r="B9" s="62" t="s">
        <v>1331</v>
      </c>
    </row>
    <row r="10" spans="1:2" x14ac:dyDescent="0.25">
      <c r="A10" s="62" t="s">
        <v>1332</v>
      </c>
      <c r="B10" s="62" t="s">
        <v>1333</v>
      </c>
    </row>
    <row r="11" spans="1:2" x14ac:dyDescent="0.25">
      <c r="A11" s="62" t="s">
        <v>1334</v>
      </c>
      <c r="B11" s="62" t="s">
        <v>1335</v>
      </c>
    </row>
    <row r="12" spans="1:2" x14ac:dyDescent="0.25">
      <c r="A12" s="62" t="s">
        <v>1336</v>
      </c>
      <c r="B12" s="62" t="s">
        <v>1337</v>
      </c>
    </row>
    <row r="13" spans="1:2" x14ac:dyDescent="0.25">
      <c r="A13" s="62" t="s">
        <v>1338</v>
      </c>
      <c r="B13" s="62" t="s">
        <v>1339</v>
      </c>
    </row>
    <row r="14" spans="1:2" x14ac:dyDescent="0.25">
      <c r="A14" s="62" t="s">
        <v>1340</v>
      </c>
      <c r="B14" s="62" t="s">
        <v>1341</v>
      </c>
    </row>
    <row r="15" spans="1:2" x14ac:dyDescent="0.25">
      <c r="A15" s="62" t="s">
        <v>1342</v>
      </c>
      <c r="B15" s="62" t="s">
        <v>1343</v>
      </c>
    </row>
    <row r="16" spans="1:2" x14ac:dyDescent="0.25">
      <c r="A16" s="62" t="s">
        <v>1344</v>
      </c>
      <c r="B16" s="62" t="s">
        <v>1345</v>
      </c>
    </row>
    <row r="17" spans="1:2" x14ac:dyDescent="0.25">
      <c r="A17" s="62" t="s">
        <v>1346</v>
      </c>
      <c r="B17" s="62" t="s">
        <v>1347</v>
      </c>
    </row>
    <row r="18" spans="1:2" x14ac:dyDescent="0.25">
      <c r="A18" s="62" t="s">
        <v>1348</v>
      </c>
      <c r="B18" s="62" t="s">
        <v>1349</v>
      </c>
    </row>
    <row r="19" spans="1:2" x14ac:dyDescent="0.25">
      <c r="A19" s="62" t="s">
        <v>1350</v>
      </c>
      <c r="B19" s="62" t="s">
        <v>1351</v>
      </c>
    </row>
    <row r="20" spans="1:2" x14ac:dyDescent="0.25">
      <c r="A20" s="62" t="s">
        <v>1352</v>
      </c>
      <c r="B20" s="62" t="s">
        <v>1353</v>
      </c>
    </row>
    <row r="21" spans="1:2" x14ac:dyDescent="0.25">
      <c r="A21" s="62" t="s">
        <v>1354</v>
      </c>
      <c r="B21" s="62" t="s">
        <v>1355</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26" t="s">
        <v>57</v>
      </c>
      <c r="B1" s="326"/>
      <c r="C1" s="326"/>
      <c r="D1" s="326"/>
      <c r="E1" s="326"/>
      <c r="F1" s="326"/>
      <c r="G1" s="326"/>
      <c r="H1" s="326"/>
      <c r="I1" s="52"/>
      <c r="J1" s="37"/>
    </row>
    <row r="2" spans="1:11" ht="15.6" x14ac:dyDescent="0.3">
      <c r="A2" s="332" t="s">
        <v>58</v>
      </c>
      <c r="B2" s="332"/>
      <c r="C2" s="332"/>
      <c r="D2" s="332"/>
      <c r="E2" s="332"/>
      <c r="F2" s="332"/>
      <c r="G2" s="332"/>
      <c r="H2" s="330" t="str">
        <f>+Doklady!I100</f>
        <v>V2</v>
      </c>
      <c r="I2" s="330"/>
    </row>
    <row r="3" spans="1:11" ht="13.8" x14ac:dyDescent="0.25">
      <c r="A3" s="40"/>
      <c r="B3" s="40"/>
      <c r="C3" s="40"/>
      <c r="D3" s="40"/>
      <c r="E3" s="40"/>
      <c r="F3" s="40"/>
      <c r="G3" s="40"/>
      <c r="H3" s="331">
        <f>+Doklady!I101</f>
        <v>45887</v>
      </c>
      <c r="I3" s="331"/>
    </row>
    <row r="4" spans="1:11" ht="15.75" customHeight="1" x14ac:dyDescent="0.25">
      <c r="A4" s="41" t="s">
        <v>59</v>
      </c>
      <c r="B4" s="327" t="s">
        <v>60</v>
      </c>
      <c r="C4" s="328"/>
      <c r="D4" s="328"/>
      <c r="E4" s="329"/>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2" priority="2" stopIfTrue="1">
      <formula>$A78&lt;&gt;""</formula>
    </cfRule>
  </conditionalFormatting>
  <conditionalFormatting sqref="A8:I76 I78">
    <cfRule type="expression" dxfId="101" priority="7" stopIfTrue="1">
      <formula>$A8&lt;&gt;""</formula>
    </cfRule>
  </conditionalFormatting>
  <conditionalFormatting sqref="B78:H2888">
    <cfRule type="expression" dxfId="100" priority="3" stopIfTrue="1">
      <formula>$A78&lt;&gt;""</formula>
    </cfRule>
  </conditionalFormatting>
  <conditionalFormatting sqref="D2886:D2913">
    <cfRule type="expression" dxfId="99"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35" t="s">
        <v>311</v>
      </c>
      <c r="B1" s="336"/>
      <c r="C1" s="174">
        <v>45688</v>
      </c>
      <c r="D1" s="26"/>
      <c r="G1" s="252">
        <v>45688</v>
      </c>
    </row>
    <row r="2" spans="1:7" ht="13.8" x14ac:dyDescent="0.25">
      <c r="A2" s="28"/>
      <c r="B2" s="28"/>
      <c r="G2" s="252">
        <v>45716</v>
      </c>
    </row>
    <row r="3" spans="1:7" ht="13.8" x14ac:dyDescent="0.25">
      <c r="A3" s="30" t="s">
        <v>312</v>
      </c>
      <c r="B3" s="333" t="str">
        <f>INDEX(Adr!B:B,Doklady!B102+1)</f>
        <v>SLOVENSKÁ CHEERLEADING ÚNIA</v>
      </c>
      <c r="C3" s="333"/>
      <c r="D3" s="333"/>
      <c r="G3" s="252">
        <v>45747</v>
      </c>
    </row>
    <row r="4" spans="1:7" ht="13.8" x14ac:dyDescent="0.25">
      <c r="A4" s="30" t="s">
        <v>313</v>
      </c>
      <c r="B4" s="29" t="str">
        <f>RIGHT("0000"&amp;INDEX(Adr!A:A,Doklady!B102+1),8)</f>
        <v>54041368</v>
      </c>
      <c r="G4" s="252">
        <v>45777</v>
      </c>
    </row>
    <row r="5" spans="1:7" ht="13.8" x14ac:dyDescent="0.25">
      <c r="A5" s="30" t="s">
        <v>314</v>
      </c>
      <c r="B5" s="29" t="str">
        <f>INDEX(Adr!D:D,Doklady!B102+1)&amp;", "&amp;INDEX(Adr!E:E,Doklady!B102+1)</f>
        <v>Novozámocká 3212/22, Zvolen</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15790</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15790</v>
      </c>
      <c r="G15" s="252"/>
    </row>
    <row r="16" spans="1:7" ht="13.8" x14ac:dyDescent="0.25">
      <c r="G16" s="252"/>
    </row>
    <row r="17" spans="1:5" ht="72" customHeight="1" x14ac:dyDescent="0.25">
      <c r="A17" s="334" t="s">
        <v>328</v>
      </c>
      <c r="B17" s="334"/>
      <c r="C17" s="334"/>
      <c r="D17" s="334"/>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37" zoomScaleNormal="100" workbookViewId="0">
      <selection activeCell="B140" sqref="B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31.95" customHeight="1" x14ac:dyDescent="0.3">
      <c r="A1" s="356" t="s">
        <v>1504</v>
      </c>
      <c r="B1" s="356"/>
      <c r="C1" s="356"/>
      <c r="D1" s="356"/>
      <c r="E1" s="356"/>
      <c r="F1" s="356"/>
      <c r="G1" s="356"/>
      <c r="H1" s="356"/>
      <c r="I1" s="356"/>
    </row>
    <row r="2" spans="1:26" ht="7.5" customHeight="1" x14ac:dyDescent="0.2">
      <c r="C2" s="8"/>
      <c r="D2" s="8"/>
      <c r="E2" s="8"/>
      <c r="F2" s="8"/>
      <c r="G2" s="8"/>
      <c r="H2" s="8"/>
      <c r="I2" s="8"/>
    </row>
    <row r="3" spans="1:26" s="9" customFormat="1" ht="26.1" customHeight="1" x14ac:dyDescent="0.25">
      <c r="B3" s="160" t="s">
        <v>59</v>
      </c>
      <c r="C3" s="357" t="str">
        <f>INDEX(Adr!B2:B87,Doklady!B102)</f>
        <v>SLOVENSKÁ CHEERLEADING ÚNIA</v>
      </c>
      <c r="D3" s="357"/>
      <c r="E3" s="357"/>
      <c r="F3" s="357"/>
      <c r="G3" s="215"/>
      <c r="H3" s="215"/>
      <c r="I3" s="65" t="str">
        <f>Doklady!I100</f>
        <v>V2</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INDEX(Adr!A2:A89,Doklady!B102)</f>
        <v>54041368</v>
      </c>
      <c r="I4" s="65">
        <f>Doklady!I101</f>
        <v>45887</v>
      </c>
      <c r="J4" s="85"/>
      <c r="K4" s="85"/>
      <c r="L4" s="85"/>
      <c r="M4" s="85"/>
      <c r="N4" s="85"/>
      <c r="O4" s="85"/>
      <c r="P4" s="85"/>
      <c r="Q4" s="85"/>
      <c r="R4" s="85"/>
      <c r="S4" s="85"/>
      <c r="T4" s="85"/>
      <c r="U4" s="85"/>
      <c r="V4" s="85"/>
      <c r="W4" s="85"/>
      <c r="X4" s="85"/>
      <c r="Y4" s="85"/>
      <c r="Z4" s="85"/>
    </row>
    <row r="5" spans="1:26" s="9" customFormat="1" ht="13.2" x14ac:dyDescent="0.25">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INDEX(Adr!D2:D89,Doklady!B102)&amp;", "&amp;INDEX(Adr!E2:E89,Doklady!B102)&amp;", "&amp;INDEX(Adr!F2:F89,Doklady!B102)</f>
        <v>Novozámocká 3212/22, Zvolen, 960 01</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58" t="s">
        <v>333</v>
      </c>
      <c r="F9" s="359"/>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52">
        <f>SUMIF(K:K,A10,I:I)</f>
        <v>0</v>
      </c>
      <c r="F10" s="353"/>
      <c r="L10" s="120" t="s">
        <v>334</v>
      </c>
      <c r="M10" s="118"/>
      <c r="N10" s="118"/>
      <c r="O10" s="118"/>
      <c r="P10" s="118"/>
      <c r="Q10" s="118"/>
      <c r="R10" s="118"/>
      <c r="S10" s="118"/>
    </row>
    <row r="11" spans="1:26" ht="17.399999999999999" x14ac:dyDescent="0.3">
      <c r="A11" s="69" t="s">
        <v>319</v>
      </c>
      <c r="B11" s="70" t="s">
        <v>320</v>
      </c>
      <c r="C11" s="126">
        <f>SUMIF(FP!J:J,Doklady!$B$1&amp;A11,FP!D:D)</f>
        <v>15790</v>
      </c>
      <c r="D11" s="126">
        <f>+C11-E11</f>
        <v>15785.72</v>
      </c>
      <c r="E11" s="360">
        <f>+I39-I42+I44-I47</f>
        <v>4.2800000000006548</v>
      </c>
      <c r="F11" s="361"/>
      <c r="J11" s="176"/>
      <c r="L11" s="161" t="str">
        <f>L41</f>
        <v>a - cheerleading - bežné transfery</v>
      </c>
      <c r="M11" s="118"/>
      <c r="N11" s="118"/>
      <c r="O11" s="118"/>
      <c r="P11" s="118"/>
      <c r="Q11" s="118"/>
      <c r="R11" s="118"/>
      <c r="S11" s="118"/>
    </row>
    <row r="12" spans="1:26" ht="17.399999999999999" x14ac:dyDescent="0.3">
      <c r="A12" s="69" t="s">
        <v>321</v>
      </c>
      <c r="B12" s="70" t="s">
        <v>322</v>
      </c>
      <c r="C12" s="126">
        <f>SUMIF(FP!J:J,Doklady!$B$1&amp;A12,FP!D:D)</f>
        <v>0</v>
      </c>
      <c r="D12" s="126">
        <f>C12-E12</f>
        <v>0</v>
      </c>
      <c r="E12" s="352">
        <f>SUMIF(K:K,A12,I:I)</f>
        <v>0</v>
      </c>
      <c r="F12" s="353"/>
      <c r="J12" s="177"/>
      <c r="L12" s="161" t="str">
        <f>L42</f>
        <v>a - cheerleading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52">
        <f>SUMIF(K:K,A13,I:I)</f>
        <v>0</v>
      </c>
      <c r="F13" s="353"/>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62">
        <f>SUMIF(K:K,A14,I:I)</f>
        <v>0</v>
      </c>
      <c r="F14" s="363"/>
      <c r="J14" s="8"/>
      <c r="L14" s="161" t="str">
        <f>L47</f>
        <v>2</v>
      </c>
      <c r="N14" s="118"/>
      <c r="O14" s="118"/>
      <c r="P14" s="118"/>
      <c r="Q14" s="118"/>
      <c r="R14" s="118"/>
      <c r="S14" s="118"/>
    </row>
    <row r="15" spans="1:26" ht="5.25" customHeight="1" thickTop="1" x14ac:dyDescent="0.25">
      <c r="I15" s="9"/>
    </row>
    <row r="16" spans="1:26" s="9" customFormat="1" ht="13.2" x14ac:dyDescent="0.25">
      <c r="A16" s="117" t="s">
        <v>335</v>
      </c>
      <c r="B16" s="344" t="s">
        <v>336</v>
      </c>
      <c r="C16" s="345"/>
      <c r="D16" s="345"/>
      <c r="E16" s="345"/>
      <c r="F16" s="345"/>
      <c r="G16" s="345"/>
      <c r="H16" s="346"/>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47" t="s">
        <v>339</v>
      </c>
      <c r="C17" s="347"/>
      <c r="D17" s="347"/>
      <c r="E17" s="347"/>
      <c r="F17" s="347"/>
      <c r="G17" s="347"/>
      <c r="H17" s="347"/>
      <c r="I17" s="73">
        <f>SUMIF(FP!I:I,Doklady!$B$1&amp;A17,FP!D:D)</f>
        <v>15790</v>
      </c>
      <c r="T17" s="86"/>
    </row>
    <row r="18" spans="1:20" x14ac:dyDescent="0.2">
      <c r="A18" s="135" t="s">
        <v>340</v>
      </c>
      <c r="B18" s="347" t="s">
        <v>341</v>
      </c>
      <c r="C18" s="347"/>
      <c r="D18" s="347"/>
      <c r="E18" s="347"/>
      <c r="F18" s="347"/>
      <c r="G18" s="347"/>
      <c r="H18" s="347"/>
      <c r="I18" s="73">
        <f>SUMIF(FP!I:I,Doklady!$B$1&amp;A18,FP!D:D)</f>
        <v>0</v>
      </c>
    </row>
    <row r="19" spans="1:20" x14ac:dyDescent="0.2">
      <c r="A19" s="115" t="s">
        <v>342</v>
      </c>
      <c r="B19" s="347" t="s">
        <v>343</v>
      </c>
      <c r="C19" s="347"/>
      <c r="D19" s="347"/>
      <c r="E19" s="347"/>
      <c r="F19" s="347"/>
      <c r="G19" s="347"/>
      <c r="H19" s="347"/>
      <c r="I19" s="73">
        <f>SUMIF(FP!I:I,Doklady!$B$1&amp;A19,FP!D:D)</f>
        <v>0</v>
      </c>
    </row>
    <row r="20" spans="1:20" x14ac:dyDescent="0.2">
      <c r="A20" s="135" t="s">
        <v>344</v>
      </c>
      <c r="B20" s="341" t="s">
        <v>345</v>
      </c>
      <c r="C20" s="342"/>
      <c r="D20" s="342"/>
      <c r="E20" s="342"/>
      <c r="F20" s="342"/>
      <c r="G20" s="342"/>
      <c r="H20" s="343"/>
      <c r="I20" s="73">
        <f>SUMIF(FP!I:I,Doklady!$B$1&amp;A20,FP!D:D)</f>
        <v>0</v>
      </c>
      <c r="T20" s="86"/>
    </row>
    <row r="21" spans="1:20" x14ac:dyDescent="0.2">
      <c r="A21" s="115" t="s">
        <v>346</v>
      </c>
      <c r="B21" s="341" t="s">
        <v>347</v>
      </c>
      <c r="C21" s="342"/>
      <c r="D21" s="342"/>
      <c r="E21" s="342"/>
      <c r="F21" s="342"/>
      <c r="G21" s="342"/>
      <c r="H21" s="343"/>
      <c r="I21" s="73">
        <f>SUMIF(FP!I:I,Doklady!$B$1&amp;A21,FP!D:D)</f>
        <v>0</v>
      </c>
      <c r="T21" s="86"/>
    </row>
    <row r="22" spans="1:20" x14ac:dyDescent="0.2">
      <c r="A22" s="135" t="s">
        <v>348</v>
      </c>
      <c r="B22" s="348" t="s">
        <v>349</v>
      </c>
      <c r="C22" s="349"/>
      <c r="D22" s="349"/>
      <c r="E22" s="349"/>
      <c r="F22" s="349"/>
      <c r="G22" s="349"/>
      <c r="H22" s="350"/>
      <c r="I22" s="73">
        <f>SUMIF(FP!I:I,Doklady!$B$1&amp;A22,FP!D:D)</f>
        <v>0</v>
      </c>
      <c r="T22" s="86"/>
    </row>
    <row r="23" spans="1:20" x14ac:dyDescent="0.2">
      <c r="A23" s="115" t="s">
        <v>350</v>
      </c>
      <c r="B23" s="341" t="s">
        <v>351</v>
      </c>
      <c r="C23" s="342"/>
      <c r="D23" s="342"/>
      <c r="E23" s="342"/>
      <c r="F23" s="342"/>
      <c r="G23" s="342"/>
      <c r="H23" s="343"/>
      <c r="I23" s="73">
        <f>SUMIF(FP!I:I,Doklady!$B$1&amp;A23,FP!D:D)</f>
        <v>0</v>
      </c>
      <c r="T23" s="86"/>
    </row>
    <row r="24" spans="1:20" x14ac:dyDescent="0.2">
      <c r="A24" s="135" t="s">
        <v>352</v>
      </c>
      <c r="B24" s="341" t="s">
        <v>353</v>
      </c>
      <c r="C24" s="342"/>
      <c r="D24" s="342"/>
      <c r="E24" s="342"/>
      <c r="F24" s="342"/>
      <c r="G24" s="342"/>
      <c r="H24" s="343"/>
      <c r="I24" s="73">
        <f>SUMIF(FP!I:I,Doklady!$B$1&amp;A24,FP!D:D)</f>
        <v>0</v>
      </c>
      <c r="T24" s="86"/>
    </row>
    <row r="25" spans="1:20" x14ac:dyDescent="0.2">
      <c r="A25" s="115" t="s">
        <v>354</v>
      </c>
      <c r="B25" s="364" t="s">
        <v>355</v>
      </c>
      <c r="C25" s="365"/>
      <c r="D25" s="365"/>
      <c r="E25" s="365"/>
      <c r="F25" s="365"/>
      <c r="G25" s="365"/>
      <c r="H25" s="366"/>
      <c r="I25" s="73">
        <f>SUMIF(FP!I:I,Doklady!$B$1&amp;A25,FP!D:D)</f>
        <v>0</v>
      </c>
      <c r="T25" s="86"/>
    </row>
    <row r="26" spans="1:20" x14ac:dyDescent="0.2">
      <c r="A26" s="135" t="s">
        <v>356</v>
      </c>
      <c r="B26" s="341" t="s">
        <v>357</v>
      </c>
      <c r="C26" s="342"/>
      <c r="D26" s="342"/>
      <c r="E26" s="342"/>
      <c r="F26" s="342"/>
      <c r="G26" s="342"/>
      <c r="H26" s="343"/>
      <c r="I26" s="73">
        <f>SUMIF(FP!I:I,Doklady!$B$1&amp;A26,FP!D:D)</f>
        <v>0</v>
      </c>
      <c r="T26" s="86"/>
    </row>
    <row r="27" spans="1:20" x14ac:dyDescent="0.2">
      <c r="A27" s="115" t="s">
        <v>358</v>
      </c>
      <c r="B27" s="341" t="s">
        <v>359</v>
      </c>
      <c r="C27" s="342"/>
      <c r="D27" s="342"/>
      <c r="E27" s="342"/>
      <c r="F27" s="342"/>
      <c r="G27" s="342"/>
      <c r="H27" s="343"/>
      <c r="I27" s="73">
        <f>SUMIF(FP!I:I,Doklady!$B$1&amp;A27,FP!D:D)</f>
        <v>0</v>
      </c>
      <c r="T27" s="86"/>
    </row>
    <row r="28" spans="1:20" x14ac:dyDescent="0.2">
      <c r="A28" s="135" t="s">
        <v>360</v>
      </c>
      <c r="B28" s="341" t="s">
        <v>361</v>
      </c>
      <c r="C28" s="342"/>
      <c r="D28" s="342"/>
      <c r="E28" s="342"/>
      <c r="F28" s="342"/>
      <c r="G28" s="342"/>
      <c r="H28" s="343"/>
      <c r="I28" s="73">
        <f>SUMIF(FP!I:I,Doklady!$B$1&amp;A28,FP!D:D)</f>
        <v>0</v>
      </c>
      <c r="T28" s="86"/>
    </row>
    <row r="29" spans="1:20" x14ac:dyDescent="0.2">
      <c r="A29" s="115" t="s">
        <v>362</v>
      </c>
      <c r="B29" s="341" t="s">
        <v>363</v>
      </c>
      <c r="C29" s="342"/>
      <c r="D29" s="342"/>
      <c r="E29" s="342"/>
      <c r="F29" s="342"/>
      <c r="G29" s="342"/>
      <c r="H29" s="343"/>
      <c r="I29" s="73">
        <f>SUMIF(FP!I:I,Doklady!$B$1&amp;A29,FP!D:D)</f>
        <v>0</v>
      </c>
      <c r="T29" s="86"/>
    </row>
    <row r="30" spans="1:20" hidden="1" x14ac:dyDescent="0.2">
      <c r="A30" s="135" t="s">
        <v>364</v>
      </c>
      <c r="B30" s="341"/>
      <c r="C30" s="342"/>
      <c r="D30" s="342"/>
      <c r="E30" s="342"/>
      <c r="F30" s="342"/>
      <c r="G30" s="342"/>
      <c r="H30" s="343"/>
      <c r="I30" s="73">
        <f>SUMIF(FP!I:I,Doklady!$B$1&amp;A30,FP!D:D)</f>
        <v>0</v>
      </c>
      <c r="T30" s="86"/>
    </row>
    <row r="31" spans="1:20" hidden="1" x14ac:dyDescent="0.2">
      <c r="A31" s="115" t="s">
        <v>365</v>
      </c>
      <c r="B31" s="341"/>
      <c r="C31" s="342"/>
      <c r="D31" s="342"/>
      <c r="E31" s="342"/>
      <c r="F31" s="342"/>
      <c r="G31" s="342"/>
      <c r="H31" s="343"/>
      <c r="I31" s="73">
        <f>SUMIF(FP!I:I,Doklady!$B$1&amp;A31,FP!D:D)</f>
        <v>0</v>
      </c>
      <c r="T31" s="86"/>
    </row>
    <row r="32" spans="1:20" hidden="1" x14ac:dyDescent="0.2">
      <c r="A32" s="135" t="s">
        <v>366</v>
      </c>
      <c r="B32" s="337"/>
      <c r="C32" s="338"/>
      <c r="D32" s="338"/>
      <c r="E32" s="338"/>
      <c r="F32" s="338"/>
      <c r="G32" s="338"/>
      <c r="H32" s="339"/>
      <c r="I32" s="73">
        <f>SUMIF(FP!I:I,Doklady!$B$1&amp;A32,FP!D:D)</f>
        <v>0</v>
      </c>
      <c r="T32" s="86"/>
    </row>
    <row r="33" spans="1:21" hidden="1" x14ac:dyDescent="0.2">
      <c r="A33" s="115" t="s">
        <v>367</v>
      </c>
      <c r="B33" s="337"/>
      <c r="C33" s="338"/>
      <c r="D33" s="338"/>
      <c r="E33" s="338"/>
      <c r="F33" s="338"/>
      <c r="G33" s="338"/>
      <c r="H33" s="339"/>
      <c r="I33" s="73">
        <f>SUMIF(FP!I:I,Doklady!$B$1&amp;A33,FP!D:D)</f>
        <v>0</v>
      </c>
      <c r="T33" s="86"/>
    </row>
    <row r="34" spans="1:21" hidden="1" x14ac:dyDescent="0.2">
      <c r="A34" s="135" t="s">
        <v>368</v>
      </c>
      <c r="B34" s="340"/>
      <c r="C34" s="340"/>
      <c r="D34" s="340"/>
      <c r="E34" s="340"/>
      <c r="F34" s="340"/>
      <c r="G34" s="340"/>
      <c r="H34" s="340"/>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335</v>
      </c>
      <c r="B38" s="67" t="str">
        <f>"Šport "&amp;K40</f>
        <v>Šport cheerleading</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3158</v>
      </c>
      <c r="G39" s="78">
        <f>+MAX(I39-C39-D39-E39-F39-H39,0)</f>
        <v>12632</v>
      </c>
      <c r="H39" s="78">
        <f>+IFERROR(VLOOKUP(K40&amp;" - kapitálové transfery",B$53:C$90,2,0),0)</f>
        <v>0</v>
      </c>
      <c r="I39" s="73">
        <f>SUMIF(FP!K:K,K40,FP!D:D)</f>
        <v>15790</v>
      </c>
      <c r="L39" s="84">
        <f>COUNTIF(FP!N:N,Doklady!B1&amp;"aK")</f>
        <v>0</v>
      </c>
      <c r="T39" s="86"/>
    </row>
    <row r="40" spans="1:21" x14ac:dyDescent="0.2">
      <c r="A40" s="115" t="s">
        <v>338</v>
      </c>
      <c r="B40" s="116" t="s">
        <v>377</v>
      </c>
      <c r="C40" s="78">
        <f>DSUM(Doklady!A103:J10000,"GGG",Spolu!L40:M42)</f>
        <v>1240</v>
      </c>
      <c r="D40" s="78">
        <f>DSUM(Doklady!A103:J10000,"GGG",Spolu!N40:O42)</f>
        <v>741.8</v>
      </c>
      <c r="E40" s="78">
        <f>DSUM(Doklady!A103:J10000,"GGG",Spolu!P40:Q42)</f>
        <v>6613.24</v>
      </c>
      <c r="F40" s="78">
        <f>DSUM(Doklady!A103:J10000,"GGG",Spolu!R40:S42)</f>
        <v>2303</v>
      </c>
      <c r="G40" s="78">
        <f>DSUM(Doklady!A103:J10000,"GGG",Spolu!T40:U42)-H40</f>
        <v>4887.68</v>
      </c>
      <c r="H40" s="78">
        <f>+IFERROR(VLOOKUP(K40&amp;" - kapitálové transfery",B$53:D$90,3,0),0)</f>
        <v>0</v>
      </c>
      <c r="I40" s="73">
        <f>+C40+D40+E40+F40+G40+H40</f>
        <v>15785.72</v>
      </c>
      <c r="J40" s="218" t="str">
        <f>+K45</f>
        <v>.</v>
      </c>
      <c r="K40" s="218" t="str">
        <f>IF(L38&gt;0,INDEX(FP!K:K,Doklady!B2),".")</f>
        <v>cheerleading</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4.2800000000006548</v>
      </c>
      <c r="J41" s="219">
        <f>+K46</f>
        <v>0</v>
      </c>
      <c r="K41" s="219">
        <f>+I41-H41</f>
        <v>4.2800000000006548</v>
      </c>
      <c r="L41" s="161" t="str">
        <f>IF(L38&gt;0,"a - "&amp;INDEX(FP!C:C,Doklady!B2),2)</f>
        <v>a - cheerleading - bežné transfery</v>
      </c>
      <c r="M41" s="120">
        <v>1</v>
      </c>
      <c r="N41" s="161" t="str">
        <f>+L41</f>
        <v>a - cheerleading - bežné transfery</v>
      </c>
      <c r="O41" s="120">
        <v>2</v>
      </c>
      <c r="P41" s="161" t="str">
        <f>+L41</f>
        <v>a - cheerleading - bežné transfery</v>
      </c>
      <c r="Q41" s="120">
        <v>3</v>
      </c>
      <c r="R41" s="161" t="str">
        <f>+L41</f>
        <v>a - cheerleading - bežné transfery</v>
      </c>
      <c r="S41" s="120">
        <v>4</v>
      </c>
      <c r="T41" s="161" t="str">
        <f>+L41</f>
        <v>a - cheerleading - bežné transfery</v>
      </c>
      <c r="U41" s="120">
        <v>5</v>
      </c>
    </row>
    <row r="42" spans="1:21" ht="10.5" customHeight="1" x14ac:dyDescent="0.2">
      <c r="A42" s="115" t="s">
        <v>338</v>
      </c>
      <c r="B42" s="116" t="s">
        <v>380</v>
      </c>
      <c r="C42" s="73">
        <f>+C40</f>
        <v>1240</v>
      </c>
      <c r="D42" s="216">
        <f>+D40</f>
        <v>741.8</v>
      </c>
      <c r="E42" s="216">
        <f>+E40</f>
        <v>6613.24</v>
      </c>
      <c r="F42" s="216">
        <f>+MIN(F39:F40)</f>
        <v>2303</v>
      </c>
      <c r="G42" s="216">
        <f>+MIN(G39+MAX(F39-F40,0)-MAX(E40-E39,0)-MAX(D40-D39,0)-MAX(C40-C39,0),G40)</f>
        <v>4887.68</v>
      </c>
      <c r="H42" s="216">
        <f>+MIN(H39:H40)</f>
        <v>0</v>
      </c>
      <c r="I42" s="73">
        <f>+C42+D42+E42+MIN(F39:F40)+G42+H42</f>
        <v>15785.72</v>
      </c>
      <c r="J42" s="219">
        <f>+K47</f>
        <v>0</v>
      </c>
      <c r="K42" s="219">
        <f>+I42-H42</f>
        <v>15785.72</v>
      </c>
      <c r="L42" s="161" t="str">
        <f>+SUBSTITUTE(L41,"bežné","kapitálové")</f>
        <v>a - cheerleading - kapitálové transfery</v>
      </c>
      <c r="M42" s="120">
        <v>1</v>
      </c>
      <c r="N42" s="161" t="str">
        <f>+L42</f>
        <v>a - cheerleading - kapitálové transfery</v>
      </c>
      <c r="O42" s="120">
        <v>2</v>
      </c>
      <c r="P42" s="161" t="str">
        <f>+L42</f>
        <v>a - cheerleading - kapitálové transfery</v>
      </c>
      <c r="Q42" s="120">
        <v>3</v>
      </c>
      <c r="R42" s="161" t="str">
        <f>+L42</f>
        <v>a - cheerleading - kapitálové transfery</v>
      </c>
      <c r="S42" s="120">
        <v>4</v>
      </c>
      <c r="T42" s="161" t="str">
        <f>+L42</f>
        <v>a - cheerleading - kapitálové transfery</v>
      </c>
      <c r="U42" s="120">
        <v>5</v>
      </c>
    </row>
    <row r="43" spans="1:21" ht="20.399999999999999"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4"/>
      <c r="B50" s="355"/>
      <c r="C50" s="355"/>
      <c r="D50" s="355"/>
      <c r="E50" s="355"/>
      <c r="F50" s="355"/>
      <c r="G50" s="355"/>
      <c r="H50" s="355"/>
      <c r="I50" s="355"/>
      <c r="T50" s="86"/>
    </row>
    <row r="51" spans="1:20" x14ac:dyDescent="0.2">
      <c r="A51" s="112"/>
      <c r="B51" s="113"/>
      <c r="C51" s="111"/>
      <c r="D51" s="114"/>
      <c r="E51" s="114"/>
      <c r="F51" s="114"/>
      <c r="G51" s="222"/>
      <c r="H51" s="114"/>
      <c r="I51" s="114"/>
      <c r="T51" s="86"/>
    </row>
    <row r="52" spans="1:20" ht="20.399999999999999"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cheerleading - bežné transfery</v>
      </c>
      <c r="C53" s="73">
        <f>IF(A53&lt;&gt;"",INDEX(FP!D:D,Doklady!B$2+(ROW()-53)),"")</f>
        <v>15790</v>
      </c>
      <c r="D53" s="73">
        <f>IF(A53&lt;&gt;"",Doklady!I1-Doklady!J1,"")</f>
        <v>15785.72</v>
      </c>
      <c r="E53" s="73">
        <f>IF(A53&lt;&gt;"",MIN(D53,C53)*Doklady!C1/(1-Doklady!C1),"")</f>
        <v>0</v>
      </c>
      <c r="F53" s="71">
        <f>IF(A53&lt;&gt;"",Doklady!J1,"")</f>
        <v>0</v>
      </c>
      <c r="G53" s="73">
        <f>+IFERROR(HLOOKUP(IF(RIGHT(B53,15)="bežné transfery",LEFT(B53,LEN(B53)-18),0),$J$40:$K$42,3,0),MIN(C53,D53))</f>
        <v>15785.72</v>
      </c>
      <c r="H53" s="71"/>
      <c r="I53" s="73">
        <f>IF(A53&lt;&gt;"",MAX(IF(G53&lt;C53,C53-G53,0)+IF(F53&lt;E53,E53-F53,0),0),0)</f>
        <v>4.2800000000006548</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15790</v>
      </c>
      <c r="D130" s="228">
        <f t="shared" ref="D130:I130" si="9">SUM(D53:D129)</f>
        <v>15785.72</v>
      </c>
      <c r="E130" s="228">
        <f t="shared" si="9"/>
        <v>0</v>
      </c>
      <c r="F130" s="228">
        <f t="shared" si="9"/>
        <v>0</v>
      </c>
      <c r="G130" s="228">
        <f t="shared" si="9"/>
        <v>15785.72</v>
      </c>
      <c r="H130" s="228">
        <f t="shared" si="9"/>
        <v>0</v>
      </c>
      <c r="I130" s="228">
        <f t="shared" si="9"/>
        <v>4.2800000000006548</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395</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396</v>
      </c>
      <c r="B139" s="9"/>
      <c r="C139" s="74"/>
      <c r="D139" s="74"/>
      <c r="E139" s="74"/>
      <c r="F139" s="74"/>
      <c r="G139" s="74"/>
      <c r="H139" s="74"/>
      <c r="I139" s="74"/>
      <c r="J139" s="85"/>
    </row>
    <row r="140" spans="1:26" ht="13.2" x14ac:dyDescent="0.25">
      <c r="A140" s="9"/>
      <c r="B140" s="281"/>
      <c r="C140" s="229"/>
      <c r="D140" s="367"/>
      <c r="E140" s="367"/>
      <c r="F140" s="367"/>
      <c r="G140" s="367"/>
      <c r="H140" s="367"/>
      <c r="I140" s="367"/>
      <c r="J140" s="85"/>
    </row>
    <row r="141" spans="1:26" ht="68.25" customHeight="1" x14ac:dyDescent="0.25">
      <c r="A141" s="9"/>
      <c r="B141" s="283" t="s">
        <v>397</v>
      </c>
      <c r="C141" s="214"/>
      <c r="D141" s="351" t="s">
        <v>398</v>
      </c>
      <c r="E141" s="351"/>
      <c r="F141" s="351"/>
      <c r="G141" s="351"/>
      <c r="H141" s="351"/>
      <c r="I141" s="351"/>
      <c r="J141" s="85"/>
    </row>
    <row r="142" spans="1:26" ht="13.2" x14ac:dyDescent="0.25">
      <c r="A142" s="9"/>
      <c r="B142" s="282"/>
      <c r="C142" s="214"/>
      <c r="D142" s="263"/>
      <c r="E142" s="263"/>
      <c r="F142" s="263"/>
      <c r="G142" s="263"/>
      <c r="H142" s="263"/>
      <c r="I142" s="263"/>
      <c r="J142" s="85"/>
    </row>
    <row r="143" spans="1:26" ht="13.2" x14ac:dyDescent="0.25">
      <c r="A143" s="9"/>
      <c r="B143" s="282"/>
      <c r="C143" s="214"/>
      <c r="D143" s="263"/>
      <c r="E143" s="263"/>
      <c r="F143" s="263"/>
      <c r="G143" s="263"/>
      <c r="H143" s="263"/>
      <c r="I143" s="263"/>
      <c r="J143" s="85"/>
    </row>
    <row r="144" spans="1:26" ht="13.2" x14ac:dyDescent="0.25">
      <c r="A144" s="9"/>
      <c r="B144" s="283"/>
      <c r="C144" s="214"/>
      <c r="D144" s="263"/>
      <c r="E144" s="263"/>
      <c r="F144" s="263"/>
      <c r="G144" s="263"/>
      <c r="H144" s="263"/>
      <c r="I144" s="263"/>
      <c r="J144" s="85"/>
    </row>
    <row r="145" spans="2:2" ht="13.2"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8" priority="43" stopIfTrue="1" operator="lessThanOrEqual">
      <formula>0</formula>
    </cfRule>
    <cfRule type="cellIs" dxfId="97" priority="44" stopIfTrue="1" operator="greaterThan">
      <formula>0</formula>
    </cfRule>
  </conditionalFormatting>
  <conditionalFormatting sqref="D53:D129">
    <cfRule type="expression" dxfId="96" priority="31" stopIfTrue="1">
      <formula>$C53=$D53</formula>
    </cfRule>
    <cfRule type="expression" dxfId="95" priority="33" stopIfTrue="1">
      <formula>$C53&lt;&gt;$D53</formula>
    </cfRule>
  </conditionalFormatting>
  <conditionalFormatting sqref="E9:F9">
    <cfRule type="expression" dxfId="94" priority="38" stopIfTrue="1">
      <formula>SUM($E$10:$F$14)&gt;0</formula>
    </cfRule>
  </conditionalFormatting>
  <conditionalFormatting sqref="G53:G129">
    <cfRule type="expression" dxfId="93" priority="13" stopIfTrue="1">
      <formula>$C53=$G53</formula>
    </cfRule>
    <cfRule type="expression" dxfId="92" priority="14" stopIfTrue="1">
      <formula>$C53&lt;&gt;$G53</formula>
    </cfRule>
  </conditionalFormatting>
  <conditionalFormatting sqref="I42">
    <cfRule type="cellIs" dxfId="91" priority="1" stopIfTrue="1" operator="greaterThan">
      <formula>0</formula>
    </cfRule>
  </conditionalFormatting>
  <conditionalFormatting sqref="I47">
    <cfRule type="cellIs" dxfId="90" priority="15" stopIfTrue="1" operator="greaterThan">
      <formula>0</formula>
    </cfRule>
  </conditionalFormatting>
  <conditionalFormatting sqref="I53:I129">
    <cfRule type="cellIs" dxfId="89" priority="40" stopIfTrue="1" operator="equal">
      <formula>0</formula>
    </cfRule>
    <cfRule type="cellIs" dxfId="88"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verticalDpi="300"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11" zoomScaleNormal="100" workbookViewId="0">
      <selection activeCell="E129" sqref="E129"/>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cheerleading - bežné transfery</v>
      </c>
      <c r="B1" s="232" t="str">
        <f>INDEX(Adr!A:A,B102+1)</f>
        <v>54041368</v>
      </c>
      <c r="C1" s="233">
        <f>IF(ROW()&lt;=B$3,INDEX(FP!E:E,B$2+ROW()-1),"")</f>
        <v>0</v>
      </c>
      <c r="D1" s="234" t="str">
        <f>IF(ROW()&lt;=B$3,INDEX(FP!F:F,B$2+ROW()-1),"")</f>
        <v>a</v>
      </c>
      <c r="E1" s="234"/>
      <c r="F1" s="234" t="str">
        <f>IF(ROW()&lt;=B$3,INDEX(FP!G:G,B$2+ROW()-1),"")</f>
        <v>026 02</v>
      </c>
      <c r="G1" s="234"/>
      <c r="H1" s="235" t="str">
        <f>IF(ROW()&lt;=B$3,INDEX(FP!C:C,B$2+ROW()-1),"")</f>
        <v>cheerleading - bežné transfery</v>
      </c>
      <c r="I1" s="236">
        <f t="shared" ref="I1:I6" si="0">IF(ROW()&lt;=B$3,SUMIF(A$107:A$10042,A1,I$107:I$10042),"")</f>
        <v>15785.72</v>
      </c>
      <c r="J1" s="236">
        <f t="shared" ref="J1:J32" si="1">IF(ROW()&lt;=B$3,SUMIFS(I$103:I$50042,A$103:A$50042,K1,J$103:J$50042,L1),"")</f>
        <v>0</v>
      </c>
      <c r="K1" s="110" t="str">
        <f>$A1</f>
        <v>a - cheerleading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23</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45" customHeight="1" x14ac:dyDescent="0.3">
      <c r="A100" s="314" t="s">
        <v>1505</v>
      </c>
      <c r="B100" s="314"/>
      <c r="C100" s="314"/>
      <c r="D100" s="314"/>
      <c r="E100" s="314"/>
      <c r="F100" s="314"/>
      <c r="G100" s="314"/>
      <c r="H100" s="314"/>
      <c r="I100" s="316" t="s">
        <v>1488</v>
      </c>
      <c r="J100" s="316"/>
      <c r="K100" s="89"/>
    </row>
    <row r="101" spans="1:25" ht="15.6" x14ac:dyDescent="0.3">
      <c r="A101" s="317"/>
      <c r="B101" s="317"/>
      <c r="C101" s="317"/>
      <c r="D101" s="317"/>
      <c r="E101" s="317"/>
      <c r="F101" s="317"/>
      <c r="G101" s="317"/>
      <c r="H101" s="317"/>
      <c r="I101" s="315">
        <v>45887</v>
      </c>
      <c r="J101" s="315"/>
    </row>
    <row r="102" spans="1:25" ht="13.8" x14ac:dyDescent="0.25">
      <c r="A102" s="249" t="s">
        <v>403</v>
      </c>
      <c r="B102" s="250">
        <v>20</v>
      </c>
      <c r="C102" s="250"/>
      <c r="D102" s="251"/>
      <c r="E102" s="251"/>
      <c r="F102" s="251"/>
      <c r="G102" s="251"/>
      <c r="H102" s="251"/>
      <c r="I102" s="86"/>
      <c r="J102" s="220"/>
    </row>
    <row r="103" spans="1:25" s="83" customFormat="1" x14ac:dyDescent="0.2">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18" t="s">
        <v>412</v>
      </c>
      <c r="B105" s="319"/>
      <c r="C105" s="319"/>
      <c r="D105" s="319"/>
      <c r="E105" s="319"/>
      <c r="F105" s="319"/>
      <c r="G105" s="319"/>
      <c r="H105" s="319"/>
      <c r="I105" s="319"/>
      <c r="J105" s="320"/>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399999999999999" x14ac:dyDescent="0.25">
      <c r="A107" s="14" t="s">
        <v>1506</v>
      </c>
      <c r="B107" s="14" t="s">
        <v>1507</v>
      </c>
      <c r="C107" s="14" t="s">
        <v>1508</v>
      </c>
      <c r="D107" s="16">
        <v>45693</v>
      </c>
      <c r="E107" s="16"/>
      <c r="F107" s="14" t="s">
        <v>1509</v>
      </c>
      <c r="G107" s="14"/>
      <c r="H107" s="14" t="s">
        <v>1510</v>
      </c>
      <c r="I107" s="15">
        <v>1000</v>
      </c>
      <c r="J107" s="77">
        <v>4</v>
      </c>
      <c r="K107" s="92"/>
    </row>
    <row r="108" spans="1:25" ht="20.399999999999999" x14ac:dyDescent="0.25">
      <c r="A108" s="14" t="s">
        <v>1506</v>
      </c>
      <c r="B108" s="14" t="s">
        <v>1511</v>
      </c>
      <c r="C108" s="14" t="s">
        <v>1512</v>
      </c>
      <c r="D108" s="16">
        <v>45723</v>
      </c>
      <c r="E108" s="16"/>
      <c r="F108" s="14" t="s">
        <v>1513</v>
      </c>
      <c r="G108" s="14" t="s">
        <v>1514</v>
      </c>
      <c r="H108" s="14" t="s">
        <v>1515</v>
      </c>
      <c r="I108" s="15">
        <v>1054.6300000000001</v>
      </c>
      <c r="J108" s="77">
        <v>5</v>
      </c>
      <c r="K108" s="92"/>
    </row>
    <row r="109" spans="1:25" ht="20.399999999999999" x14ac:dyDescent="0.25">
      <c r="A109" s="14" t="s">
        <v>1506</v>
      </c>
      <c r="B109" s="14" t="s">
        <v>1516</v>
      </c>
      <c r="C109" s="14" t="s">
        <v>1517</v>
      </c>
      <c r="D109" s="16">
        <v>45738</v>
      </c>
      <c r="E109" s="16"/>
      <c r="F109" s="14" t="s">
        <v>1518</v>
      </c>
      <c r="G109" s="14" t="s">
        <v>1519</v>
      </c>
      <c r="H109" s="14" t="s">
        <v>1520</v>
      </c>
      <c r="I109" s="15">
        <v>3733.05</v>
      </c>
      <c r="J109" s="77">
        <v>5</v>
      </c>
      <c r="K109" s="92"/>
    </row>
    <row r="110" spans="1:25" ht="30.6" x14ac:dyDescent="0.25">
      <c r="A110" s="14" t="s">
        <v>1506</v>
      </c>
      <c r="B110" s="14" t="s">
        <v>1521</v>
      </c>
      <c r="C110" s="14" t="s">
        <v>1522</v>
      </c>
      <c r="D110" s="16">
        <v>45761</v>
      </c>
      <c r="E110" s="16"/>
      <c r="F110" s="14" t="s">
        <v>1523</v>
      </c>
      <c r="G110" s="14"/>
      <c r="H110" s="14" t="s">
        <v>1524</v>
      </c>
      <c r="I110" s="15">
        <v>5719.93</v>
      </c>
      <c r="J110" s="77">
        <v>3</v>
      </c>
      <c r="K110" s="92"/>
    </row>
    <row r="111" spans="1:25" ht="20.399999999999999" x14ac:dyDescent="0.25">
      <c r="A111" s="14" t="s">
        <v>1506</v>
      </c>
      <c r="B111" s="14" t="s">
        <v>1525</v>
      </c>
      <c r="C111" s="14"/>
      <c r="D111" s="16">
        <v>45761</v>
      </c>
      <c r="E111" s="16"/>
      <c r="F111" s="14" t="s">
        <v>1526</v>
      </c>
      <c r="G111" s="14"/>
      <c r="H111" s="14" t="s">
        <v>1527</v>
      </c>
      <c r="I111" s="15">
        <v>8</v>
      </c>
      <c r="J111" s="77">
        <v>4</v>
      </c>
      <c r="K111" s="92"/>
    </row>
    <row r="112" spans="1:25" ht="40.799999999999997" x14ac:dyDescent="0.25">
      <c r="A112" s="14" t="s">
        <v>1506</v>
      </c>
      <c r="B112" s="14" t="s">
        <v>1528</v>
      </c>
      <c r="C112" s="14"/>
      <c r="D112" s="16">
        <v>45764</v>
      </c>
      <c r="E112" s="16"/>
      <c r="F112" s="14" t="s">
        <v>1529</v>
      </c>
      <c r="G112" s="14"/>
      <c r="H112" s="14" t="s">
        <v>1530</v>
      </c>
      <c r="I112" s="15">
        <v>435.41</v>
      </c>
      <c r="J112" s="77">
        <v>3</v>
      </c>
      <c r="K112" s="92"/>
    </row>
    <row r="113" spans="1:11" ht="20.399999999999999" x14ac:dyDescent="0.25">
      <c r="A113" s="14" t="s">
        <v>1506</v>
      </c>
      <c r="B113" s="14" t="s">
        <v>1531</v>
      </c>
      <c r="C113" s="14" t="s">
        <v>1532</v>
      </c>
      <c r="D113" s="16">
        <v>45790</v>
      </c>
      <c r="E113" s="16"/>
      <c r="F113" s="14" t="s">
        <v>1533</v>
      </c>
      <c r="G113" s="14"/>
      <c r="H113" s="14" t="s">
        <v>1534</v>
      </c>
      <c r="I113" s="15">
        <v>100</v>
      </c>
      <c r="J113" s="77">
        <v>5</v>
      </c>
      <c r="K113" s="92"/>
    </row>
    <row r="114" spans="1:11" ht="30.6" x14ac:dyDescent="0.25">
      <c r="A114" s="14" t="s">
        <v>1506</v>
      </c>
      <c r="B114" s="14" t="s">
        <v>1535</v>
      </c>
      <c r="C114" s="14" t="s">
        <v>1536</v>
      </c>
      <c r="D114" s="16">
        <v>45789</v>
      </c>
      <c r="E114" s="16"/>
      <c r="F114" s="14" t="s">
        <v>1537</v>
      </c>
      <c r="G114" s="14" t="s">
        <v>1538</v>
      </c>
      <c r="H114" s="14" t="s">
        <v>1539</v>
      </c>
      <c r="I114" s="15">
        <v>1295</v>
      </c>
      <c r="J114" s="77">
        <v>4</v>
      </c>
      <c r="K114" s="92"/>
    </row>
    <row r="115" spans="1:11" ht="20.399999999999999" x14ac:dyDescent="0.25">
      <c r="A115" s="14" t="s">
        <v>1506</v>
      </c>
      <c r="B115" s="14" t="s">
        <v>1540</v>
      </c>
      <c r="C115" s="14" t="s">
        <v>1541</v>
      </c>
      <c r="D115" s="16">
        <v>45839</v>
      </c>
      <c r="E115" s="16"/>
      <c r="F115" s="14" t="s">
        <v>1542</v>
      </c>
      <c r="G115" s="14" t="s">
        <v>1569</v>
      </c>
      <c r="H115" s="14" t="s">
        <v>1543</v>
      </c>
      <c r="I115" s="15">
        <v>960</v>
      </c>
      <c r="J115" s="77">
        <v>1</v>
      </c>
      <c r="K115" s="92"/>
    </row>
    <row r="116" spans="1:11" ht="20.399999999999999" x14ac:dyDescent="0.25">
      <c r="A116" s="14" t="s">
        <v>1506</v>
      </c>
      <c r="B116" s="14" t="s">
        <v>1544</v>
      </c>
      <c r="C116" s="14" t="s">
        <v>1545</v>
      </c>
      <c r="D116" s="16">
        <v>45839</v>
      </c>
      <c r="E116" s="16"/>
      <c r="F116" s="14" t="s">
        <v>1546</v>
      </c>
      <c r="G116" s="14" t="s">
        <v>1570</v>
      </c>
      <c r="H116" s="14" t="s">
        <v>1547</v>
      </c>
      <c r="I116" s="15">
        <v>150</v>
      </c>
      <c r="J116" s="77">
        <v>1</v>
      </c>
      <c r="K116" s="92"/>
    </row>
    <row r="117" spans="1:11" ht="20.399999999999999" x14ac:dyDescent="0.25">
      <c r="A117" s="14" t="s">
        <v>1506</v>
      </c>
      <c r="B117" s="14" t="s">
        <v>1548</v>
      </c>
      <c r="C117" s="14" t="s">
        <v>1549</v>
      </c>
      <c r="D117" s="16">
        <v>45884</v>
      </c>
      <c r="E117" s="16"/>
      <c r="F117" s="14" t="s">
        <v>1550</v>
      </c>
      <c r="G117" s="14">
        <v>37944258</v>
      </c>
      <c r="H117" s="14" t="s">
        <v>1551</v>
      </c>
      <c r="I117" s="15">
        <v>130</v>
      </c>
      <c r="J117" s="77">
        <v>1</v>
      </c>
      <c r="K117" s="92"/>
    </row>
    <row r="118" spans="1:11" ht="20.399999999999999" x14ac:dyDescent="0.25">
      <c r="A118" s="14" t="s">
        <v>1506</v>
      </c>
      <c r="B118" s="14" t="s">
        <v>1552</v>
      </c>
      <c r="C118" s="14" t="s">
        <v>1553</v>
      </c>
      <c r="D118" s="16">
        <v>45897</v>
      </c>
      <c r="E118" s="16"/>
      <c r="F118" s="14" t="s">
        <v>1554</v>
      </c>
      <c r="G118" s="14" t="s">
        <v>1562</v>
      </c>
      <c r="H118" s="14" t="s">
        <v>1563</v>
      </c>
      <c r="I118" s="15">
        <v>457.9</v>
      </c>
      <c r="J118" s="77">
        <v>3</v>
      </c>
      <c r="K118" s="92"/>
    </row>
    <row r="119" spans="1:11" ht="20.399999999999999" x14ac:dyDescent="0.25">
      <c r="A119" s="14" t="s">
        <v>1506</v>
      </c>
      <c r="B119" s="14" t="s">
        <v>1555</v>
      </c>
      <c r="C119" s="14" t="s">
        <v>1556</v>
      </c>
      <c r="D119" s="16">
        <v>45973</v>
      </c>
      <c r="E119" s="16"/>
      <c r="F119" s="14" t="s">
        <v>1557</v>
      </c>
      <c r="G119" s="14" t="s">
        <v>585</v>
      </c>
      <c r="H119" s="14" t="s">
        <v>1558</v>
      </c>
      <c r="I119" s="15">
        <v>103</v>
      </c>
      <c r="J119" s="77">
        <v>2</v>
      </c>
      <c r="K119" s="92"/>
    </row>
    <row r="120" spans="1:11" ht="20.399999999999999" x14ac:dyDescent="0.25">
      <c r="A120" s="14" t="s">
        <v>1506</v>
      </c>
      <c r="B120" s="14" t="s">
        <v>1559</v>
      </c>
      <c r="C120" s="14" t="s">
        <v>1560</v>
      </c>
      <c r="D120" s="16">
        <v>45989</v>
      </c>
      <c r="E120" s="16"/>
      <c r="F120" s="14" t="s">
        <v>1561</v>
      </c>
      <c r="G120" s="14" t="s">
        <v>1562</v>
      </c>
      <c r="H120" s="14" t="s">
        <v>1563</v>
      </c>
      <c r="I120" s="15">
        <v>248.8</v>
      </c>
      <c r="J120" s="77">
        <v>2</v>
      </c>
      <c r="K120" s="92"/>
    </row>
    <row r="121" spans="1:11" ht="20.399999999999999" x14ac:dyDescent="0.25">
      <c r="A121" s="14" t="s">
        <v>1506</v>
      </c>
      <c r="B121" s="14" t="s">
        <v>1564</v>
      </c>
      <c r="C121" s="14" t="s">
        <v>1565</v>
      </c>
      <c r="D121" s="16">
        <v>45946</v>
      </c>
      <c r="E121" s="16"/>
      <c r="F121" s="14" t="s">
        <v>1566</v>
      </c>
      <c r="G121" s="14" t="s">
        <v>1567</v>
      </c>
      <c r="H121" s="14" t="s">
        <v>1568</v>
      </c>
      <c r="I121" s="15">
        <v>390</v>
      </c>
      <c r="J121" s="77">
        <v>2</v>
      </c>
      <c r="K121" s="92"/>
    </row>
    <row r="122" spans="1:11" ht="13.2" x14ac:dyDescent="0.25">
      <c r="K122" s="92"/>
    </row>
    <row r="123" spans="1:11" ht="13.2" x14ac:dyDescent="0.25">
      <c r="A123" s="14"/>
      <c r="B123" s="14"/>
      <c r="C123" s="14"/>
      <c r="D123" s="16"/>
      <c r="E123" s="16"/>
      <c r="F123" s="14"/>
      <c r="G123" s="14"/>
      <c r="H123" s="14"/>
      <c r="I123" s="15"/>
      <c r="J123" s="77"/>
      <c r="K123" s="92"/>
    </row>
    <row r="124" spans="1:11" ht="13.2" x14ac:dyDescent="0.25">
      <c r="A124" s="14"/>
      <c r="B124" s="14"/>
      <c r="C124" s="14"/>
      <c r="D124" s="16"/>
      <c r="E124" s="16"/>
      <c r="F124" s="14"/>
      <c r="G124" s="14"/>
      <c r="H124" s="14"/>
      <c r="I124" s="15"/>
      <c r="J124" s="77"/>
      <c r="K124" s="92"/>
    </row>
    <row r="125" spans="1:11" ht="13.2" x14ac:dyDescent="0.25">
      <c r="A125" s="14"/>
      <c r="B125" s="14"/>
      <c r="C125" s="14"/>
      <c r="D125" s="16"/>
      <c r="E125" s="16"/>
      <c r="F125" s="14"/>
      <c r="G125" s="14"/>
      <c r="H125" s="14"/>
      <c r="I125" s="15"/>
      <c r="J125" s="77"/>
      <c r="K125" s="92"/>
    </row>
    <row r="126" spans="1:11" ht="13.2" x14ac:dyDescent="0.25">
      <c r="A126" s="14"/>
      <c r="B126" s="14"/>
      <c r="C126" s="14"/>
      <c r="D126" s="16"/>
      <c r="E126" s="16"/>
      <c r="F126" s="14"/>
      <c r="G126" s="14"/>
      <c r="H126" s="14"/>
      <c r="I126" s="15"/>
      <c r="J126" s="77"/>
      <c r="K126" s="92"/>
    </row>
    <row r="127" spans="1:11" ht="13.2" x14ac:dyDescent="0.25">
      <c r="A127" s="14"/>
      <c r="B127" s="14"/>
      <c r="C127" s="14"/>
      <c r="D127" s="16"/>
      <c r="E127" s="16"/>
      <c r="F127" s="14"/>
      <c r="G127" s="14"/>
      <c r="H127" s="14"/>
      <c r="I127" s="15"/>
      <c r="J127" s="77"/>
      <c r="K127" s="92"/>
    </row>
    <row r="128" spans="1:11" ht="13.2" x14ac:dyDescent="0.25">
      <c r="A128" s="14"/>
      <c r="B128" s="14"/>
      <c r="C128" s="14"/>
      <c r="D128" s="16"/>
      <c r="E128" s="16"/>
      <c r="F128" s="14"/>
      <c r="G128" s="14"/>
      <c r="H128" s="14"/>
      <c r="I128" s="15"/>
      <c r="J128" s="77"/>
      <c r="K128" s="92"/>
    </row>
    <row r="129" spans="1:11" ht="13.2" x14ac:dyDescent="0.25">
      <c r="A129" s="14"/>
      <c r="B129" s="14"/>
      <c r="C129" s="14"/>
      <c r="D129" s="16"/>
      <c r="E129" s="16"/>
      <c r="F129" s="14"/>
      <c r="G129" s="14"/>
      <c r="H129" s="14"/>
      <c r="I129" s="15"/>
      <c r="J129" s="77"/>
      <c r="K129" s="92"/>
    </row>
    <row r="130" spans="1:11" ht="13.2" x14ac:dyDescent="0.25">
      <c r="A130" s="14"/>
      <c r="B130" s="14"/>
      <c r="C130" s="14"/>
      <c r="D130" s="16"/>
      <c r="E130" s="16"/>
      <c r="F130" s="14"/>
      <c r="G130" s="14"/>
      <c r="H130" s="14"/>
      <c r="I130" s="15"/>
      <c r="J130" s="77"/>
      <c r="K130" s="92"/>
    </row>
    <row r="131" spans="1:11" ht="13.2" x14ac:dyDescent="0.25">
      <c r="A131" s="14"/>
      <c r="B131" s="14"/>
      <c r="C131" s="14"/>
      <c r="D131" s="16"/>
      <c r="E131" s="16"/>
      <c r="F131" s="14"/>
      <c r="G131" s="14"/>
      <c r="H131" s="14"/>
      <c r="I131" s="15"/>
      <c r="J131" s="77"/>
      <c r="K131" s="92"/>
    </row>
    <row r="132" spans="1:11" ht="13.2" x14ac:dyDescent="0.25">
      <c r="A132" s="14"/>
      <c r="B132" s="14"/>
      <c r="C132" s="14"/>
      <c r="D132" s="16"/>
      <c r="E132" s="16"/>
      <c r="F132" s="14"/>
      <c r="G132" s="14"/>
      <c r="H132" s="14"/>
      <c r="I132" s="15"/>
      <c r="J132" s="77"/>
      <c r="K132" s="92"/>
    </row>
    <row r="133" spans="1:11" ht="13.2" x14ac:dyDescent="0.25">
      <c r="A133" s="14"/>
      <c r="B133" s="14"/>
      <c r="C133" s="14"/>
      <c r="D133" s="16"/>
      <c r="E133" s="16"/>
      <c r="F133" s="14"/>
      <c r="G133" s="14"/>
      <c r="H133" s="14"/>
      <c r="I133" s="15"/>
      <c r="J133" s="77"/>
      <c r="K133" s="92"/>
    </row>
    <row r="134" spans="1:11" ht="13.2" x14ac:dyDescent="0.25">
      <c r="A134" s="14"/>
      <c r="B134" s="14"/>
      <c r="C134" s="14"/>
      <c r="D134" s="16"/>
      <c r="E134" s="16"/>
      <c r="F134" s="14"/>
      <c r="G134" s="14"/>
      <c r="H134" s="14"/>
      <c r="I134" s="15"/>
      <c r="J134" s="77"/>
      <c r="K134" s="92"/>
    </row>
    <row r="135" spans="1:11" ht="13.2" x14ac:dyDescent="0.25">
      <c r="A135" s="14"/>
      <c r="B135" s="14"/>
      <c r="C135" s="14"/>
      <c r="D135" s="16"/>
      <c r="E135" s="16"/>
      <c r="F135" s="14"/>
      <c r="G135" s="14"/>
      <c r="H135" s="14"/>
      <c r="I135" s="15"/>
      <c r="J135" s="77"/>
      <c r="K135" s="92"/>
    </row>
    <row r="136" spans="1:11" ht="13.2" x14ac:dyDescent="0.25">
      <c r="A136" s="14"/>
      <c r="B136" s="14"/>
      <c r="C136" s="14"/>
      <c r="D136" s="16"/>
      <c r="E136" s="16"/>
      <c r="F136" s="14"/>
      <c r="G136" s="14"/>
      <c r="H136" s="14"/>
      <c r="I136" s="15"/>
      <c r="J136" s="77"/>
      <c r="K136" s="92"/>
    </row>
    <row r="137" spans="1:11" ht="13.2" x14ac:dyDescent="0.25">
      <c r="A137" s="14"/>
      <c r="B137" s="14"/>
      <c r="C137" s="14"/>
      <c r="D137" s="16"/>
      <c r="E137" s="16"/>
      <c r="F137" s="14"/>
      <c r="G137" s="14"/>
      <c r="H137" s="14"/>
      <c r="I137" s="15"/>
      <c r="J137" s="77"/>
      <c r="K137" s="92"/>
    </row>
    <row r="138" spans="1:11" ht="13.2" x14ac:dyDescent="0.25">
      <c r="A138" s="14"/>
      <c r="B138" s="14"/>
      <c r="C138" s="14"/>
      <c r="D138" s="16"/>
      <c r="E138" s="16"/>
      <c r="F138" s="14"/>
      <c r="G138" s="14"/>
      <c r="H138" s="14"/>
      <c r="I138" s="15"/>
      <c r="J138" s="77"/>
      <c r="K138" s="92"/>
    </row>
    <row r="139" spans="1:11" ht="13.2" x14ac:dyDescent="0.25">
      <c r="A139" s="14"/>
      <c r="B139" s="14"/>
      <c r="C139" s="14"/>
      <c r="D139" s="16"/>
      <c r="E139" s="16"/>
      <c r="F139" s="14"/>
      <c r="G139" s="14"/>
      <c r="H139" s="14"/>
      <c r="I139" s="15"/>
      <c r="J139" s="77"/>
      <c r="K139" s="92"/>
    </row>
    <row r="140" spans="1:11" ht="13.2" x14ac:dyDescent="0.25">
      <c r="A140" s="14"/>
      <c r="B140" s="14"/>
      <c r="C140" s="14"/>
      <c r="D140" s="16"/>
      <c r="E140" s="16"/>
      <c r="F140" s="14"/>
      <c r="G140" s="14"/>
      <c r="H140" s="14"/>
      <c r="I140" s="15"/>
      <c r="J140" s="77"/>
      <c r="K140" s="92"/>
    </row>
    <row r="141" spans="1:11" ht="13.2" x14ac:dyDescent="0.25">
      <c r="A141" s="14"/>
      <c r="B141" s="14"/>
      <c r="C141" s="14"/>
      <c r="D141" s="16"/>
      <c r="E141" s="16"/>
      <c r="F141" s="14"/>
      <c r="G141" s="14"/>
      <c r="H141" s="14"/>
      <c r="I141" s="15"/>
      <c r="J141" s="77"/>
      <c r="K141" s="92"/>
    </row>
    <row r="142" spans="1:11" ht="13.2" x14ac:dyDescent="0.25">
      <c r="A142" s="14"/>
      <c r="B142" s="14"/>
      <c r="C142" s="14"/>
      <c r="D142" s="16"/>
      <c r="E142" s="16"/>
      <c r="F142" s="14"/>
      <c r="G142" s="14"/>
      <c r="H142" s="14"/>
      <c r="I142" s="15"/>
      <c r="J142" s="77"/>
      <c r="K142" s="92"/>
    </row>
    <row r="143" spans="1:11" ht="13.2" x14ac:dyDescent="0.25">
      <c r="A143" s="14"/>
      <c r="B143" s="14"/>
      <c r="C143" s="14"/>
      <c r="D143" s="16"/>
      <c r="E143" s="16"/>
      <c r="F143" s="14"/>
      <c r="G143" s="14"/>
      <c r="H143" s="14"/>
      <c r="I143" s="15"/>
      <c r="J143" s="77"/>
      <c r="K143" s="92"/>
    </row>
    <row r="144" spans="1:11" ht="13.2" x14ac:dyDescent="0.25">
      <c r="A144" s="14"/>
      <c r="B144" s="14"/>
      <c r="C144" s="14"/>
      <c r="D144" s="16"/>
      <c r="E144" s="16"/>
      <c r="F144" s="14"/>
      <c r="G144" s="14"/>
      <c r="H144" s="14"/>
      <c r="I144" s="15"/>
      <c r="J144" s="77"/>
      <c r="K144" s="92"/>
    </row>
    <row r="145" spans="1:11" ht="13.2" x14ac:dyDescent="0.25">
      <c r="A145" s="14"/>
      <c r="B145" s="14"/>
      <c r="C145" s="14"/>
      <c r="D145" s="16"/>
      <c r="E145" s="16"/>
      <c r="F145" s="14"/>
      <c r="G145" s="14"/>
      <c r="H145" s="14"/>
      <c r="I145" s="15"/>
      <c r="J145" s="77"/>
      <c r="K145" s="92"/>
    </row>
    <row r="146" spans="1:11" ht="13.2" x14ac:dyDescent="0.25">
      <c r="A146" s="14"/>
      <c r="B146" s="14"/>
      <c r="C146" s="14"/>
      <c r="D146" s="16"/>
      <c r="E146" s="16"/>
      <c r="F146" s="14"/>
      <c r="G146" s="14"/>
      <c r="H146" s="14"/>
      <c r="I146" s="15"/>
      <c r="J146" s="77"/>
      <c r="K146" s="92"/>
    </row>
    <row r="147" spans="1:11" ht="13.2" x14ac:dyDescent="0.25">
      <c r="A147" s="14"/>
      <c r="B147" s="14"/>
      <c r="C147" s="14"/>
      <c r="D147" s="16"/>
      <c r="E147" s="16"/>
      <c r="F147" s="14"/>
      <c r="G147" s="14"/>
      <c r="H147" s="14"/>
      <c r="I147" s="15"/>
      <c r="J147" s="77"/>
      <c r="K147" s="92"/>
    </row>
    <row r="148" spans="1:11" ht="13.2" x14ac:dyDescent="0.25">
      <c r="A148" s="14"/>
      <c r="B148" s="14"/>
      <c r="C148" s="14"/>
      <c r="D148" s="16"/>
      <c r="E148" s="16"/>
      <c r="F148" s="14"/>
      <c r="G148" s="14"/>
      <c r="H148" s="14"/>
      <c r="I148" s="15"/>
      <c r="J148" s="77"/>
      <c r="K148" s="92"/>
    </row>
    <row r="149" spans="1:11" ht="13.2" x14ac:dyDescent="0.25">
      <c r="A149" s="14"/>
      <c r="B149" s="14"/>
      <c r="C149" s="14"/>
      <c r="D149" s="16"/>
      <c r="E149" s="16"/>
      <c r="F149" s="14"/>
      <c r="G149" s="14"/>
      <c r="H149" s="14"/>
      <c r="I149" s="15"/>
      <c r="J149" s="77"/>
      <c r="K149" s="92"/>
    </row>
    <row r="150" spans="1:11" ht="13.2" x14ac:dyDescent="0.25">
      <c r="A150" s="14"/>
      <c r="B150" s="14"/>
      <c r="C150" s="14"/>
      <c r="D150" s="16"/>
      <c r="E150" s="16"/>
      <c r="F150" s="14"/>
      <c r="G150" s="14"/>
      <c r="H150" s="14"/>
      <c r="I150" s="15"/>
      <c r="J150" s="77"/>
      <c r="K150" s="92"/>
    </row>
    <row r="151" spans="1:11" ht="13.2" x14ac:dyDescent="0.25">
      <c r="A151" s="14"/>
      <c r="B151" s="14"/>
      <c r="C151" s="14"/>
      <c r="D151" s="16"/>
      <c r="E151" s="16"/>
      <c r="F151" s="14"/>
      <c r="G151" s="14"/>
      <c r="H151" s="14"/>
      <c r="I151" s="15"/>
      <c r="J151" s="77"/>
      <c r="K151" s="92"/>
    </row>
    <row r="152" spans="1:11" ht="13.2" x14ac:dyDescent="0.25">
      <c r="A152" s="14"/>
      <c r="B152" s="14"/>
      <c r="C152" s="14"/>
      <c r="D152" s="16"/>
      <c r="E152" s="16"/>
      <c r="F152" s="14"/>
      <c r="G152" s="14"/>
      <c r="H152" s="14"/>
      <c r="I152" s="15"/>
      <c r="J152" s="77"/>
      <c r="K152" s="92"/>
    </row>
    <row r="153" spans="1:11" ht="13.2" x14ac:dyDescent="0.25">
      <c r="A153" s="14"/>
      <c r="B153" s="14"/>
      <c r="C153" s="14"/>
      <c r="D153" s="16"/>
      <c r="E153" s="16"/>
      <c r="F153" s="14"/>
      <c r="G153" s="14"/>
      <c r="H153" s="14"/>
      <c r="I153" s="15"/>
      <c r="J153" s="77"/>
      <c r="K153" s="92"/>
    </row>
    <row r="154" spans="1:11" ht="13.2" x14ac:dyDescent="0.25">
      <c r="A154" s="14"/>
      <c r="B154" s="14"/>
      <c r="C154" s="14"/>
      <c r="D154" s="16"/>
      <c r="E154" s="16"/>
      <c r="F154" s="14"/>
      <c r="G154" s="14"/>
      <c r="H154" s="14"/>
      <c r="I154" s="15"/>
      <c r="J154" s="77"/>
      <c r="K154" s="92"/>
    </row>
    <row r="155" spans="1:11" ht="13.2" x14ac:dyDescent="0.25">
      <c r="A155" s="14"/>
      <c r="B155" s="14"/>
      <c r="C155" s="14"/>
      <c r="D155" s="16"/>
      <c r="E155" s="16"/>
      <c r="F155" s="14"/>
      <c r="G155" s="14"/>
      <c r="H155" s="14"/>
      <c r="I155" s="15"/>
      <c r="J155" s="77"/>
      <c r="K155" s="92"/>
    </row>
    <row r="156" spans="1:11" ht="13.2" x14ac:dyDescent="0.25">
      <c r="A156" s="14"/>
      <c r="B156" s="14"/>
      <c r="C156" s="14"/>
      <c r="D156" s="16"/>
      <c r="E156" s="16"/>
      <c r="F156" s="14"/>
      <c r="G156" s="14"/>
      <c r="H156" s="14"/>
      <c r="I156" s="15"/>
      <c r="J156" s="77"/>
      <c r="K156" s="92"/>
    </row>
    <row r="157" spans="1:11" ht="13.2" x14ac:dyDescent="0.25">
      <c r="A157" s="14"/>
      <c r="B157" s="14"/>
      <c r="C157" s="14"/>
      <c r="D157" s="16"/>
      <c r="E157" s="16"/>
      <c r="F157" s="14"/>
      <c r="G157" s="14"/>
      <c r="H157" s="14"/>
      <c r="I157" s="15"/>
      <c r="J157" s="77"/>
      <c r="K157" s="92"/>
    </row>
    <row r="158" spans="1:11" ht="13.2" x14ac:dyDescent="0.25">
      <c r="A158" s="14"/>
      <c r="B158" s="14"/>
      <c r="C158" s="14"/>
      <c r="D158" s="16"/>
      <c r="E158" s="16"/>
      <c r="F158" s="14"/>
      <c r="G158" s="14"/>
      <c r="H158" s="14"/>
      <c r="I158" s="15"/>
      <c r="J158" s="77"/>
      <c r="K158" s="92"/>
    </row>
    <row r="159" spans="1:11" ht="13.2" x14ac:dyDescent="0.25">
      <c r="A159" s="14"/>
      <c r="B159" s="14"/>
      <c r="C159" s="14"/>
      <c r="D159" s="16"/>
      <c r="E159" s="16"/>
      <c r="F159" s="14"/>
      <c r="G159" s="14"/>
      <c r="H159" s="14"/>
      <c r="I159" s="15"/>
      <c r="J159" s="77"/>
      <c r="K159" s="92"/>
    </row>
    <row r="160" spans="1:11" ht="13.2" x14ac:dyDescent="0.25">
      <c r="A160" s="14"/>
      <c r="B160" s="14"/>
      <c r="C160" s="14"/>
      <c r="D160" s="16"/>
      <c r="E160" s="16"/>
      <c r="F160" s="14"/>
      <c r="G160" s="14"/>
      <c r="H160" s="14"/>
      <c r="I160" s="15"/>
      <c r="J160" s="77"/>
      <c r="K160" s="92"/>
    </row>
    <row r="161" spans="1:11" ht="13.2" x14ac:dyDescent="0.25">
      <c r="A161" s="14"/>
      <c r="B161" s="14"/>
      <c r="C161" s="14"/>
      <c r="D161" s="16"/>
      <c r="E161" s="16"/>
      <c r="F161" s="14"/>
      <c r="G161" s="14"/>
      <c r="H161" s="14"/>
      <c r="I161" s="15"/>
      <c r="J161" s="77"/>
      <c r="K161" s="92"/>
    </row>
    <row r="162" spans="1:11" ht="13.2" x14ac:dyDescent="0.25">
      <c r="A162" s="14"/>
      <c r="B162" s="14"/>
      <c r="C162" s="14"/>
      <c r="D162" s="16"/>
      <c r="E162" s="16"/>
      <c r="F162" s="14"/>
      <c r="G162" s="14"/>
      <c r="H162" s="14"/>
      <c r="I162" s="15"/>
      <c r="J162" s="77"/>
      <c r="K162" s="92"/>
    </row>
    <row r="163" spans="1:11" ht="13.2" x14ac:dyDescent="0.25">
      <c r="A163" s="14"/>
      <c r="B163" s="14"/>
      <c r="C163" s="14"/>
      <c r="D163" s="16"/>
      <c r="E163" s="16"/>
      <c r="F163" s="14"/>
      <c r="G163" s="14"/>
      <c r="H163" s="14"/>
      <c r="I163" s="15"/>
      <c r="J163" s="77"/>
      <c r="K163" s="92"/>
    </row>
    <row r="164" spans="1:11" ht="13.2" x14ac:dyDescent="0.25">
      <c r="A164" s="14"/>
      <c r="B164" s="14"/>
      <c r="C164" s="14"/>
      <c r="D164" s="16"/>
      <c r="E164" s="16"/>
      <c r="F164" s="14"/>
      <c r="G164" s="14"/>
      <c r="H164" s="14"/>
      <c r="I164" s="15"/>
      <c r="J164" s="77"/>
      <c r="K164" s="92"/>
    </row>
    <row r="165" spans="1:11" ht="13.2" x14ac:dyDescent="0.25">
      <c r="A165" s="14"/>
      <c r="B165" s="14"/>
      <c r="C165" s="14"/>
      <c r="D165" s="16"/>
      <c r="E165" s="16"/>
      <c r="F165" s="14"/>
      <c r="G165" s="14"/>
      <c r="H165" s="14"/>
      <c r="I165" s="15"/>
      <c r="J165" s="77"/>
      <c r="K165" s="92"/>
    </row>
    <row r="166" spans="1:11" ht="13.2" x14ac:dyDescent="0.25">
      <c r="A166" s="14"/>
      <c r="B166" s="14"/>
      <c r="C166" s="14"/>
      <c r="D166" s="16"/>
      <c r="E166" s="16"/>
      <c r="F166" s="14"/>
      <c r="G166" s="14"/>
      <c r="H166" s="14"/>
      <c r="I166" s="15"/>
      <c r="J166" s="77"/>
      <c r="K166" s="92"/>
    </row>
    <row r="167" spans="1:11" ht="13.2" x14ac:dyDescent="0.25">
      <c r="A167" s="14"/>
      <c r="B167" s="14"/>
      <c r="C167" s="14"/>
      <c r="D167" s="16"/>
      <c r="E167" s="16"/>
      <c r="F167" s="14"/>
      <c r="G167" s="14"/>
      <c r="H167" s="14"/>
      <c r="I167" s="15"/>
      <c r="J167" s="77"/>
      <c r="K167" s="92"/>
    </row>
    <row r="168" spans="1:11" ht="13.2" x14ac:dyDescent="0.25">
      <c r="A168" s="14"/>
      <c r="B168" s="14"/>
      <c r="C168" s="14"/>
      <c r="D168" s="16"/>
      <c r="E168" s="16"/>
      <c r="F168" s="14"/>
      <c r="G168" s="14"/>
      <c r="H168" s="14"/>
      <c r="I168" s="15"/>
      <c r="J168" s="77"/>
      <c r="K168" s="92"/>
    </row>
    <row r="169" spans="1:11" ht="13.2" x14ac:dyDescent="0.25">
      <c r="A169" s="14"/>
      <c r="B169" s="14"/>
      <c r="C169" s="14"/>
      <c r="D169" s="16"/>
      <c r="E169" s="16"/>
      <c r="F169" s="14"/>
      <c r="G169" s="14"/>
      <c r="H169" s="14"/>
      <c r="I169" s="15"/>
      <c r="J169" s="77"/>
      <c r="K169" s="92"/>
    </row>
    <row r="170" spans="1:11" ht="13.2" x14ac:dyDescent="0.25">
      <c r="A170" s="14"/>
      <c r="B170" s="14"/>
      <c r="C170" s="14"/>
      <c r="D170" s="16"/>
      <c r="E170" s="16"/>
      <c r="F170" s="14"/>
      <c r="G170" s="14"/>
      <c r="H170" s="14"/>
      <c r="I170" s="15"/>
      <c r="J170" s="77"/>
      <c r="K170" s="92"/>
    </row>
    <row r="171" spans="1:11" ht="13.2" x14ac:dyDescent="0.25">
      <c r="A171" s="14"/>
      <c r="B171" s="14"/>
      <c r="C171" s="14"/>
      <c r="D171" s="16"/>
      <c r="E171" s="16"/>
      <c r="F171" s="14"/>
      <c r="G171" s="14"/>
      <c r="H171" s="14"/>
      <c r="I171" s="15"/>
      <c r="J171" s="77"/>
      <c r="K171" s="92"/>
    </row>
    <row r="172" spans="1:11" ht="13.2" x14ac:dyDescent="0.25">
      <c r="A172" s="14"/>
      <c r="B172" s="14"/>
      <c r="C172" s="14"/>
      <c r="D172" s="16"/>
      <c r="E172" s="16"/>
      <c r="F172" s="14"/>
      <c r="G172" s="14"/>
      <c r="H172" s="14"/>
      <c r="I172" s="15"/>
      <c r="J172" s="77"/>
      <c r="K172" s="92"/>
    </row>
    <row r="173" spans="1:11" ht="13.2" x14ac:dyDescent="0.25">
      <c r="A173" s="14"/>
      <c r="B173" s="14"/>
      <c r="C173" s="14"/>
      <c r="D173" s="16"/>
      <c r="E173" s="16"/>
      <c r="F173" s="14"/>
      <c r="G173" s="14"/>
      <c r="H173" s="14"/>
      <c r="I173" s="15"/>
      <c r="J173" s="77"/>
      <c r="K173" s="92"/>
    </row>
    <row r="174" spans="1:11" ht="13.2" x14ac:dyDescent="0.25">
      <c r="A174" s="14"/>
      <c r="B174" s="14"/>
      <c r="C174" s="14"/>
      <c r="D174" s="16"/>
      <c r="E174" s="16"/>
      <c r="F174" s="14"/>
      <c r="G174" s="14"/>
      <c r="H174" s="14"/>
      <c r="I174" s="15"/>
      <c r="J174" s="77"/>
      <c r="K174" s="92"/>
    </row>
    <row r="175" spans="1:11" ht="13.2" x14ac:dyDescent="0.25">
      <c r="A175" s="14"/>
      <c r="B175" s="14"/>
      <c r="C175" s="14"/>
      <c r="D175" s="16"/>
      <c r="E175" s="16"/>
      <c r="F175" s="14"/>
      <c r="G175" s="14"/>
      <c r="H175" s="14"/>
      <c r="I175" s="15"/>
      <c r="J175" s="77"/>
      <c r="K175" s="92"/>
    </row>
    <row r="176" spans="1:11" ht="13.2" x14ac:dyDescent="0.25">
      <c r="A176" s="14"/>
      <c r="B176" s="14"/>
      <c r="C176" s="14"/>
      <c r="D176" s="16"/>
      <c r="E176" s="16"/>
      <c r="F176" s="14"/>
      <c r="G176" s="14"/>
      <c r="H176" s="14"/>
      <c r="I176" s="15"/>
      <c r="J176" s="77"/>
      <c r="K176" s="92"/>
    </row>
    <row r="177" spans="1:11" ht="13.2" x14ac:dyDescent="0.25">
      <c r="A177" s="14"/>
      <c r="B177" s="14"/>
      <c r="C177" s="14"/>
      <c r="D177" s="16"/>
      <c r="E177" s="16"/>
      <c r="F177" s="14"/>
      <c r="G177" s="14"/>
      <c r="H177" s="14"/>
      <c r="I177" s="15"/>
      <c r="J177" s="77"/>
      <c r="K177" s="92"/>
    </row>
    <row r="178" spans="1:11" ht="13.2" x14ac:dyDescent="0.25">
      <c r="A178" s="14"/>
      <c r="B178" s="14"/>
      <c r="C178" s="14"/>
      <c r="D178" s="16"/>
      <c r="E178" s="16"/>
      <c r="F178" s="14"/>
      <c r="G178" s="14"/>
      <c r="H178" s="14"/>
      <c r="I178" s="15"/>
      <c r="J178" s="77"/>
      <c r="K178" s="92"/>
    </row>
    <row r="179" spans="1:11" ht="13.2" x14ac:dyDescent="0.25">
      <c r="A179" s="14"/>
      <c r="B179" s="14"/>
      <c r="C179" s="14"/>
      <c r="D179" s="16"/>
      <c r="E179" s="16"/>
      <c r="F179" s="14"/>
      <c r="G179" s="14"/>
      <c r="H179" s="14"/>
      <c r="I179" s="15"/>
      <c r="J179" s="77"/>
      <c r="K179" s="92"/>
    </row>
    <row r="180" spans="1:11" ht="13.2" x14ac:dyDescent="0.25">
      <c r="A180" s="14"/>
      <c r="B180" s="14"/>
      <c r="C180" s="14"/>
      <c r="D180" s="16"/>
      <c r="E180" s="16"/>
      <c r="F180" s="14"/>
      <c r="G180" s="14"/>
      <c r="H180" s="14"/>
      <c r="I180" s="15"/>
      <c r="J180" s="77"/>
      <c r="K180" s="92"/>
    </row>
    <row r="181" spans="1:11" ht="13.2" x14ac:dyDescent="0.25">
      <c r="A181" s="14"/>
      <c r="B181" s="14"/>
      <c r="C181" s="14"/>
      <c r="D181" s="16"/>
      <c r="E181" s="16"/>
      <c r="F181" s="14"/>
      <c r="G181" s="14"/>
      <c r="H181" s="14"/>
      <c r="I181" s="15"/>
      <c r="J181" s="77"/>
      <c r="K181" s="92"/>
    </row>
    <row r="182" spans="1:11" ht="13.2" x14ac:dyDescent="0.25">
      <c r="A182" s="14"/>
      <c r="B182" s="14"/>
      <c r="C182" s="14"/>
      <c r="D182" s="16"/>
      <c r="E182" s="16"/>
      <c r="F182" s="14"/>
      <c r="G182" s="14"/>
      <c r="H182" s="14"/>
      <c r="I182" s="15"/>
      <c r="J182" s="77"/>
      <c r="K182" s="92"/>
    </row>
    <row r="183" spans="1:11" ht="13.2" x14ac:dyDescent="0.25">
      <c r="A183" s="14"/>
      <c r="B183" s="14"/>
      <c r="C183" s="14"/>
      <c r="D183" s="16"/>
      <c r="E183" s="16"/>
      <c r="F183" s="14"/>
      <c r="G183" s="14"/>
      <c r="H183" s="14"/>
      <c r="I183" s="15"/>
      <c r="J183" s="77"/>
      <c r="K183" s="92"/>
    </row>
    <row r="184" spans="1:11" ht="13.2" x14ac:dyDescent="0.25">
      <c r="A184" s="14"/>
      <c r="B184" s="14"/>
      <c r="C184" s="14"/>
      <c r="D184" s="16"/>
      <c r="E184" s="16"/>
      <c r="F184" s="14"/>
      <c r="G184" s="14"/>
      <c r="H184" s="14"/>
      <c r="I184" s="15"/>
      <c r="J184" s="77"/>
      <c r="K184" s="92"/>
    </row>
    <row r="185" spans="1:11" ht="13.2" x14ac:dyDescent="0.25">
      <c r="A185" s="14"/>
      <c r="B185" s="14"/>
      <c r="C185" s="14"/>
      <c r="D185" s="16"/>
      <c r="E185" s="16"/>
      <c r="F185" s="14"/>
      <c r="G185" s="14"/>
      <c r="H185" s="14"/>
      <c r="I185" s="15"/>
      <c r="J185" s="77"/>
      <c r="K185" s="92"/>
    </row>
    <row r="186" spans="1:11" ht="13.2" x14ac:dyDescent="0.25">
      <c r="A186" s="14"/>
      <c r="B186" s="14"/>
      <c r="C186" s="14"/>
      <c r="D186" s="16"/>
      <c r="E186" s="16"/>
      <c r="F186" s="14"/>
      <c r="G186" s="14"/>
      <c r="H186" s="14"/>
      <c r="I186" s="15"/>
      <c r="J186" s="77"/>
      <c r="K186" s="92"/>
    </row>
    <row r="187" spans="1:11" ht="13.2" x14ac:dyDescent="0.25">
      <c r="A187" s="14"/>
      <c r="B187" s="14"/>
      <c r="C187" s="14"/>
      <c r="D187" s="16"/>
      <c r="E187" s="16"/>
      <c r="F187" s="14"/>
      <c r="G187" s="14"/>
      <c r="H187" s="14"/>
      <c r="I187" s="15"/>
      <c r="J187" s="77"/>
      <c r="K187" s="92"/>
    </row>
    <row r="188" spans="1:11" ht="13.2" x14ac:dyDescent="0.25">
      <c r="A188" s="14"/>
      <c r="B188" s="14"/>
      <c r="C188" s="14"/>
      <c r="D188" s="16"/>
      <c r="E188" s="16"/>
      <c r="F188" s="14"/>
      <c r="G188" s="14"/>
      <c r="H188" s="14"/>
      <c r="I188" s="15"/>
      <c r="J188" s="77"/>
      <c r="K188" s="92"/>
    </row>
    <row r="189" spans="1:11" ht="13.2" x14ac:dyDescent="0.25">
      <c r="A189" s="14"/>
      <c r="B189" s="14"/>
      <c r="C189" s="14"/>
      <c r="D189" s="16"/>
      <c r="E189" s="16"/>
      <c r="F189" s="14"/>
      <c r="G189" s="14"/>
      <c r="H189" s="14"/>
      <c r="I189" s="15"/>
      <c r="J189" s="77"/>
      <c r="K189" s="92"/>
    </row>
    <row r="190" spans="1:11" ht="13.2" x14ac:dyDescent="0.25">
      <c r="A190" s="14"/>
      <c r="B190" s="14"/>
      <c r="C190" s="14"/>
      <c r="D190" s="16"/>
      <c r="E190" s="16"/>
      <c r="F190" s="14"/>
      <c r="G190" s="14"/>
      <c r="H190" s="14"/>
      <c r="I190" s="15"/>
      <c r="J190" s="77"/>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112:H1113">
    <cfRule type="expression" dxfId="87" priority="46" stopIfTrue="1">
      <formula>$A1112&lt;&gt;""</formula>
    </cfRule>
  </conditionalFormatting>
  <conditionalFormatting sqref="A107:J121 A123:J5000">
    <cfRule type="expression" dxfId="86" priority="35"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23:F5000 F107:F121" xr:uid="{255B499D-B3E6-47A9-A857-DBFE56F071D9}">
      <formula1>$F$96:$F$99</formula1>
    </dataValidation>
    <dataValidation type="list" allowBlank="1" showInputMessage="1" showErrorMessage="1" sqref="A123:A5000 A107:A121" xr:uid="{540C0DA9-E9CD-4805-B659-E67C1C32B21C}">
      <formula1>OFFSET($A$1,0,0,$B$3,1)</formula1>
    </dataValidation>
    <dataValidation allowBlank="1" sqref="G123:G5000 G107:G121" xr:uid="{B36265DD-F5DD-4F0A-AD93-4A0388363C0B}"/>
    <dataValidation type="list" allowBlank="1" showInputMessage="1" showErrorMessage="1" errorTitle="Chyba !" error="zadajte (vyberte zo zoznamu) platný analytický kód podľa nápovedy k bunke I104" sqref="J123:J10000 J107:J121"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85" orientation="landscape" verticalDpi="300" r:id="rId1"/>
  <headerFooter>
    <oddFooter>Strana &amp;P</oddFooter>
  </headerFooter>
  <rowBreaks count="1" manualBreakCount="1">
    <brk id="122"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09375" defaultRowHeight="10.199999999999999" x14ac:dyDescent="0.2"/>
  <cols>
    <col min="1" max="1" width="9.5546875" style="179" bestFit="1" customWidth="1"/>
    <col min="2" max="2" width="46.109375" style="180" bestFit="1" customWidth="1"/>
    <col min="3" max="3" width="15.44140625" style="180" bestFit="1" customWidth="1"/>
    <col min="4" max="4" width="20.5546875" style="180" customWidth="1"/>
    <col min="5" max="5" width="21" style="180" bestFit="1" customWidth="1"/>
    <col min="6" max="6" width="6.109375" style="180" bestFit="1" customWidth="1"/>
    <col min="7" max="7" width="22.88671875" style="180" customWidth="1"/>
    <col min="8" max="8" width="23.5546875" style="180" customWidth="1"/>
    <col min="9" max="9" width="26.88671875" style="180" customWidth="1"/>
    <col min="10" max="10" width="19" style="180" customWidth="1"/>
    <col min="11" max="11" width="19.88671875" style="180" bestFit="1" customWidth="1"/>
    <col min="12" max="12" width="14.44140625" style="181" customWidth="1"/>
    <col min="13" max="14" width="24.88671875" style="180" bestFit="1" customWidth="1"/>
    <col min="15" max="15" width="24.44140625" style="180" bestFit="1" customWidth="1"/>
    <col min="16" max="16" width="24.88671875" style="180" bestFit="1" customWidth="1"/>
    <col min="17" max="16384" width="9.109375" style="180"/>
  </cols>
  <sheetData>
    <row r="1" spans="1:18" s="212" customFormat="1" ht="19.5" customHeight="1" x14ac:dyDescent="0.25">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x14ac:dyDescent="0.2">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ht="20.399999999999999" x14ac:dyDescent="0.2">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x14ac:dyDescent="0.2">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x14ac:dyDescent="0.2">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x14ac:dyDescent="0.2">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x14ac:dyDescent="0.2">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x14ac:dyDescent="0.2">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x14ac:dyDescent="0.2">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x14ac:dyDescent="0.2">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x14ac:dyDescent="0.2">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20.399999999999999" x14ac:dyDescent="0.2">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x14ac:dyDescent="0.2">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x14ac:dyDescent="0.2">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x14ac:dyDescent="0.2">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x14ac:dyDescent="0.2">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x14ac:dyDescent="0.2">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x14ac:dyDescent="0.2">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x14ac:dyDescent="0.2">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x14ac:dyDescent="0.2">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x14ac:dyDescent="0.2">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x14ac:dyDescent="0.2">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x14ac:dyDescent="0.2">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x14ac:dyDescent="0.2">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x14ac:dyDescent="0.2">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x14ac:dyDescent="0.2">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x14ac:dyDescent="0.2">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x14ac:dyDescent="0.2">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x14ac:dyDescent="0.2">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x14ac:dyDescent="0.2">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x14ac:dyDescent="0.2">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x14ac:dyDescent="0.2">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x14ac:dyDescent="0.2">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x14ac:dyDescent="0.2">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x14ac:dyDescent="0.2">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x14ac:dyDescent="0.2">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x14ac:dyDescent="0.2">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x14ac:dyDescent="0.2">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x14ac:dyDescent="0.2">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x14ac:dyDescent="0.2">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x14ac:dyDescent="0.2">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x14ac:dyDescent="0.2">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x14ac:dyDescent="0.2">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x14ac:dyDescent="0.2">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x14ac:dyDescent="0.2">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x14ac:dyDescent="0.2">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x14ac:dyDescent="0.2">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x14ac:dyDescent="0.2">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x14ac:dyDescent="0.2">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x14ac:dyDescent="0.2">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x14ac:dyDescent="0.2">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x14ac:dyDescent="0.2">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x14ac:dyDescent="0.2">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x14ac:dyDescent="0.2">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x14ac:dyDescent="0.2">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x14ac:dyDescent="0.2">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x14ac:dyDescent="0.2">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x14ac:dyDescent="0.2">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x14ac:dyDescent="0.2">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x14ac:dyDescent="0.2">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x14ac:dyDescent="0.2">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x14ac:dyDescent="0.2">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x14ac:dyDescent="0.2">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x14ac:dyDescent="0.2">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x14ac:dyDescent="0.2">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x14ac:dyDescent="0.2">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x14ac:dyDescent="0.2">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x14ac:dyDescent="0.2">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2">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2">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2">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2">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2">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2">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2">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2">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2">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2">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2">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2">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2">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2">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2">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2">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2">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2">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2">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2">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2">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2">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2">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x14ac:dyDescent="0.2">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x14ac:dyDescent="0.2">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x14ac:dyDescent="0.2">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2">
      <c r="A12" s="182" t="s">
        <v>510</v>
      </c>
      <c r="B12" s="204" t="str">
        <f>VLOOKUP(A12,Adr!A:B,2,FALSE)</f>
        <v>Slovenská asociácia motoristického športu</v>
      </c>
      <c r="C12" s="185" t="s">
        <v>1079</v>
      </c>
      <c r="D12" s="289">
        <v>297898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2">
      <c r="A13" s="182" t="s">
        <v>510</v>
      </c>
      <c r="B13" s="204" t="str">
        <f>VLOOKUP(A13,Adr!A:B,2,FALSE)</f>
        <v>Slovenská asociácia motoristického športu</v>
      </c>
      <c r="C13" s="185" t="s">
        <v>1489</v>
      </c>
      <c r="D13" s="289">
        <v>21500</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2">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x14ac:dyDescent="0.2">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2">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x14ac:dyDescent="0.2">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x14ac:dyDescent="0.2">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2">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2">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2">
      <c r="A22" s="198" t="s">
        <v>579</v>
      </c>
      <c r="B22" s="204" t="str">
        <f>VLOOKUP(A22,Adr!A:B,2,FALSE)</f>
        <v>Slovenská gymnastická federácia</v>
      </c>
      <c r="C22" s="185" t="s">
        <v>1491</v>
      </c>
      <c r="D22" s="289">
        <v>44000</v>
      </c>
      <c r="E22" s="173">
        <v>0</v>
      </c>
      <c r="F22" s="166" t="s">
        <v>338</v>
      </c>
      <c r="G22" s="169" t="s">
        <v>319</v>
      </c>
      <c r="H22" s="169" t="s">
        <v>1490</v>
      </c>
      <c r="I22" s="192" t="str">
        <f t="shared" ref="I22:I85" si="5">A22&amp;F22</f>
        <v>00688321a</v>
      </c>
      <c r="J22" s="167" t="str">
        <f t="shared" ref="J22:J85" si="6">A22&amp;G22</f>
        <v>00688321026 02</v>
      </c>
      <c r="K22" s="5" t="s">
        <v>1096</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x14ac:dyDescent="0.2">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2">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2">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2">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2">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2">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2">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x14ac:dyDescent="0.2">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2">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2">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2">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2">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2">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2">
      <c r="A37" s="198" t="s">
        <v>681</v>
      </c>
      <c r="B37" s="204" t="str">
        <f>VLOOKUP(A37,Adr!A:B,2,FALSE)</f>
        <v>Slovenský atletický zväz</v>
      </c>
      <c r="C37" s="169" t="s">
        <v>1123</v>
      </c>
      <c r="D37" s="290">
        <v>1742560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2">
      <c r="A38" s="182" t="s">
        <v>689</v>
      </c>
      <c r="B38" s="204" t="str">
        <f>VLOOKUP(A38,Adr!A:B,2,FALSE)</f>
        <v>Slovenský biliardový zväz</v>
      </c>
      <c r="C38" s="185" t="s">
        <v>1125</v>
      </c>
      <c r="D38" s="289">
        <v>25534</v>
      </c>
      <c r="E38" s="173">
        <v>0</v>
      </c>
      <c r="F38" s="166" t="s">
        <v>338</v>
      </c>
      <c r="G38" s="169" t="s">
        <v>319</v>
      </c>
      <c r="H38" s="169" t="s">
        <v>1058</v>
      </c>
      <c r="I38" s="192" t="str">
        <f t="shared" si="5"/>
        <v>31753825a</v>
      </c>
      <c r="J38" s="167" t="str">
        <f t="shared" si="6"/>
        <v>31753825026 02</v>
      </c>
      <c r="K38" s="5" t="s">
        <v>1126</v>
      </c>
      <c r="L38" s="167" t="str">
        <f t="shared" si="7"/>
        <v>31753825026 02B</v>
      </c>
      <c r="M38" s="5" t="str">
        <f t="shared" si="8"/>
        <v>Slovenský biliardový zväzaBbiliard - bežné transfery</v>
      </c>
      <c r="N38" s="3" t="str">
        <f t="shared" si="9"/>
        <v>31753825aB</v>
      </c>
    </row>
    <row r="39" spans="1:14" x14ac:dyDescent="0.2">
      <c r="A39" s="166" t="s">
        <v>692</v>
      </c>
      <c r="B39" s="204" t="str">
        <f>VLOOKUP(A39,Adr!A:B,2,FALSE)</f>
        <v>Slovenský bowlingový zväz</v>
      </c>
      <c r="C39" s="185" t="s">
        <v>1127</v>
      </c>
      <c r="D39" s="289">
        <v>30910</v>
      </c>
      <c r="E39" s="230">
        <v>0</v>
      </c>
      <c r="F39" s="166" t="s">
        <v>338</v>
      </c>
      <c r="G39" s="169" t="s">
        <v>319</v>
      </c>
      <c r="H39" s="169" t="s">
        <v>1058</v>
      </c>
      <c r="I39" s="192" t="str">
        <f t="shared" si="5"/>
        <v>36128147a</v>
      </c>
      <c r="J39" s="167" t="str">
        <f t="shared" si="6"/>
        <v>36128147026 02</v>
      </c>
      <c r="K39" s="5" t="s">
        <v>1128</v>
      </c>
      <c r="L39" s="167" t="str">
        <f t="shared" si="7"/>
        <v>36128147026 02B</v>
      </c>
      <c r="M39" s="5" t="str">
        <f t="shared" si="8"/>
        <v>Slovenský bowlingový zväzaBbowling - bežné transfery</v>
      </c>
      <c r="N39" s="3" t="str">
        <f t="shared" si="9"/>
        <v>36128147aB</v>
      </c>
    </row>
    <row r="40" spans="1:14" x14ac:dyDescent="0.2">
      <c r="A40" s="202" t="s">
        <v>700</v>
      </c>
      <c r="B40" s="204" t="str">
        <f>VLOOKUP(A40,Adr!A:B,2,FALSE)</f>
        <v>Slovenský bridžový zväz</v>
      </c>
      <c r="C40" s="185" t="s">
        <v>1129</v>
      </c>
      <c r="D40" s="289">
        <v>15790</v>
      </c>
      <c r="E40" s="173">
        <v>0</v>
      </c>
      <c r="F40" s="166" t="s">
        <v>338</v>
      </c>
      <c r="G40" s="169" t="s">
        <v>319</v>
      </c>
      <c r="H40" s="169" t="s">
        <v>1058</v>
      </c>
      <c r="I40" s="192" t="str">
        <f t="shared" si="5"/>
        <v>31770908a</v>
      </c>
      <c r="J40" s="167" t="str">
        <f t="shared" si="6"/>
        <v>31770908026 02</v>
      </c>
      <c r="K40" s="5" t="s">
        <v>1130</v>
      </c>
      <c r="L40" s="167" t="str">
        <f t="shared" si="7"/>
        <v>31770908026 02B</v>
      </c>
      <c r="M40" s="5" t="str">
        <f t="shared" si="8"/>
        <v>Slovenský bridžový zväzaBbridž - bežné transfery</v>
      </c>
      <c r="N40" s="3" t="str">
        <f t="shared" si="9"/>
        <v>31770908aB</v>
      </c>
    </row>
    <row r="41" spans="1:14" x14ac:dyDescent="0.2">
      <c r="A41" s="198" t="s">
        <v>707</v>
      </c>
      <c r="B41" s="204" t="str">
        <f>VLOOKUP(A41,Adr!A:B,2,FALSE)</f>
        <v>Slovenský curlingový zväz</v>
      </c>
      <c r="C41" s="169" t="s">
        <v>1131</v>
      </c>
      <c r="D41" s="290">
        <v>20196</v>
      </c>
      <c r="E41" s="230">
        <v>0</v>
      </c>
      <c r="F41" s="166" t="s">
        <v>338</v>
      </c>
      <c r="G41" s="169" t="s">
        <v>319</v>
      </c>
      <c r="H41" s="169" t="s">
        <v>1058</v>
      </c>
      <c r="I41" s="192" t="str">
        <f t="shared" si="5"/>
        <v>37841866a</v>
      </c>
      <c r="J41" s="167" t="str">
        <f t="shared" si="6"/>
        <v>37841866026 02</v>
      </c>
      <c r="K41" s="5" t="s">
        <v>1132</v>
      </c>
      <c r="L41" s="167" t="str">
        <f t="shared" si="7"/>
        <v>37841866026 02B</v>
      </c>
      <c r="M41" s="5" t="str">
        <f t="shared" si="8"/>
        <v>Slovenský curlingový zväzaBcurling - bežné transfery</v>
      </c>
      <c r="N41" s="3" t="str">
        <f t="shared" si="9"/>
        <v>37841866aB</v>
      </c>
    </row>
    <row r="42" spans="1:14" x14ac:dyDescent="0.2">
      <c r="A42" s="202" t="s">
        <v>716</v>
      </c>
      <c r="B42" s="204" t="str">
        <f>VLOOKUP(A42,Adr!A:B,2,FALSE)</f>
        <v>Slovenský futbalový zväz</v>
      </c>
      <c r="C42" s="169" t="s">
        <v>1133</v>
      </c>
      <c r="D42" s="290">
        <v>6410956</v>
      </c>
      <c r="E42" s="173">
        <v>0</v>
      </c>
      <c r="F42" s="166" t="s">
        <v>338</v>
      </c>
      <c r="G42" s="169" t="s">
        <v>319</v>
      </c>
      <c r="H42" s="169" t="s">
        <v>1058</v>
      </c>
      <c r="I42" s="192" t="str">
        <f t="shared" si="5"/>
        <v>00687308a</v>
      </c>
      <c r="J42" s="167" t="str">
        <f t="shared" si="6"/>
        <v>00687308026 02</v>
      </c>
      <c r="K42" s="5" t="s">
        <v>1134</v>
      </c>
      <c r="L42" s="167" t="str">
        <f t="shared" si="7"/>
        <v>00687308026 02B</v>
      </c>
      <c r="M42" s="5" t="str">
        <f t="shared" si="8"/>
        <v>Slovenský futbalový zväzaBfutbal - bežné transfery</v>
      </c>
      <c r="N42" s="3" t="str">
        <f t="shared" si="9"/>
        <v>00687308aB</v>
      </c>
    </row>
    <row r="43" spans="1:14" x14ac:dyDescent="0.2">
      <c r="A43" s="202" t="s">
        <v>716</v>
      </c>
      <c r="B43" s="204" t="str">
        <f>VLOOKUP(A43,Adr!A:B,2,FALSE)</f>
        <v>Slovenský futbalový zväz</v>
      </c>
      <c r="C43" s="169" t="s">
        <v>1493</v>
      </c>
      <c r="D43" s="290">
        <v>300000</v>
      </c>
      <c r="E43" s="230">
        <v>0</v>
      </c>
      <c r="F43" s="166" t="s">
        <v>338</v>
      </c>
      <c r="G43" s="169" t="s">
        <v>319</v>
      </c>
      <c r="H43" s="169" t="s">
        <v>1490</v>
      </c>
      <c r="I43" s="192" t="str">
        <f t="shared" si="5"/>
        <v>00687308a</v>
      </c>
      <c r="J43" s="167" t="str">
        <f t="shared" si="6"/>
        <v>00687308026 02</v>
      </c>
      <c r="K43" s="5" t="s">
        <v>1134</v>
      </c>
      <c r="L43" s="167" t="str">
        <f t="shared" si="7"/>
        <v>00687308026 02K</v>
      </c>
      <c r="M43" s="5" t="str">
        <f t="shared" si="8"/>
        <v>Slovenský futbalový zväzaKfutbal - kapitálové transfery</v>
      </c>
      <c r="N43" s="3" t="str">
        <f t="shared" si="9"/>
        <v>00687308aK</v>
      </c>
    </row>
    <row r="44" spans="1:14" x14ac:dyDescent="0.2">
      <c r="A44" s="198" t="s">
        <v>724</v>
      </c>
      <c r="B44" s="204" t="str">
        <f>VLOOKUP(A44,Adr!A:B,2,FALSE)</f>
        <v>Slovenský horolezecký spolok JAMES</v>
      </c>
      <c r="C44" s="169" t="s">
        <v>1135</v>
      </c>
      <c r="D44" s="290">
        <v>63426</v>
      </c>
      <c r="E44" s="173">
        <v>0</v>
      </c>
      <c r="F44" s="166" t="s">
        <v>338</v>
      </c>
      <c r="G44" s="169" t="s">
        <v>319</v>
      </c>
      <c r="H44" s="169" t="s">
        <v>1058</v>
      </c>
      <c r="I44" s="192" t="str">
        <f t="shared" si="5"/>
        <v>00586455a</v>
      </c>
      <c r="J44" s="167" t="str">
        <f t="shared" si="6"/>
        <v>00586455026 02</v>
      </c>
      <c r="K44" s="5" t="s">
        <v>1136</v>
      </c>
      <c r="L44" s="167" t="str">
        <f t="shared" si="7"/>
        <v>00586455026 02B</v>
      </c>
      <c r="M44" s="5" t="str">
        <f t="shared" si="8"/>
        <v>Slovenský horolezecký spolok JAMESaBhorolezectvo - bežné transfery</v>
      </c>
      <c r="N44" s="3" t="str">
        <f t="shared" si="9"/>
        <v>00586455aB</v>
      </c>
    </row>
    <row r="45" spans="1:14" x14ac:dyDescent="0.2">
      <c r="A45" s="166" t="s">
        <v>724</v>
      </c>
      <c r="B45" s="204" t="str">
        <f>VLOOKUP(A45,Adr!A:B,2,FALSE)</f>
        <v>Slovenský horolezecký spolok JAMES</v>
      </c>
      <c r="C45" s="169" t="s">
        <v>1137</v>
      </c>
      <c r="D45" s="290">
        <v>27754</v>
      </c>
      <c r="E45" s="230">
        <v>0</v>
      </c>
      <c r="F45" s="166" t="s">
        <v>338</v>
      </c>
      <c r="G45" s="169" t="s">
        <v>319</v>
      </c>
      <c r="H45" s="169" t="s">
        <v>1058</v>
      </c>
      <c r="I45" s="192" t="str">
        <f t="shared" si="5"/>
        <v>00586455a</v>
      </c>
      <c r="J45" s="167" t="str">
        <f t="shared" si="6"/>
        <v>00586455026 02</v>
      </c>
      <c r="K45" s="5" t="s">
        <v>1138</v>
      </c>
      <c r="L45" s="167" t="str">
        <f t="shared" si="7"/>
        <v>00586455026 02B</v>
      </c>
      <c r="M45" s="5" t="str">
        <f t="shared" si="8"/>
        <v>Slovenský horolezecký spolok JAMESaBšportové lezenie - bežné transfery</v>
      </c>
      <c r="N45" s="3" t="str">
        <f t="shared" si="9"/>
        <v>00586455aB</v>
      </c>
    </row>
    <row r="46" spans="1:14" x14ac:dyDescent="0.2">
      <c r="A46" s="198" t="s">
        <v>730</v>
      </c>
      <c r="B46" s="204" t="str">
        <f>VLOOKUP(A46,Adr!A:B,2,FALSE)</f>
        <v>Slovenský krasokorčuliarsky zväz</v>
      </c>
      <c r="C46" s="169" t="s">
        <v>1139</v>
      </c>
      <c r="D46" s="290">
        <v>155148</v>
      </c>
      <c r="E46" s="173">
        <v>0</v>
      </c>
      <c r="F46" s="166" t="s">
        <v>338</v>
      </c>
      <c r="G46" s="169" t="s">
        <v>319</v>
      </c>
      <c r="H46" s="169" t="s">
        <v>1058</v>
      </c>
      <c r="I46" s="192" t="str">
        <f t="shared" si="5"/>
        <v>31805540a</v>
      </c>
      <c r="J46" s="167" t="str">
        <f t="shared" si="6"/>
        <v>31805540026 02</v>
      </c>
      <c r="K46" s="5" t="s">
        <v>1140</v>
      </c>
      <c r="L46" s="167" t="str">
        <f t="shared" si="7"/>
        <v>31805540026 02B</v>
      </c>
      <c r="M46" s="5" t="str">
        <f t="shared" si="8"/>
        <v>Slovenský krasokorčuliarsky zväzaBkrasokorčuľovanie - bežné transfery</v>
      </c>
      <c r="N46" s="3" t="str">
        <f t="shared" si="9"/>
        <v>31805540aB</v>
      </c>
    </row>
    <row r="47" spans="1:14" x14ac:dyDescent="0.2">
      <c r="A47" s="202" t="s">
        <v>738</v>
      </c>
      <c r="B47" s="204" t="str">
        <f>VLOOKUP(A47,Adr!A:B,2,FALSE)</f>
        <v>Slovenský lukostrelecký zväz</v>
      </c>
      <c r="C47" s="196" t="s">
        <v>1141</v>
      </c>
      <c r="D47" s="291">
        <v>120544</v>
      </c>
      <c r="E47" s="230">
        <v>0</v>
      </c>
      <c r="F47" s="166" t="s">
        <v>338</v>
      </c>
      <c r="G47" s="169" t="s">
        <v>319</v>
      </c>
      <c r="H47" s="169" t="s">
        <v>1058</v>
      </c>
      <c r="I47" s="192" t="str">
        <f t="shared" si="5"/>
        <v>30793009a</v>
      </c>
      <c r="J47" s="167" t="str">
        <f t="shared" si="6"/>
        <v>30793009026 02</v>
      </c>
      <c r="K47" s="5" t="s">
        <v>1142</v>
      </c>
      <c r="L47" s="167" t="str">
        <f t="shared" si="7"/>
        <v>30793009026 02B</v>
      </c>
      <c r="M47" s="5" t="str">
        <f t="shared" si="8"/>
        <v>Slovenský lukostrelecký zväzaBlukostreľba - bežné transfery</v>
      </c>
      <c r="N47" s="3" t="str">
        <f t="shared" si="9"/>
        <v>30793009aB</v>
      </c>
    </row>
    <row r="48" spans="1:14" x14ac:dyDescent="0.2">
      <c r="A48" s="198" t="s">
        <v>744</v>
      </c>
      <c r="B48" s="204" t="str">
        <f>VLOOKUP(A48,Adr!A:B,2,FALSE)</f>
        <v>Slovenský národný aeroklub generála Milana Rastislava Štefánika</v>
      </c>
      <c r="C48" s="169" t="s">
        <v>1143</v>
      </c>
      <c r="D48" s="290">
        <v>73878</v>
      </c>
      <c r="E48" s="173">
        <v>0</v>
      </c>
      <c r="F48" s="166" t="s">
        <v>338</v>
      </c>
      <c r="G48" s="169" t="s">
        <v>319</v>
      </c>
      <c r="H48" s="169" t="s">
        <v>1058</v>
      </c>
      <c r="I48" s="192" t="str">
        <f t="shared" si="5"/>
        <v>00677604a</v>
      </c>
      <c r="J48" s="167" t="str">
        <f t="shared" si="6"/>
        <v>00677604026 02</v>
      </c>
      <c r="K48" s="5" t="s">
        <v>1144</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761</v>
      </c>
      <c r="B49" s="204" t="str">
        <f>VLOOKUP(A49,Adr!A:B,2,FALSE)</f>
        <v>Slovenský rýchlokorčuliarsky zväz</v>
      </c>
      <c r="C49" s="196" t="s">
        <v>1145</v>
      </c>
      <c r="D49" s="291">
        <v>34600</v>
      </c>
      <c r="E49" s="230">
        <v>0</v>
      </c>
      <c r="F49" s="166" t="s">
        <v>338</v>
      </c>
      <c r="G49" s="169" t="s">
        <v>319</v>
      </c>
      <c r="H49" s="169" t="s">
        <v>1058</v>
      </c>
      <c r="I49" s="192" t="str">
        <f t="shared" si="5"/>
        <v>30688060a</v>
      </c>
      <c r="J49" s="167" t="str">
        <f t="shared" si="6"/>
        <v>30688060026 02</v>
      </c>
      <c r="K49" s="5" t="s">
        <v>1146</v>
      </c>
      <c r="L49" s="167" t="str">
        <f t="shared" si="7"/>
        <v>30688060026 02B</v>
      </c>
      <c r="M49" s="5" t="str">
        <f t="shared" si="8"/>
        <v>Slovenský rýchlokorčuliarsky zväzaBrýchlokorčuľovanie - bežné transfery</v>
      </c>
      <c r="N49" s="3" t="str">
        <f t="shared" si="9"/>
        <v>30688060aB</v>
      </c>
    </row>
    <row r="50" spans="1:14" x14ac:dyDescent="0.2">
      <c r="A50" s="202" t="s">
        <v>768</v>
      </c>
      <c r="B50" s="204" t="str">
        <f>VLOOKUP(A50,Adr!A:B,2,FALSE)</f>
        <v>Slovenský stolnotenisový zväz</v>
      </c>
      <c r="C50" s="169" t="s">
        <v>1147</v>
      </c>
      <c r="D50" s="290">
        <v>730890</v>
      </c>
      <c r="E50" s="173">
        <v>0</v>
      </c>
      <c r="F50" s="166" t="s">
        <v>338</v>
      </c>
      <c r="G50" s="169" t="s">
        <v>319</v>
      </c>
      <c r="H50" s="169" t="s">
        <v>1058</v>
      </c>
      <c r="I50" s="192" t="str">
        <f t="shared" si="5"/>
        <v>30806836a</v>
      </c>
      <c r="J50" s="167" t="str">
        <f t="shared" si="6"/>
        <v>30806836026 02</v>
      </c>
      <c r="K50" s="5" t="s">
        <v>1148</v>
      </c>
      <c r="L50" s="167" t="str">
        <f t="shared" si="7"/>
        <v>30806836026 02B</v>
      </c>
      <c r="M50" s="5" t="str">
        <f t="shared" si="8"/>
        <v>Slovenský stolnotenisový zväzaBstolný tenis - bežné transfery</v>
      </c>
      <c r="N50" s="3" t="str">
        <f t="shared" si="9"/>
        <v>30806836aB</v>
      </c>
    </row>
    <row r="51" spans="1:14" x14ac:dyDescent="0.2">
      <c r="A51" s="202" t="s">
        <v>768</v>
      </c>
      <c r="B51" s="204" t="str">
        <f>VLOOKUP(A51,Adr!A:B,2,FALSE)</f>
        <v>Slovenský stolnotenisový zväz</v>
      </c>
      <c r="C51" s="169" t="s">
        <v>1494</v>
      </c>
      <c r="D51" s="290">
        <v>40000</v>
      </c>
      <c r="E51" s="230">
        <v>0</v>
      </c>
      <c r="F51" s="166" t="s">
        <v>338</v>
      </c>
      <c r="G51" s="169" t="s">
        <v>319</v>
      </c>
      <c r="H51" s="169" t="s">
        <v>1490</v>
      </c>
      <c r="I51" s="192" t="str">
        <f t="shared" si="5"/>
        <v>30806836a</v>
      </c>
      <c r="J51" s="167" t="str">
        <f t="shared" si="6"/>
        <v>30806836026 02</v>
      </c>
      <c r="K51" s="5" t="s">
        <v>1148</v>
      </c>
      <c r="L51" s="167" t="str">
        <f t="shared" si="7"/>
        <v>30806836026 02K</v>
      </c>
      <c r="M51" s="5" t="str">
        <f t="shared" si="8"/>
        <v>Slovenský stolnotenisový zväzaKstolný tenis - kapitálové transfery</v>
      </c>
      <c r="N51" s="3" t="str">
        <f t="shared" si="9"/>
        <v>30806836aK</v>
      </c>
    </row>
    <row r="52" spans="1:14" x14ac:dyDescent="0.2">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x14ac:dyDescent="0.2">
      <c r="A53" s="198" t="s">
        <v>777</v>
      </c>
      <c r="B53" s="204" t="str">
        <f>VLOOKUP(A53,Adr!A:B,2,FALSE)</f>
        <v>SLOVENSKÝ STRELECKÝ ZVÄZ</v>
      </c>
      <c r="C53" s="196" t="s">
        <v>1495</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x14ac:dyDescent="0.2">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x14ac:dyDescent="0.2">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x14ac:dyDescent="0.2">
      <c r="A56" s="202" t="s">
        <v>804</v>
      </c>
      <c r="B56" s="204" t="str">
        <f>VLOOKUP(A56,Adr!A:B,2,FALSE)</f>
        <v>Slovenský tenisový zväz</v>
      </c>
      <c r="C56" s="185" t="s">
        <v>1155</v>
      </c>
      <c r="D56" s="289">
        <v>2366098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x14ac:dyDescent="0.2">
      <c r="A57" s="178" t="s">
        <v>812</v>
      </c>
      <c r="B57" s="204" t="str">
        <f>VLOOKUP(A57,Adr!A:B,2,FALSE)</f>
        <v>Slovenský veslársky zväz</v>
      </c>
      <c r="C57" s="185" t="s">
        <v>1157</v>
      </c>
      <c r="D57" s="289">
        <v>35552</v>
      </c>
      <c r="E57" s="230">
        <v>0</v>
      </c>
      <c r="F57" s="166" t="s">
        <v>338</v>
      </c>
      <c r="G57" s="169" t="s">
        <v>319</v>
      </c>
      <c r="H57" s="169" t="s">
        <v>1058</v>
      </c>
      <c r="I57" s="192" t="str">
        <f t="shared" si="5"/>
        <v>00688304a</v>
      </c>
      <c r="J57" s="167" t="str">
        <f t="shared" si="6"/>
        <v>00688304026 02</v>
      </c>
      <c r="K57" s="5" t="s">
        <v>1158</v>
      </c>
      <c r="L57" s="167" t="str">
        <f t="shared" si="7"/>
        <v>00688304026 02B</v>
      </c>
      <c r="M57" s="5" t="str">
        <f t="shared" si="8"/>
        <v>Slovenský veslársky zväzaBveslovanie - bežné transfery</v>
      </c>
      <c r="N57" s="3" t="str">
        <f t="shared" si="9"/>
        <v>00688304aB</v>
      </c>
    </row>
    <row r="58" spans="1:14" x14ac:dyDescent="0.2">
      <c r="A58" s="198" t="s">
        <v>821</v>
      </c>
      <c r="B58" s="204" t="str">
        <f>VLOOKUP(A58,Adr!A:B,2,FALSE)</f>
        <v>SLOVENSKÝ ZÁPASNÍCKY ZVÄZ</v>
      </c>
      <c r="C58" s="169" t="s">
        <v>1159</v>
      </c>
      <c r="D58" s="291">
        <v>173268</v>
      </c>
      <c r="E58" s="173">
        <v>0</v>
      </c>
      <c r="F58" s="166" t="s">
        <v>338</v>
      </c>
      <c r="G58" s="169" t="s">
        <v>319</v>
      </c>
      <c r="H58" s="169" t="s">
        <v>1058</v>
      </c>
      <c r="I58" s="192" t="str">
        <f t="shared" si="5"/>
        <v>31791981a</v>
      </c>
      <c r="J58" s="167" t="str">
        <f t="shared" si="6"/>
        <v>31791981026 02</v>
      </c>
      <c r="K58" s="5" t="s">
        <v>1160</v>
      </c>
      <c r="L58" s="167" t="str">
        <f t="shared" si="7"/>
        <v>31791981026 02B</v>
      </c>
      <c r="M58" s="5" t="str">
        <f t="shared" si="8"/>
        <v>SLOVENSKÝ ZÁPASNÍCKY ZVÄZaBzápasenie - bežné transfery</v>
      </c>
      <c r="N58" s="3" t="str">
        <f t="shared" si="9"/>
        <v>31791981aB</v>
      </c>
    </row>
    <row r="59" spans="1:14" x14ac:dyDescent="0.2">
      <c r="A59" s="198" t="s">
        <v>828</v>
      </c>
      <c r="B59" s="204" t="str">
        <f>VLOOKUP(A59,Adr!A:B,2,FALSE)</f>
        <v>Slovenský zväz bedmintonu</v>
      </c>
      <c r="C59" s="185" t="s">
        <v>1161</v>
      </c>
      <c r="D59" s="290">
        <v>239696</v>
      </c>
      <c r="E59" s="230">
        <v>0</v>
      </c>
      <c r="F59" s="166" t="s">
        <v>338</v>
      </c>
      <c r="G59" s="169" t="s">
        <v>319</v>
      </c>
      <c r="H59" s="169" t="s">
        <v>1058</v>
      </c>
      <c r="I59" s="192" t="str">
        <f t="shared" si="5"/>
        <v>30811546a</v>
      </c>
      <c r="J59" s="167" t="str">
        <f t="shared" si="6"/>
        <v>30811546026 02</v>
      </c>
      <c r="K59" s="5" t="s">
        <v>1162</v>
      </c>
      <c r="L59" s="167" t="str">
        <f t="shared" si="7"/>
        <v>30811546026 02B</v>
      </c>
      <c r="M59" s="5" t="str">
        <f t="shared" si="8"/>
        <v>Slovenský zväz bedmintonuaBbedminton - bežné transfery</v>
      </c>
      <c r="N59" s="3" t="str">
        <f t="shared" si="9"/>
        <v>30811546aB</v>
      </c>
    </row>
    <row r="60" spans="1:14" x14ac:dyDescent="0.2">
      <c r="A60" s="182" t="s">
        <v>837</v>
      </c>
      <c r="B60" s="204" t="str">
        <f>VLOOKUP(A60,Adr!A:B,2,FALSE)</f>
        <v>Slovenský zväz biatlonu</v>
      </c>
      <c r="C60" s="185" t="s">
        <v>1163</v>
      </c>
      <c r="D60" s="289">
        <v>246030</v>
      </c>
      <c r="E60" s="173">
        <v>0</v>
      </c>
      <c r="F60" s="166" t="s">
        <v>338</v>
      </c>
      <c r="G60" s="169" t="s">
        <v>319</v>
      </c>
      <c r="H60" s="169" t="s">
        <v>1058</v>
      </c>
      <c r="I60" s="192" t="str">
        <f t="shared" si="5"/>
        <v>35656743a</v>
      </c>
      <c r="J60" s="167" t="str">
        <f t="shared" si="6"/>
        <v>35656743026 02</v>
      </c>
      <c r="K60" s="5" t="s">
        <v>1164</v>
      </c>
      <c r="L60" s="167" t="str">
        <f t="shared" si="7"/>
        <v>35656743026 02B</v>
      </c>
      <c r="M60" s="5" t="str">
        <f t="shared" si="8"/>
        <v>Slovenský zväz biatlonuaBbiatlon - bežné transfery</v>
      </c>
      <c r="N60" s="3" t="str">
        <f t="shared" si="9"/>
        <v>35656743aB</v>
      </c>
    </row>
    <row r="61" spans="1:14" x14ac:dyDescent="0.2">
      <c r="A61" s="182" t="s">
        <v>837</v>
      </c>
      <c r="B61" s="204" t="str">
        <f>VLOOKUP(A61,Adr!A:B,2,FALSE)</f>
        <v>Slovenský zväz biatlonu</v>
      </c>
      <c r="C61" s="185" t="s">
        <v>1496</v>
      </c>
      <c r="D61" s="289">
        <v>76600</v>
      </c>
      <c r="E61" s="230">
        <v>0</v>
      </c>
      <c r="F61" s="166" t="s">
        <v>338</v>
      </c>
      <c r="G61" s="169" t="s">
        <v>319</v>
      </c>
      <c r="H61" s="169" t="s">
        <v>1490</v>
      </c>
      <c r="I61" s="192" t="str">
        <f t="shared" si="5"/>
        <v>35656743a</v>
      </c>
      <c r="J61" s="167" t="str">
        <f t="shared" si="6"/>
        <v>35656743026 02</v>
      </c>
      <c r="K61" s="5" t="s">
        <v>1164</v>
      </c>
      <c r="L61" s="167" t="str">
        <f t="shared" si="7"/>
        <v>35656743026 02K</v>
      </c>
      <c r="M61" s="5" t="str">
        <f t="shared" si="8"/>
        <v>Slovenský zväz biatlonuaKbiatlon - kapitálové transfery</v>
      </c>
      <c r="N61" s="3" t="str">
        <f t="shared" si="9"/>
        <v>35656743aK</v>
      </c>
    </row>
    <row r="62" spans="1:14" x14ac:dyDescent="0.2">
      <c r="A62" s="166" t="s">
        <v>846</v>
      </c>
      <c r="B62" s="204" t="str">
        <f>VLOOKUP(A62,Adr!A:B,2,FALSE)</f>
        <v>Slovenský zväz bobistov</v>
      </c>
      <c r="C62" s="196" t="s">
        <v>1165</v>
      </c>
      <c r="D62" s="289">
        <v>36270</v>
      </c>
      <c r="E62" s="173">
        <v>0</v>
      </c>
      <c r="F62" s="166" t="s">
        <v>338</v>
      </c>
      <c r="G62" s="169" t="s">
        <v>319</v>
      </c>
      <c r="H62" s="169" t="s">
        <v>1058</v>
      </c>
      <c r="I62" s="192" t="str">
        <f t="shared" si="5"/>
        <v>36067580a</v>
      </c>
      <c r="J62" s="167" t="str">
        <f t="shared" si="6"/>
        <v>36067580026 02</v>
      </c>
      <c r="K62" s="5" t="s">
        <v>1166</v>
      </c>
      <c r="L62" s="167" t="str">
        <f t="shared" si="7"/>
        <v>36067580026 02B</v>
      </c>
      <c r="M62" s="5" t="str">
        <f t="shared" si="8"/>
        <v>Slovenský zväz bobistovaBboby a skeleton - bežné transfery</v>
      </c>
      <c r="N62" s="3" t="str">
        <f t="shared" si="9"/>
        <v>36067580aB</v>
      </c>
    </row>
    <row r="63" spans="1:14" x14ac:dyDescent="0.2">
      <c r="A63" s="202" t="s">
        <v>855</v>
      </c>
      <c r="B63" s="204" t="str">
        <f>VLOOKUP(A63,Adr!A:B,2,FALSE)</f>
        <v>Slovenský zväz cyklistiky</v>
      </c>
      <c r="C63" s="185" t="s">
        <v>1167</v>
      </c>
      <c r="D63" s="291">
        <v>1259216</v>
      </c>
      <c r="E63" s="230">
        <v>0</v>
      </c>
      <c r="F63" s="166" t="s">
        <v>338</v>
      </c>
      <c r="G63" s="169" t="s">
        <v>319</v>
      </c>
      <c r="H63" s="169" t="s">
        <v>1058</v>
      </c>
      <c r="I63" s="192" t="str">
        <f t="shared" si="5"/>
        <v>00684112a</v>
      </c>
      <c r="J63" s="167" t="str">
        <f t="shared" si="6"/>
        <v>00684112026 02</v>
      </c>
      <c r="K63" s="5" t="s">
        <v>1168</v>
      </c>
      <c r="L63" s="167" t="str">
        <f t="shared" si="7"/>
        <v>00684112026 02B</v>
      </c>
      <c r="M63" s="5" t="str">
        <f t="shared" si="8"/>
        <v>Slovenský zväz cyklistikyaBcyklistika - bežné transfery</v>
      </c>
      <c r="N63" s="3" t="str">
        <f t="shared" si="9"/>
        <v>00684112aB</v>
      </c>
    </row>
    <row r="64" spans="1:14" x14ac:dyDescent="0.2">
      <c r="A64" s="202" t="s">
        <v>864</v>
      </c>
      <c r="B64" s="204" t="str">
        <f>VLOOKUP(A64,Adr!A:B,2,FALSE)</f>
        <v>Slovenský zväz dráhového golfu</v>
      </c>
      <c r="C64" s="185" t="s">
        <v>1169</v>
      </c>
      <c r="D64" s="291">
        <v>17224</v>
      </c>
      <c r="E64" s="173">
        <v>0</v>
      </c>
      <c r="F64" s="166" t="s">
        <v>338</v>
      </c>
      <c r="G64" s="169" t="s">
        <v>319</v>
      </c>
      <c r="H64" s="169" t="s">
        <v>1058</v>
      </c>
      <c r="I64" s="192" t="str">
        <f t="shared" si="5"/>
        <v>31806431a</v>
      </c>
      <c r="J64" s="167" t="str">
        <f t="shared" si="6"/>
        <v>31806431026 02</v>
      </c>
      <c r="K64" s="5" t="s">
        <v>1170</v>
      </c>
      <c r="L64" s="167" t="str">
        <f t="shared" si="7"/>
        <v>31806431026 02B</v>
      </c>
      <c r="M64" s="5" t="str">
        <f t="shared" si="8"/>
        <v>Slovenský zväz dráhového golfuaBdráhový golf - bežné transfery</v>
      </c>
      <c r="N64" s="3" t="str">
        <f t="shared" si="9"/>
        <v>31806431aB</v>
      </c>
    </row>
    <row r="65" spans="1:14" x14ac:dyDescent="0.2">
      <c r="A65" s="198" t="s">
        <v>871</v>
      </c>
      <c r="B65" s="204" t="str">
        <f>VLOOKUP(A65,Adr!A:B,2,FALSE)</f>
        <v>Slovenský zväz florbalu</v>
      </c>
      <c r="C65" s="169" t="s">
        <v>1171</v>
      </c>
      <c r="D65" s="291">
        <v>463736</v>
      </c>
      <c r="E65" s="230">
        <v>0</v>
      </c>
      <c r="F65" s="166" t="s">
        <v>338</v>
      </c>
      <c r="G65" s="169" t="s">
        <v>319</v>
      </c>
      <c r="H65" s="169" t="s">
        <v>1058</v>
      </c>
      <c r="I65" s="192" t="str">
        <f t="shared" si="5"/>
        <v>31795421a</v>
      </c>
      <c r="J65" s="167" t="str">
        <f t="shared" si="6"/>
        <v>31795421026 02</v>
      </c>
      <c r="K65" s="5" t="s">
        <v>1172</v>
      </c>
      <c r="L65" s="167" t="str">
        <f t="shared" si="7"/>
        <v>31795421026 02B</v>
      </c>
      <c r="M65" s="5" t="str">
        <f t="shared" si="8"/>
        <v>Slovenský zväz florbaluaBflorbal - bežné transfery</v>
      </c>
      <c r="N65" s="3" t="str">
        <f t="shared" si="9"/>
        <v>31795421aB</v>
      </c>
    </row>
    <row r="66" spans="1:14" x14ac:dyDescent="0.2">
      <c r="A66" s="166" t="s">
        <v>878</v>
      </c>
      <c r="B66" s="204" t="str">
        <f>VLOOKUP(A66,Adr!A:B,2,FALSE)</f>
        <v>Slovenský zväz hádzanej</v>
      </c>
      <c r="C66" s="169" t="s">
        <v>1173</v>
      </c>
      <c r="D66" s="290">
        <v>1127740</v>
      </c>
      <c r="E66" s="173">
        <v>0</v>
      </c>
      <c r="F66" s="166" t="s">
        <v>338</v>
      </c>
      <c r="G66" s="169" t="s">
        <v>319</v>
      </c>
      <c r="H66" s="169" t="s">
        <v>1058</v>
      </c>
      <c r="I66" s="192" t="str">
        <f t="shared" si="5"/>
        <v>30774772a</v>
      </c>
      <c r="J66" s="167" t="str">
        <f t="shared" si="6"/>
        <v>30774772026 02</v>
      </c>
      <c r="K66" s="5" t="s">
        <v>1174</v>
      </c>
      <c r="L66" s="167" t="str">
        <f t="shared" si="7"/>
        <v>30774772026 02B</v>
      </c>
      <c r="M66" s="5" t="str">
        <f t="shared" si="8"/>
        <v>Slovenský zväz hádzanejaBhádzaná - bežné transfery</v>
      </c>
      <c r="N66" s="3" t="str">
        <f t="shared" si="9"/>
        <v>30774772aB</v>
      </c>
    </row>
    <row r="67" spans="1:14" x14ac:dyDescent="0.2">
      <c r="A67" s="166" t="s">
        <v>885</v>
      </c>
      <c r="B67" s="204" t="str">
        <f>VLOOKUP(A67,Adr!A:B,2,FALSE)</f>
        <v>Slovenský zväz jachtingu</v>
      </c>
      <c r="C67" s="185" t="s">
        <v>1175</v>
      </c>
      <c r="D67" s="291">
        <v>45922</v>
      </c>
      <c r="E67" s="230">
        <v>0</v>
      </c>
      <c r="F67" s="166" t="s">
        <v>338</v>
      </c>
      <c r="G67" s="169" t="s">
        <v>319</v>
      </c>
      <c r="H67" s="169" t="s">
        <v>1058</v>
      </c>
      <c r="I67" s="192" t="str">
        <f t="shared" si="5"/>
        <v>30793211a</v>
      </c>
      <c r="J67" s="167" t="str">
        <f t="shared" si="6"/>
        <v>30793211026 02</v>
      </c>
      <c r="K67" s="5" t="s">
        <v>1176</v>
      </c>
      <c r="L67" s="167" t="str">
        <f t="shared" si="7"/>
        <v>30793211026 02B</v>
      </c>
      <c r="M67" s="5" t="str">
        <f t="shared" si="8"/>
        <v>Slovenský zväz jachtinguaBjachting - bežné transfery</v>
      </c>
      <c r="N67" s="3" t="str">
        <f t="shared" si="9"/>
        <v>30793211aB</v>
      </c>
    </row>
    <row r="68" spans="1:14" x14ac:dyDescent="0.2">
      <c r="A68" s="178" t="s">
        <v>892</v>
      </c>
      <c r="B68" s="204" t="str">
        <f>VLOOKUP(A68,Adr!A:B,2,FALSE)</f>
        <v>Slovenský zväz Judo</v>
      </c>
      <c r="C68" s="196" t="s">
        <v>1177</v>
      </c>
      <c r="D68" s="289">
        <v>129672</v>
      </c>
      <c r="E68" s="173">
        <v>0</v>
      </c>
      <c r="F68" s="166" t="s">
        <v>338</v>
      </c>
      <c r="G68" s="169" t="s">
        <v>319</v>
      </c>
      <c r="H68" s="169" t="s">
        <v>1058</v>
      </c>
      <c r="I68" s="192" t="str">
        <f t="shared" si="5"/>
        <v>17308518a</v>
      </c>
      <c r="J68" s="167" t="str">
        <f t="shared" si="6"/>
        <v>17308518026 02</v>
      </c>
      <c r="K68" s="5" t="s">
        <v>1178</v>
      </c>
      <c r="L68" s="167" t="str">
        <f t="shared" si="7"/>
        <v>17308518026 02B</v>
      </c>
      <c r="M68" s="5" t="str">
        <f t="shared" si="8"/>
        <v>Slovenský zväz JudoaBjudo - bežné transfery</v>
      </c>
      <c r="N68" s="3" t="str">
        <f t="shared" si="9"/>
        <v>17308518aB</v>
      </c>
    </row>
    <row r="69" spans="1:14" x14ac:dyDescent="0.2">
      <c r="A69" s="202" t="s">
        <v>899</v>
      </c>
      <c r="B69" s="204" t="str">
        <f>VLOOKUP(A69,Adr!A:B,2,FALSE)</f>
        <v>Slovenský Zväz Karate</v>
      </c>
      <c r="C69" s="196" t="s">
        <v>1179</v>
      </c>
      <c r="D69" s="291">
        <v>480058</v>
      </c>
      <c r="E69" s="230">
        <v>0</v>
      </c>
      <c r="F69" s="166" t="s">
        <v>338</v>
      </c>
      <c r="G69" s="169" t="s">
        <v>319</v>
      </c>
      <c r="H69" s="169" t="s">
        <v>1058</v>
      </c>
      <c r="I69" s="192" t="str">
        <f t="shared" si="5"/>
        <v>30811571a</v>
      </c>
      <c r="J69" s="167" t="str">
        <f t="shared" si="6"/>
        <v>30811571026 02</v>
      </c>
      <c r="K69" s="5" t="s">
        <v>1180</v>
      </c>
      <c r="L69" s="167" t="str">
        <f t="shared" si="7"/>
        <v>30811571026 02B</v>
      </c>
      <c r="M69" s="5" t="str">
        <f t="shared" si="8"/>
        <v>Slovenský Zväz KarateaBkarate - bežné transfery</v>
      </c>
      <c r="N69" s="3" t="str">
        <f t="shared" si="9"/>
        <v>30811571aB</v>
      </c>
    </row>
    <row r="70" spans="1:14" x14ac:dyDescent="0.2">
      <c r="A70" s="202" t="s">
        <v>899</v>
      </c>
      <c r="B70" s="204" t="str">
        <f>VLOOKUP(A70,Adr!A:B,2,FALSE)</f>
        <v>Slovenský Zväz Karate</v>
      </c>
      <c r="C70" s="196" t="s">
        <v>1497</v>
      </c>
      <c r="D70" s="291">
        <v>30000</v>
      </c>
      <c r="E70" s="173">
        <v>0</v>
      </c>
      <c r="F70" s="166" t="s">
        <v>338</v>
      </c>
      <c r="G70" s="169" t="s">
        <v>319</v>
      </c>
      <c r="H70" s="169" t="s">
        <v>1490</v>
      </c>
      <c r="I70" s="192" t="str">
        <f t="shared" si="5"/>
        <v>30811571a</v>
      </c>
      <c r="J70" s="167" t="str">
        <f t="shared" si="6"/>
        <v>30811571026 02</v>
      </c>
      <c r="K70" s="5" t="s">
        <v>1180</v>
      </c>
      <c r="L70" s="167" t="str">
        <f t="shared" si="7"/>
        <v>30811571026 02K</v>
      </c>
      <c r="M70" s="5" t="str">
        <f t="shared" si="8"/>
        <v>Slovenský Zväz KarateaKkarate - kapitálové transfery</v>
      </c>
      <c r="N70" s="3" t="str">
        <f t="shared" si="9"/>
        <v>30811571aK</v>
      </c>
    </row>
    <row r="71" spans="1:14" x14ac:dyDescent="0.2">
      <c r="A71" s="198" t="s">
        <v>906</v>
      </c>
      <c r="B71" s="204" t="str">
        <f>VLOOKUP(A71,Adr!A:B,2,FALSE)</f>
        <v>Slovenský zväz kickboxu</v>
      </c>
      <c r="C71" s="185" t="s">
        <v>1181</v>
      </c>
      <c r="D71" s="291">
        <v>77606</v>
      </c>
      <c r="E71" s="230">
        <v>0</v>
      </c>
      <c r="F71" s="166" t="s">
        <v>338</v>
      </c>
      <c r="G71" s="169" t="s">
        <v>319</v>
      </c>
      <c r="H71" s="169" t="s">
        <v>1058</v>
      </c>
      <c r="I71" s="192" t="str">
        <f t="shared" si="5"/>
        <v>31119247a</v>
      </c>
      <c r="J71" s="167" t="str">
        <f t="shared" si="6"/>
        <v>31119247026 02</v>
      </c>
      <c r="K71" s="5" t="s">
        <v>1182</v>
      </c>
      <c r="L71" s="167" t="str">
        <f t="shared" si="7"/>
        <v>31119247026 02B</v>
      </c>
      <c r="M71" s="5" t="str">
        <f t="shared" si="8"/>
        <v>Slovenský zväz kickboxuaBkickbox - bežné transfery</v>
      </c>
      <c r="N71" s="3" t="str">
        <f t="shared" si="9"/>
        <v>31119247aB</v>
      </c>
    </row>
    <row r="72" spans="1:14" x14ac:dyDescent="0.2">
      <c r="A72" s="166" t="s">
        <v>911</v>
      </c>
      <c r="B72" s="204" t="str">
        <f>VLOOKUP(A72,Adr!A:B,2,FALSE)</f>
        <v>Slovenský zväz ľadového hokeja</v>
      </c>
      <c r="C72" s="196" t="s">
        <v>1183</v>
      </c>
      <c r="D72" s="289">
        <v>5031908</v>
      </c>
      <c r="E72" s="173">
        <v>0</v>
      </c>
      <c r="F72" s="166" t="s">
        <v>338</v>
      </c>
      <c r="G72" s="169" t="s">
        <v>319</v>
      </c>
      <c r="H72" s="169" t="s">
        <v>1058</v>
      </c>
      <c r="I72" s="192" t="str">
        <f t="shared" si="5"/>
        <v>30845386a</v>
      </c>
      <c r="J72" s="167" t="str">
        <f t="shared" si="6"/>
        <v>30845386026 02</v>
      </c>
      <c r="K72" s="5" t="s">
        <v>1184</v>
      </c>
      <c r="L72" s="167" t="str">
        <f t="shared" si="7"/>
        <v>30845386026 02B</v>
      </c>
      <c r="M72" s="5" t="str">
        <f t="shared" si="8"/>
        <v>Slovenský zväz ľadového hokejaaBľadový hokej - bežné transfery</v>
      </c>
      <c r="N72" s="3" t="str">
        <f t="shared" si="9"/>
        <v>30845386aB</v>
      </c>
    </row>
    <row r="73" spans="1:14" x14ac:dyDescent="0.2">
      <c r="A73" s="166" t="s">
        <v>911</v>
      </c>
      <c r="B73" s="204" t="str">
        <f>VLOOKUP(A73,Adr!A:B,2,FALSE)</f>
        <v>Slovenský zväz ľadového hokeja</v>
      </c>
      <c r="C73" s="196" t="s">
        <v>1498</v>
      </c>
      <c r="D73" s="289">
        <v>100000</v>
      </c>
      <c r="E73" s="230">
        <v>0</v>
      </c>
      <c r="F73" s="166" t="s">
        <v>338</v>
      </c>
      <c r="G73" s="169" t="s">
        <v>319</v>
      </c>
      <c r="H73" s="169" t="s">
        <v>1490</v>
      </c>
      <c r="I73" s="192" t="str">
        <f t="shared" si="5"/>
        <v>30845386a</v>
      </c>
      <c r="J73" s="167" t="str">
        <f t="shared" si="6"/>
        <v>30845386026 02</v>
      </c>
      <c r="K73" s="5" t="s">
        <v>1184</v>
      </c>
      <c r="L73" s="167" t="str">
        <f t="shared" si="7"/>
        <v>30845386026 02K</v>
      </c>
      <c r="M73" s="5" t="str">
        <f t="shared" si="8"/>
        <v>Slovenský zväz ľadového hokejaaKľadový hokej - kapitálové transfery</v>
      </c>
      <c r="N73" s="3" t="str">
        <f t="shared" si="9"/>
        <v>30845386aK</v>
      </c>
    </row>
    <row r="74" spans="1:14" x14ac:dyDescent="0.2">
      <c r="A74" s="182" t="s">
        <v>919</v>
      </c>
      <c r="B74" s="204" t="str">
        <f>VLOOKUP(A74,Adr!A:B,2,FALSE)</f>
        <v>Slovenský zväz moderného päťboja</v>
      </c>
      <c r="C74" s="185" t="s">
        <v>1185</v>
      </c>
      <c r="D74" s="291">
        <v>55488</v>
      </c>
      <c r="E74" s="173">
        <v>0</v>
      </c>
      <c r="F74" s="166" t="s">
        <v>338</v>
      </c>
      <c r="G74" s="169" t="s">
        <v>319</v>
      </c>
      <c r="H74" s="169" t="s">
        <v>1058</v>
      </c>
      <c r="I74" s="192" t="str">
        <f t="shared" si="5"/>
        <v>30788714a</v>
      </c>
      <c r="J74" s="167" t="str">
        <f t="shared" si="6"/>
        <v>30788714026 02</v>
      </c>
      <c r="K74" s="5" t="s">
        <v>1186</v>
      </c>
      <c r="L74" s="167" t="str">
        <f t="shared" si="7"/>
        <v>30788714026 02B</v>
      </c>
      <c r="M74" s="5" t="str">
        <f t="shared" si="8"/>
        <v>Slovenský zväz moderného päťbojaaBmoderný päťboj - bežné transfery</v>
      </c>
      <c r="N74" s="3" t="str">
        <f t="shared" si="9"/>
        <v>30788714aB</v>
      </c>
    </row>
    <row r="75" spans="1:14" x14ac:dyDescent="0.2">
      <c r="A75" s="202" t="s">
        <v>926</v>
      </c>
      <c r="B75" s="204" t="str">
        <f>VLOOKUP(A75,Adr!A:B,2,FALSE)</f>
        <v>Slovenský zväz orientačných športov</v>
      </c>
      <c r="C75" s="185" t="s">
        <v>1187</v>
      </c>
      <c r="D75" s="289">
        <v>27202</v>
      </c>
      <c r="E75" s="230">
        <v>0</v>
      </c>
      <c r="F75" s="166" t="s">
        <v>338</v>
      </c>
      <c r="G75" s="169" t="s">
        <v>319</v>
      </c>
      <c r="H75" s="169" t="s">
        <v>1058</v>
      </c>
      <c r="I75" s="192" t="str">
        <f t="shared" si="5"/>
        <v>30806518a</v>
      </c>
      <c r="J75" s="167" t="str">
        <f t="shared" si="6"/>
        <v>30806518026 02</v>
      </c>
      <c r="K75" s="5" t="s">
        <v>1188</v>
      </c>
      <c r="L75" s="167" t="str">
        <f t="shared" si="7"/>
        <v>30806518026 02B</v>
      </c>
      <c r="M75" s="5" t="str">
        <f t="shared" si="8"/>
        <v>Slovenský zväz orientačných športovaBorientačné športy - bežné transfery</v>
      </c>
      <c r="N75" s="3" t="str">
        <f t="shared" si="9"/>
        <v>30806518aB</v>
      </c>
    </row>
    <row r="76" spans="1:14" x14ac:dyDescent="0.2">
      <c r="A76" s="182" t="s">
        <v>933</v>
      </c>
      <c r="B76" s="204" t="str">
        <f>VLOOKUP(A76,Adr!A:B,2,FALSE)</f>
        <v>Slovenský zväz pozemného hokeja</v>
      </c>
      <c r="C76" s="185" t="s">
        <v>1189</v>
      </c>
      <c r="D76" s="289">
        <v>66394</v>
      </c>
      <c r="E76" s="173">
        <v>0</v>
      </c>
      <c r="F76" s="166" t="s">
        <v>338</v>
      </c>
      <c r="G76" s="169" t="s">
        <v>319</v>
      </c>
      <c r="H76" s="169" t="s">
        <v>1058</v>
      </c>
      <c r="I76" s="192" t="str">
        <f t="shared" si="5"/>
        <v>31751075a</v>
      </c>
      <c r="J76" s="167" t="str">
        <f t="shared" si="6"/>
        <v>31751075026 02</v>
      </c>
      <c r="K76" s="5" t="s">
        <v>1190</v>
      </c>
      <c r="L76" s="167" t="str">
        <f t="shared" si="7"/>
        <v>31751075026 02B</v>
      </c>
      <c r="M76" s="5" t="str">
        <f t="shared" si="8"/>
        <v>Slovenský zväz pozemného hokejaaBpozemný hokej - bežné transfery</v>
      </c>
      <c r="N76" s="3" t="str">
        <f t="shared" si="9"/>
        <v>31751075aB</v>
      </c>
    </row>
    <row r="77" spans="1:14" x14ac:dyDescent="0.2">
      <c r="A77" s="182" t="s">
        <v>933</v>
      </c>
      <c r="B77" s="204" t="str">
        <f>VLOOKUP(A77,Adr!A:B,2,FALSE)</f>
        <v>Slovenský zväz pozemného hokeja</v>
      </c>
      <c r="C77" s="185" t="s">
        <v>1499</v>
      </c>
      <c r="D77" s="289">
        <v>10000</v>
      </c>
      <c r="E77" s="230">
        <v>0</v>
      </c>
      <c r="F77" s="166" t="s">
        <v>338</v>
      </c>
      <c r="G77" s="169" t="s">
        <v>319</v>
      </c>
      <c r="H77" s="169" t="s">
        <v>1490</v>
      </c>
      <c r="I77" s="192" t="str">
        <f t="shared" si="5"/>
        <v>31751075a</v>
      </c>
      <c r="J77" s="167" t="str">
        <f t="shared" si="6"/>
        <v>31751075026 02</v>
      </c>
      <c r="K77" s="5" t="s">
        <v>1190</v>
      </c>
      <c r="L77" s="167" t="str">
        <f t="shared" si="7"/>
        <v>31751075026 02K</v>
      </c>
      <c r="M77" s="5" t="str">
        <f t="shared" si="8"/>
        <v>Slovenský zväz pozemného hokejaaKpozemný hokej - kapitálové transfery</v>
      </c>
      <c r="N77" s="3" t="str">
        <f t="shared" si="9"/>
        <v>31751075aK</v>
      </c>
    </row>
    <row r="78" spans="1:14" x14ac:dyDescent="0.2">
      <c r="A78" s="202" t="s">
        <v>941</v>
      </c>
      <c r="B78" s="204" t="str">
        <f>VLOOKUP(A78,Adr!A:B,2,FALSE)</f>
        <v>Slovenský zväz psích záprahov</v>
      </c>
      <c r="C78" s="185" t="s">
        <v>1191</v>
      </c>
      <c r="D78" s="289">
        <v>19554</v>
      </c>
      <c r="E78" s="173">
        <v>0</v>
      </c>
      <c r="F78" s="166" t="s">
        <v>338</v>
      </c>
      <c r="G78" s="169" t="s">
        <v>319</v>
      </c>
      <c r="H78" s="169" t="s">
        <v>1058</v>
      </c>
      <c r="I78" s="192" t="str">
        <f t="shared" si="5"/>
        <v>37818058a</v>
      </c>
      <c r="J78" s="167" t="str">
        <f t="shared" si="6"/>
        <v>37818058026 02</v>
      </c>
      <c r="K78" s="5" t="s">
        <v>1192</v>
      </c>
      <c r="L78" s="167" t="str">
        <f t="shared" si="7"/>
        <v>37818058026 02B</v>
      </c>
      <c r="M78" s="5" t="str">
        <f t="shared" si="8"/>
        <v>Slovenský zväz psích záprahovaBpsie záprahy - bežné transfery</v>
      </c>
      <c r="N78" s="3" t="str">
        <f t="shared" si="9"/>
        <v>37818058aB</v>
      </c>
    </row>
    <row r="79" spans="1:14" x14ac:dyDescent="0.2">
      <c r="A79" s="202" t="s">
        <v>950</v>
      </c>
      <c r="B79" s="204" t="str">
        <f>VLOOKUP(A79,Adr!A:B,2,FALSE)</f>
        <v>Slovenský zväz rybolovnej techniky</v>
      </c>
      <c r="C79" s="185" t="s">
        <v>1193</v>
      </c>
      <c r="D79" s="289">
        <v>39020</v>
      </c>
      <c r="E79" s="230">
        <v>0</v>
      </c>
      <c r="F79" s="166" t="s">
        <v>338</v>
      </c>
      <c r="G79" s="169" t="s">
        <v>319</v>
      </c>
      <c r="H79" s="169" t="s">
        <v>1058</v>
      </c>
      <c r="I79" s="192" t="str">
        <f t="shared" si="5"/>
        <v>31871526a</v>
      </c>
      <c r="J79" s="167" t="str">
        <f t="shared" si="6"/>
        <v>31871526026 02</v>
      </c>
      <c r="K79" s="5" t="s">
        <v>1194</v>
      </c>
      <c r="L79" s="167" t="str">
        <f t="shared" si="7"/>
        <v>31871526026 02B</v>
      </c>
      <c r="M79" s="5" t="str">
        <f t="shared" si="8"/>
        <v>Slovenský zväz rybolovnej technikyaBrybolovná technika - bežné transfery</v>
      </c>
      <c r="N79" s="3" t="str">
        <f t="shared" si="9"/>
        <v>31871526aB</v>
      </c>
    </row>
    <row r="80" spans="1:14" x14ac:dyDescent="0.2">
      <c r="A80" s="166" t="s">
        <v>958</v>
      </c>
      <c r="B80" s="204" t="str">
        <f>VLOOKUP(A80,Adr!A:B,2,FALSE)</f>
        <v>Slovenský zväz sánkarov</v>
      </c>
      <c r="C80" s="185" t="s">
        <v>1195</v>
      </c>
      <c r="D80" s="289">
        <v>62812</v>
      </c>
      <c r="E80" s="173">
        <v>0</v>
      </c>
      <c r="F80" s="166" t="s">
        <v>338</v>
      </c>
      <c r="G80" s="169" t="s">
        <v>319</v>
      </c>
      <c r="H80" s="169" t="s">
        <v>1058</v>
      </c>
      <c r="I80" s="192" t="str">
        <f t="shared" si="5"/>
        <v>31989373a</v>
      </c>
      <c r="J80" s="167" t="str">
        <f t="shared" si="6"/>
        <v>31989373026 02</v>
      </c>
      <c r="K80" s="5" t="s">
        <v>1196</v>
      </c>
      <c r="L80" s="167" t="str">
        <f t="shared" si="7"/>
        <v>31989373026 02B</v>
      </c>
      <c r="M80" s="5" t="str">
        <f t="shared" si="8"/>
        <v>Slovenský zväz sánkarovaBsánkovanie - bežné transfery</v>
      </c>
      <c r="N80" s="3" t="str">
        <f t="shared" si="9"/>
        <v>31989373aB</v>
      </c>
    </row>
    <row r="81" spans="1:14" x14ac:dyDescent="0.2">
      <c r="A81" s="166" t="s">
        <v>958</v>
      </c>
      <c r="B81" s="204" t="str">
        <f>VLOOKUP(A81,Adr!A:B,2,FALSE)</f>
        <v>Slovenský zväz sánkarov</v>
      </c>
      <c r="C81" s="185" t="s">
        <v>1500</v>
      </c>
      <c r="D81" s="289">
        <v>3200</v>
      </c>
      <c r="E81" s="230">
        <v>0</v>
      </c>
      <c r="F81" s="166" t="s">
        <v>338</v>
      </c>
      <c r="G81" s="169" t="s">
        <v>319</v>
      </c>
      <c r="H81" s="169" t="s">
        <v>1490</v>
      </c>
      <c r="I81" s="192" t="str">
        <f t="shared" si="5"/>
        <v>31989373a</v>
      </c>
      <c r="J81" s="167" t="str">
        <f t="shared" si="6"/>
        <v>31989373026 02</v>
      </c>
      <c r="K81" s="5" t="s">
        <v>1196</v>
      </c>
      <c r="L81" s="167" t="str">
        <f t="shared" si="7"/>
        <v>31989373026 02K</v>
      </c>
      <c r="M81" s="5" t="str">
        <f t="shared" si="8"/>
        <v>Slovenský zväz sánkarovaKsánkovanie - kapitálové transfery</v>
      </c>
      <c r="N81" s="3" t="str">
        <f t="shared" si="9"/>
        <v>31989373aK</v>
      </c>
    </row>
    <row r="82" spans="1:14" x14ac:dyDescent="0.2">
      <c r="A82" s="166" t="s">
        <v>967</v>
      </c>
      <c r="B82" s="204" t="str">
        <f>VLOOKUP(A82,Adr!A:B,2,FALSE)</f>
        <v>Slovenský zväz športového ju-jitsu</v>
      </c>
      <c r="C82" s="185" t="s">
        <v>1197</v>
      </c>
      <c r="D82" s="289">
        <v>15790</v>
      </c>
      <c r="E82" s="173">
        <v>0</v>
      </c>
      <c r="F82" s="166" t="s">
        <v>338</v>
      </c>
      <c r="G82" s="169" t="s">
        <v>319</v>
      </c>
      <c r="H82" s="169" t="s">
        <v>1058</v>
      </c>
      <c r="I82" s="192" t="str">
        <f t="shared" si="5"/>
        <v>42219922a</v>
      </c>
      <c r="J82" s="167" t="str">
        <f t="shared" si="6"/>
        <v>42219922026 02</v>
      </c>
      <c r="K82" s="5" t="s">
        <v>1198</v>
      </c>
      <c r="L82" s="167" t="str">
        <f t="shared" si="7"/>
        <v>42219922026 02B</v>
      </c>
      <c r="M82" s="5" t="str">
        <f t="shared" si="8"/>
        <v>Slovenský zväz športového ju-jitsuaBju-jitsu - bežné transfery</v>
      </c>
      <c r="N82" s="3" t="str">
        <f t="shared" si="9"/>
        <v>42219922aB</v>
      </c>
    </row>
    <row r="83" spans="1:14" x14ac:dyDescent="0.2">
      <c r="A83" s="166" t="s">
        <v>976</v>
      </c>
      <c r="B83" s="204" t="str">
        <f>VLOOKUP(A83,Adr!A:B,2,FALSE)</f>
        <v>Slovenský zväz športového rybolovu</v>
      </c>
      <c r="C83" s="196" t="s">
        <v>1199</v>
      </c>
      <c r="D83" s="289">
        <v>72718</v>
      </c>
      <c r="E83" s="230">
        <v>0</v>
      </c>
      <c r="F83" s="166" t="s">
        <v>338</v>
      </c>
      <c r="G83" s="169" t="s">
        <v>319</v>
      </c>
      <c r="H83" s="169" t="s">
        <v>1058</v>
      </c>
      <c r="I83" s="192" t="str">
        <f t="shared" si="5"/>
        <v>51118831a</v>
      </c>
      <c r="J83" s="167" t="str">
        <f t="shared" si="6"/>
        <v>51118831026 02</v>
      </c>
      <c r="K83" s="5" t="s">
        <v>1200</v>
      </c>
      <c r="L83" s="167" t="str">
        <f t="shared" si="7"/>
        <v>51118831026 02B</v>
      </c>
      <c r="M83" s="5" t="str">
        <f t="shared" si="8"/>
        <v>Slovenský zväz športového rybolovuaBšportové rybárstvo - bežné transfery</v>
      </c>
      <c r="N83" s="3" t="str">
        <f t="shared" si="9"/>
        <v>51118831aB</v>
      </c>
    </row>
    <row r="84" spans="1:14" x14ac:dyDescent="0.2">
      <c r="A84" s="166" t="s">
        <v>984</v>
      </c>
      <c r="B84" s="204" t="str">
        <f>VLOOKUP(A84,Adr!A:B,2,FALSE)</f>
        <v>Slovenský zväz tanečných športov</v>
      </c>
      <c r="C84" s="196" t="s">
        <v>1201</v>
      </c>
      <c r="D84" s="289">
        <v>309566</v>
      </c>
      <c r="E84" s="173">
        <v>0</v>
      </c>
      <c r="F84" s="166" t="s">
        <v>338</v>
      </c>
      <c r="G84" s="169" t="s">
        <v>319</v>
      </c>
      <c r="H84" s="169" t="s">
        <v>1058</v>
      </c>
      <c r="I84" s="192" t="str">
        <f t="shared" si="5"/>
        <v>00684767a</v>
      </c>
      <c r="J84" s="167" t="str">
        <f t="shared" si="6"/>
        <v>00684767026 02</v>
      </c>
      <c r="K84" s="5" t="s">
        <v>1202</v>
      </c>
      <c r="L84" s="167" t="str">
        <f t="shared" si="7"/>
        <v>00684767026 02B</v>
      </c>
      <c r="M84" s="5" t="str">
        <f t="shared" si="8"/>
        <v>Slovenský zväz tanečných športovaBtanečný šport - bežné transfery</v>
      </c>
      <c r="N84" s="3" t="str">
        <f t="shared" si="9"/>
        <v>00684767aB</v>
      </c>
    </row>
    <row r="85" spans="1:14" x14ac:dyDescent="0.2">
      <c r="A85" s="166" t="s">
        <v>990</v>
      </c>
      <c r="B85" s="204" t="str">
        <f>VLOOKUP(A85,Adr!A:B,2,FALSE)</f>
        <v>Slovenský zväz vodného lyžovania a wakeboardingu</v>
      </c>
      <c r="C85" s="190" t="s">
        <v>1203</v>
      </c>
      <c r="D85" s="291">
        <v>30430</v>
      </c>
      <c r="E85" s="230">
        <v>0</v>
      </c>
      <c r="F85" s="166" t="s">
        <v>338</v>
      </c>
      <c r="G85" s="169" t="s">
        <v>319</v>
      </c>
      <c r="H85" s="169" t="s">
        <v>1058</v>
      </c>
      <c r="I85" s="192" t="str">
        <f t="shared" si="5"/>
        <v>30793203a</v>
      </c>
      <c r="J85" s="167" t="str">
        <f t="shared" si="6"/>
        <v>30793203026 02</v>
      </c>
      <c r="K85" s="5" t="s">
        <v>1204</v>
      </c>
      <c r="L85" s="167" t="str">
        <f t="shared" si="7"/>
        <v>30793203026 02B</v>
      </c>
      <c r="M85" s="5" t="str">
        <f t="shared" si="8"/>
        <v>Slovenský zväz vodného lyžovania a wakeboardinguaBvodné lyžovanie - bežné transfery</v>
      </c>
      <c r="N85" s="3" t="str">
        <f t="shared" si="9"/>
        <v>30793203aB</v>
      </c>
    </row>
    <row r="86" spans="1:14" x14ac:dyDescent="0.2">
      <c r="A86" s="182" t="s">
        <v>997</v>
      </c>
      <c r="B86" s="204" t="str">
        <f>VLOOKUP(A86,Adr!A:B,2,FALSE)</f>
        <v>Slovenský zväz vodného motorizmu</v>
      </c>
      <c r="C86" s="169" t="s">
        <v>1205</v>
      </c>
      <c r="D86" s="291">
        <v>15790</v>
      </c>
      <c r="E86" s="173">
        <v>0</v>
      </c>
      <c r="F86" s="166" t="s">
        <v>338</v>
      </c>
      <c r="G86" s="169" t="s">
        <v>319</v>
      </c>
      <c r="H86" s="169" t="s">
        <v>1058</v>
      </c>
      <c r="I86" s="192" t="str">
        <f t="shared" ref="I86:I94" si="10">A86&amp;F86</f>
        <v>00681768a</v>
      </c>
      <c r="J86" s="167" t="str">
        <f t="shared" ref="J86:J94" si="11">A86&amp;G86</f>
        <v>00681768026 02</v>
      </c>
      <c r="K86" s="5" t="s">
        <v>1206</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1005</v>
      </c>
      <c r="B87" s="204" t="str">
        <f>VLOOKUP(A87,Adr!A:B,2,FALSE)</f>
        <v>Slovenský zväz vzpierania</v>
      </c>
      <c r="C87" s="169" t="s">
        <v>1207</v>
      </c>
      <c r="D87" s="291">
        <v>170038</v>
      </c>
      <c r="E87" s="230">
        <v>0</v>
      </c>
      <c r="F87" s="166" t="s">
        <v>338</v>
      </c>
      <c r="G87" s="169" t="s">
        <v>319</v>
      </c>
      <c r="H87" s="169" t="s">
        <v>1058</v>
      </c>
      <c r="I87" s="192" t="str">
        <f t="shared" si="10"/>
        <v>31796079a</v>
      </c>
      <c r="J87" s="167" t="str">
        <f t="shared" si="11"/>
        <v>31796079026 02</v>
      </c>
      <c r="K87" s="5" t="s">
        <v>1208</v>
      </c>
      <c r="L87" s="167" t="str">
        <f t="shared" si="12"/>
        <v>31796079026 02B</v>
      </c>
      <c r="M87" s="5" t="str">
        <f t="shared" si="13"/>
        <v>Slovenský zväz vzpieraniaaBvzpieranie - bežné transfery</v>
      </c>
      <c r="N87" s="3" t="str">
        <f t="shared" si="14"/>
        <v>31796079aB</v>
      </c>
    </row>
    <row r="88" spans="1:14" x14ac:dyDescent="0.2">
      <c r="A88" s="202" t="s">
        <v>1005</v>
      </c>
      <c r="B88" s="204" t="str">
        <f>VLOOKUP(A88,Adr!A:B,2,FALSE)</f>
        <v>Slovenský zväz vzpierania</v>
      </c>
      <c r="C88" s="169" t="s">
        <v>1501</v>
      </c>
      <c r="D88" s="291">
        <v>60000</v>
      </c>
      <c r="E88" s="173">
        <v>0</v>
      </c>
      <c r="F88" s="166" t="s">
        <v>338</v>
      </c>
      <c r="G88" s="169" t="s">
        <v>319</v>
      </c>
      <c r="H88" s="169" t="s">
        <v>1490</v>
      </c>
      <c r="I88" s="192" t="str">
        <f t="shared" si="10"/>
        <v>31796079a</v>
      </c>
      <c r="J88" s="167" t="str">
        <f t="shared" si="11"/>
        <v>31796079026 02</v>
      </c>
      <c r="K88" s="5" t="s">
        <v>1208</v>
      </c>
      <c r="L88" s="167" t="str">
        <f t="shared" si="12"/>
        <v>31796079026 02K</v>
      </c>
      <c r="M88" s="5" t="str">
        <f t="shared" si="13"/>
        <v>Slovenský zväz vzpieraniaaKvzpieranie - kapitálové transfery</v>
      </c>
      <c r="N88" s="3" t="str">
        <f t="shared" si="14"/>
        <v>31796079aK</v>
      </c>
    </row>
    <row r="89" spans="1:14" x14ac:dyDescent="0.2">
      <c r="A89" s="198" t="s">
        <v>1011</v>
      </c>
      <c r="B89" s="204" t="str">
        <f>VLOOKUP(A89,Adr!A:B,2,FALSE)</f>
        <v>Teqballová federácia Slovensko</v>
      </c>
      <c r="C89" s="185" t="s">
        <v>1209</v>
      </c>
      <c r="D89" s="290">
        <v>23790</v>
      </c>
      <c r="E89" s="230">
        <v>0</v>
      </c>
      <c r="F89" s="166" t="s">
        <v>338</v>
      </c>
      <c r="G89" s="169" t="s">
        <v>319</v>
      </c>
      <c r="H89" s="169" t="s">
        <v>1058</v>
      </c>
      <c r="I89" s="192" t="str">
        <f t="shared" si="10"/>
        <v>53007344a</v>
      </c>
      <c r="J89" s="167" t="str">
        <f t="shared" si="11"/>
        <v>53007344026 02</v>
      </c>
      <c r="K89" s="5" t="s">
        <v>1210</v>
      </c>
      <c r="L89" s="167" t="str">
        <f t="shared" si="12"/>
        <v>53007344026 02B</v>
      </c>
      <c r="M89" s="5" t="str">
        <f t="shared" si="13"/>
        <v>Teqballová federácia SlovenskoaBteqball - bežné transfery</v>
      </c>
      <c r="N89" s="3" t="str">
        <f t="shared" si="14"/>
        <v>53007344aB</v>
      </c>
    </row>
    <row r="90" spans="1:14" x14ac:dyDescent="0.2">
      <c r="A90" s="198" t="s">
        <v>1011</v>
      </c>
      <c r="B90" s="204" t="str">
        <f>VLOOKUP(A90,Adr!A:B,2,FALSE)</f>
        <v>Teqballová federácia Slovensko</v>
      </c>
      <c r="C90" s="185" t="s">
        <v>1502</v>
      </c>
      <c r="D90" s="290">
        <v>8000</v>
      </c>
      <c r="E90" s="173">
        <v>0</v>
      </c>
      <c r="F90" s="166" t="s">
        <v>338</v>
      </c>
      <c r="G90" s="169" t="s">
        <v>319</v>
      </c>
      <c r="H90" s="169" t="s">
        <v>1490</v>
      </c>
      <c r="I90" s="192" t="str">
        <f t="shared" si="10"/>
        <v>53007344a</v>
      </c>
      <c r="J90" s="167" t="str">
        <f t="shared" si="11"/>
        <v>53007344026 02</v>
      </c>
      <c r="K90" s="5" t="s">
        <v>1210</v>
      </c>
      <c r="L90" s="167" t="str">
        <f t="shared" si="12"/>
        <v>53007344026 02K</v>
      </c>
      <c r="M90" s="5" t="str">
        <f t="shared" si="13"/>
        <v>Teqballová federácia SlovenskoaKteqball - kapitálové transfery</v>
      </c>
      <c r="N90" s="3" t="str">
        <f t="shared" si="14"/>
        <v>53007344aK</v>
      </c>
    </row>
    <row r="91" spans="1:14" x14ac:dyDescent="0.2">
      <c r="A91" s="198" t="s">
        <v>1019</v>
      </c>
      <c r="B91" s="204" t="str">
        <f>VLOOKUP(A91,Adr!A:B,2,FALSE)</f>
        <v>Združenie šípkarských organizácií</v>
      </c>
      <c r="C91" s="185" t="s">
        <v>1211</v>
      </c>
      <c r="D91" s="290">
        <v>38732</v>
      </c>
      <c r="E91" s="230">
        <v>0</v>
      </c>
      <c r="F91" s="166" t="s">
        <v>338</v>
      </c>
      <c r="G91" s="169" t="s">
        <v>319</v>
      </c>
      <c r="H91" s="169" t="s">
        <v>1058</v>
      </c>
      <c r="I91" s="192" t="str">
        <f t="shared" si="10"/>
        <v>35538015a</v>
      </c>
      <c r="J91" s="167" t="str">
        <f t="shared" si="11"/>
        <v>35538015026 02</v>
      </c>
      <c r="K91" s="5" t="s">
        <v>1212</v>
      </c>
      <c r="L91" s="167" t="str">
        <f t="shared" si="12"/>
        <v>35538015026 02B</v>
      </c>
      <c r="M91" s="5" t="str">
        <f t="shared" si="13"/>
        <v>Združenie šípkarských organizáciíaBšípky - bežné transfery</v>
      </c>
      <c r="N91" s="3" t="str">
        <f t="shared" si="14"/>
        <v>35538015aB</v>
      </c>
    </row>
    <row r="92" spans="1:14" x14ac:dyDescent="0.2">
      <c r="A92" s="202" t="s">
        <v>1026</v>
      </c>
      <c r="B92" s="204" t="str">
        <f>VLOOKUP(A92,Adr!A:B,2,FALSE)</f>
        <v>Zväz potápačov Slovenska</v>
      </c>
      <c r="C92" s="196" t="s">
        <v>1213</v>
      </c>
      <c r="D92" s="289">
        <v>48328</v>
      </c>
      <c r="E92" s="173">
        <v>0</v>
      </c>
      <c r="F92" s="166" t="s">
        <v>338</v>
      </c>
      <c r="G92" s="169" t="s">
        <v>319</v>
      </c>
      <c r="H92" s="169" t="s">
        <v>1058</v>
      </c>
      <c r="I92" s="192" t="str">
        <f t="shared" si="10"/>
        <v>00585319a</v>
      </c>
      <c r="J92" s="167" t="str">
        <f t="shared" si="11"/>
        <v>00585319026 02</v>
      </c>
      <c r="K92" s="5" t="s">
        <v>1214</v>
      </c>
      <c r="L92" s="167" t="str">
        <f t="shared" si="12"/>
        <v>00585319026 02B</v>
      </c>
      <c r="M92" s="5" t="str">
        <f t="shared" si="13"/>
        <v>Zväz potápačov SlovenskaaBpotápačské športy - bežné transfery</v>
      </c>
      <c r="N92" s="3" t="str">
        <f t="shared" si="14"/>
        <v>00585319aB</v>
      </c>
    </row>
    <row r="93" spans="1:14" x14ac:dyDescent="0.2">
      <c r="A93" s="198" t="s">
        <v>1033</v>
      </c>
      <c r="B93" s="204" t="str">
        <f>VLOOKUP(A93,Adr!A:B,2,FALSE)</f>
        <v>Zväz slovenského kolieskového korčuľovania</v>
      </c>
      <c r="C93" s="196" t="s">
        <v>1215</v>
      </c>
      <c r="D93" s="289">
        <v>108886</v>
      </c>
      <c r="E93" s="230">
        <v>0</v>
      </c>
      <c r="F93" s="166" t="s">
        <v>338</v>
      </c>
      <c r="G93" s="169" t="s">
        <v>319</v>
      </c>
      <c r="H93" s="169" t="s">
        <v>1058</v>
      </c>
      <c r="I93" s="192" t="str">
        <f t="shared" si="10"/>
        <v>42132690a</v>
      </c>
      <c r="J93" s="167" t="str">
        <f t="shared" si="11"/>
        <v>42132690026 02</v>
      </c>
      <c r="K93" s="5" t="s">
        <v>1216</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1040</v>
      </c>
      <c r="B94" s="204" t="str">
        <f>VLOOKUP(A94,Adr!A:B,2,FALSE)</f>
        <v>Zväz slovenského lyžovania</v>
      </c>
      <c r="C94" s="185" t="s">
        <v>1217</v>
      </c>
      <c r="D94" s="291">
        <v>841652</v>
      </c>
      <c r="E94" s="173">
        <v>0</v>
      </c>
      <c r="F94" s="166" t="s">
        <v>338</v>
      </c>
      <c r="G94" s="169" t="s">
        <v>319</v>
      </c>
      <c r="H94" s="169" t="s">
        <v>1058</v>
      </c>
      <c r="I94" s="192" t="str">
        <f t="shared" si="10"/>
        <v>50671669a</v>
      </c>
      <c r="J94" s="167" t="str">
        <f t="shared" si="11"/>
        <v>50671669026 02</v>
      </c>
      <c r="K94" s="5" t="s">
        <v>1218</v>
      </c>
      <c r="L94" s="167" t="str">
        <f t="shared" si="12"/>
        <v>50671669026 02B</v>
      </c>
      <c r="M94" s="5" t="str">
        <f t="shared" si="13"/>
        <v>Zväz slovenského lyžovaniaaBlyžovanie - bežné transfery</v>
      </c>
      <c r="N94" s="3" t="str">
        <f t="shared" si="14"/>
        <v>50671669aB</v>
      </c>
    </row>
    <row r="95" spans="1:14" x14ac:dyDescent="0.2">
      <c r="A95" s="166" t="s">
        <v>1040</v>
      </c>
      <c r="B95" s="204" t="str">
        <f>VLOOKUP(A95,Adr!A:B,2,FALSE)</f>
        <v>Zväz slovenského lyžovania</v>
      </c>
      <c r="C95" s="185" t="s">
        <v>1503</v>
      </c>
      <c r="D95" s="289">
        <v>100000</v>
      </c>
      <c r="E95" s="230">
        <v>0</v>
      </c>
      <c r="F95" s="166" t="s">
        <v>338</v>
      </c>
      <c r="G95" s="169" t="s">
        <v>319</v>
      </c>
      <c r="H95" s="169" t="s">
        <v>1490</v>
      </c>
      <c r="I95" s="192" t="str">
        <f t="shared" ref="I95" si="15">A95&amp;F95</f>
        <v>50671669a</v>
      </c>
      <c r="J95" s="167" t="str">
        <f t="shared" ref="J95" si="16">A95&amp;G95</f>
        <v>50671669026 02</v>
      </c>
      <c r="K95" s="5" t="s">
        <v>1218</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1054</v>
      </c>
      <c r="B1" s="2"/>
      <c r="C1" s="2" t="s">
        <v>335</v>
      </c>
      <c r="D1" s="2" t="s">
        <v>1219</v>
      </c>
      <c r="E1" s="2" t="s">
        <v>1220</v>
      </c>
      <c r="F1" s="2" t="s">
        <v>315</v>
      </c>
      <c r="G1" s="2" t="s">
        <v>1221</v>
      </c>
      <c r="H1" s="2"/>
      <c r="I1" s="2" t="s">
        <v>315</v>
      </c>
      <c r="J1" s="2" t="s">
        <v>1222</v>
      </c>
      <c r="K1" s="2"/>
      <c r="L1" s="2"/>
      <c r="M1" s="2"/>
      <c r="N1" s="2"/>
    </row>
    <row r="2" spans="1:14" x14ac:dyDescent="0.25">
      <c r="A2" t="s">
        <v>1223</v>
      </c>
      <c r="C2" t="s">
        <v>338</v>
      </c>
      <c r="D2" t="s">
        <v>1224</v>
      </c>
      <c r="E2">
        <v>1</v>
      </c>
      <c r="F2" t="s">
        <v>319</v>
      </c>
      <c r="G2" t="s">
        <v>1225</v>
      </c>
      <c r="I2" t="s">
        <v>317</v>
      </c>
      <c r="J2" t="s">
        <v>1226</v>
      </c>
    </row>
    <row r="3" spans="1:14" x14ac:dyDescent="0.25">
      <c r="A3" t="s">
        <v>1060</v>
      </c>
      <c r="C3" t="s">
        <v>340</v>
      </c>
      <c r="D3" t="s">
        <v>1227</v>
      </c>
      <c r="E3">
        <v>1</v>
      </c>
      <c r="F3" t="s">
        <v>319</v>
      </c>
      <c r="G3" t="s">
        <v>1225</v>
      </c>
      <c r="I3" t="s">
        <v>319</v>
      </c>
      <c r="J3" t="s">
        <v>320</v>
      </c>
    </row>
    <row r="4" spans="1:14" x14ac:dyDescent="0.25">
      <c r="A4" t="s">
        <v>1124</v>
      </c>
      <c r="C4" t="s">
        <v>342</v>
      </c>
      <c r="D4" t="s">
        <v>1228</v>
      </c>
      <c r="E4">
        <v>1</v>
      </c>
      <c r="F4" t="s">
        <v>319</v>
      </c>
      <c r="G4" t="s">
        <v>1225</v>
      </c>
      <c r="I4" t="s">
        <v>321</v>
      </c>
      <c r="J4" t="s">
        <v>322</v>
      </c>
    </row>
    <row r="5" spans="1:14" x14ac:dyDescent="0.25">
      <c r="A5" t="s">
        <v>1080</v>
      </c>
      <c r="C5" t="s">
        <v>344</v>
      </c>
      <c r="D5" t="s">
        <v>1229</v>
      </c>
      <c r="E5">
        <v>1</v>
      </c>
      <c r="F5" t="s">
        <v>319</v>
      </c>
      <c r="G5" t="s">
        <v>1225</v>
      </c>
      <c r="I5" t="s">
        <v>323</v>
      </c>
      <c r="J5" t="s">
        <v>324</v>
      </c>
    </row>
    <row r="6" spans="1:14" x14ac:dyDescent="0.25">
      <c r="A6" t="s">
        <v>1230</v>
      </c>
      <c r="C6" t="s">
        <v>346</v>
      </c>
      <c r="D6" t="s">
        <v>1231</v>
      </c>
      <c r="E6">
        <v>1</v>
      </c>
      <c r="F6" t="s">
        <v>319</v>
      </c>
      <c r="G6" t="s">
        <v>1225</v>
      </c>
      <c r="I6" t="s">
        <v>325</v>
      </c>
      <c r="J6" t="s">
        <v>1232</v>
      </c>
    </row>
    <row r="7" spans="1:14" x14ac:dyDescent="0.25">
      <c r="A7" t="s">
        <v>1233</v>
      </c>
      <c r="C7" t="s">
        <v>348</v>
      </c>
      <c r="D7" t="s">
        <v>1234</v>
      </c>
      <c r="E7">
        <v>2</v>
      </c>
      <c r="F7" t="s">
        <v>321</v>
      </c>
      <c r="G7" t="s">
        <v>1235</v>
      </c>
    </row>
    <row r="8" spans="1:14" x14ac:dyDescent="0.25">
      <c r="A8" t="s">
        <v>1088</v>
      </c>
      <c r="C8" t="s">
        <v>350</v>
      </c>
      <c r="D8" t="s">
        <v>1236</v>
      </c>
      <c r="E8">
        <v>3</v>
      </c>
      <c r="F8" t="s">
        <v>321</v>
      </c>
      <c r="G8" t="s">
        <v>1237</v>
      </c>
    </row>
    <row r="9" spans="1:14" x14ac:dyDescent="0.25">
      <c r="A9" t="s">
        <v>1238</v>
      </c>
      <c r="C9" t="s">
        <v>352</v>
      </c>
      <c r="D9" t="s">
        <v>1239</v>
      </c>
      <c r="E9">
        <v>3</v>
      </c>
      <c r="F9" t="s">
        <v>321</v>
      </c>
      <c r="G9" t="s">
        <v>1240</v>
      </c>
    </row>
    <row r="10" spans="1:14" x14ac:dyDescent="0.25">
      <c r="A10" t="s">
        <v>1162</v>
      </c>
      <c r="C10" t="s">
        <v>354</v>
      </c>
      <c r="D10" t="s">
        <v>1241</v>
      </c>
      <c r="E10">
        <v>4</v>
      </c>
      <c r="F10" t="s">
        <v>321</v>
      </c>
      <c r="G10" t="s">
        <v>1242</v>
      </c>
    </row>
    <row r="11" spans="1:14" x14ac:dyDescent="0.25">
      <c r="A11" t="s">
        <v>1164</v>
      </c>
      <c r="C11" t="s">
        <v>356</v>
      </c>
      <c r="D11" t="s">
        <v>1243</v>
      </c>
      <c r="E11">
        <v>4</v>
      </c>
      <c r="F11" t="s">
        <v>317</v>
      </c>
      <c r="G11" t="s">
        <v>1242</v>
      </c>
    </row>
    <row r="12" spans="1:14" x14ac:dyDescent="0.25">
      <c r="A12" t="s">
        <v>1126</v>
      </c>
      <c r="C12" t="s">
        <v>358</v>
      </c>
      <c r="D12" t="s">
        <v>1244</v>
      </c>
      <c r="E12">
        <v>4</v>
      </c>
      <c r="F12" t="s">
        <v>317</v>
      </c>
      <c r="G12" t="s">
        <v>1242</v>
      </c>
    </row>
    <row r="13" spans="1:14" x14ac:dyDescent="0.25">
      <c r="A13" t="s">
        <v>1166</v>
      </c>
      <c r="C13" t="s">
        <v>360</v>
      </c>
      <c r="D13" t="s">
        <v>1245</v>
      </c>
      <c r="E13">
        <v>4</v>
      </c>
      <c r="F13" t="s">
        <v>325</v>
      </c>
      <c r="G13" t="s">
        <v>1242</v>
      </c>
    </row>
    <row r="14" spans="1:14" x14ac:dyDescent="0.25">
      <c r="A14" t="s">
        <v>1062</v>
      </c>
      <c r="C14" t="s">
        <v>362</v>
      </c>
      <c r="D14" t="s">
        <v>1246</v>
      </c>
      <c r="E14">
        <v>4</v>
      </c>
      <c r="F14" t="s">
        <v>321</v>
      </c>
      <c r="G14" t="s">
        <v>1242</v>
      </c>
    </row>
    <row r="15" spans="1:14" x14ac:dyDescent="0.25">
      <c r="A15" t="s">
        <v>1064</v>
      </c>
      <c r="C15" t="s">
        <v>364</v>
      </c>
    </row>
    <row r="16" spans="1:14" x14ac:dyDescent="0.25">
      <c r="A16" t="s">
        <v>1128</v>
      </c>
      <c r="C16" t="s">
        <v>365</v>
      </c>
    </row>
    <row r="17" spans="1:3" x14ac:dyDescent="0.25">
      <c r="A17" t="s">
        <v>1090</v>
      </c>
      <c r="C17" t="s">
        <v>366</v>
      </c>
    </row>
    <row r="18" spans="1:3" x14ac:dyDescent="0.25">
      <c r="A18" t="s">
        <v>1130</v>
      </c>
      <c r="C18" t="s">
        <v>367</v>
      </c>
    </row>
    <row r="19" spans="1:3" x14ac:dyDescent="0.25">
      <c r="A19" t="s">
        <v>1132</v>
      </c>
      <c r="C19" t="s">
        <v>368</v>
      </c>
    </row>
    <row r="20" spans="1:3" x14ac:dyDescent="0.25">
      <c r="A20" t="s">
        <v>1168</v>
      </c>
      <c r="C20" t="s">
        <v>1247</v>
      </c>
    </row>
    <row r="21" spans="1:3" x14ac:dyDescent="0.25">
      <c r="A21" t="s">
        <v>1248</v>
      </c>
      <c r="C21" t="s">
        <v>1249</v>
      </c>
    </row>
    <row r="22" spans="1:3" x14ac:dyDescent="0.25">
      <c r="A22" t="s">
        <v>1250</v>
      </c>
      <c r="C22" t="s">
        <v>1251</v>
      </c>
    </row>
    <row r="23" spans="1:3" x14ac:dyDescent="0.25">
      <c r="A23" t="s">
        <v>1170</v>
      </c>
      <c r="C23" t="s">
        <v>1252</v>
      </c>
    </row>
    <row r="24" spans="1:3" x14ac:dyDescent="0.25">
      <c r="A24" t="s">
        <v>1253</v>
      </c>
      <c r="C24" t="s">
        <v>1254</v>
      </c>
    </row>
    <row r="25" spans="1:3" x14ac:dyDescent="0.25">
      <c r="A25" t="s">
        <v>1172</v>
      </c>
      <c r="C25" t="s">
        <v>1255</v>
      </c>
    </row>
    <row r="26" spans="1:3" x14ac:dyDescent="0.25">
      <c r="A26" t="s">
        <v>1134</v>
      </c>
      <c r="C26" t="s">
        <v>1256</v>
      </c>
    </row>
    <row r="27" spans="1:3" x14ac:dyDescent="0.25">
      <c r="A27" t="s">
        <v>1076</v>
      </c>
      <c r="C27" t="s">
        <v>1257</v>
      </c>
    </row>
    <row r="28" spans="1:3" x14ac:dyDescent="0.25">
      <c r="A28" t="s">
        <v>1094</v>
      </c>
    </row>
    <row r="29" spans="1:3" x14ac:dyDescent="0.25">
      <c r="A29" t="s">
        <v>1096</v>
      </c>
    </row>
    <row r="30" spans="1:3" x14ac:dyDescent="0.25">
      <c r="A30" t="s">
        <v>1174</v>
      </c>
    </row>
    <row r="31" spans="1:3" x14ac:dyDescent="0.25">
      <c r="A31" t="s">
        <v>1136</v>
      </c>
    </row>
    <row r="32" spans="1:3" x14ac:dyDescent="0.25">
      <c r="A32" t="s">
        <v>1176</v>
      </c>
    </row>
    <row r="33" spans="1:1" x14ac:dyDescent="0.25">
      <c r="A33" t="s">
        <v>1100</v>
      </c>
    </row>
    <row r="34" spans="1:1" x14ac:dyDescent="0.25">
      <c r="A34" t="s">
        <v>1178</v>
      </c>
    </row>
    <row r="35" spans="1:1" x14ac:dyDescent="0.25">
      <c r="A35" t="s">
        <v>1198</v>
      </c>
    </row>
    <row r="36" spans="1:1" x14ac:dyDescent="0.25">
      <c r="A36" t="s">
        <v>1102</v>
      </c>
    </row>
    <row r="37" spans="1:1" x14ac:dyDescent="0.25">
      <c r="A37" t="s">
        <v>1180</v>
      </c>
    </row>
    <row r="38" spans="1:1" x14ac:dyDescent="0.25">
      <c r="A38" t="s">
        <v>1258</v>
      </c>
    </row>
    <row r="39" spans="1:1" x14ac:dyDescent="0.25">
      <c r="A39" t="s">
        <v>1182</v>
      </c>
    </row>
    <row r="40" spans="1:1" x14ac:dyDescent="0.25">
      <c r="A40" t="s">
        <v>1216</v>
      </c>
    </row>
    <row r="41" spans="1:1" x14ac:dyDescent="0.25">
      <c r="A41" t="s">
        <v>1078</v>
      </c>
    </row>
    <row r="42" spans="1:1" x14ac:dyDescent="0.25">
      <c r="A42" t="s">
        <v>1140</v>
      </c>
    </row>
    <row r="43" spans="1:1" x14ac:dyDescent="0.25">
      <c r="A43" t="s">
        <v>1259</v>
      </c>
    </row>
    <row r="44" spans="1:1" x14ac:dyDescent="0.25">
      <c r="A44" t="s">
        <v>1260</v>
      </c>
    </row>
    <row r="45" spans="1:1" x14ac:dyDescent="0.25">
      <c r="A45" t="s">
        <v>1261</v>
      </c>
    </row>
    <row r="46" spans="1:1" x14ac:dyDescent="0.25">
      <c r="A46" t="s">
        <v>1184</v>
      </c>
    </row>
    <row r="47" spans="1:1" x14ac:dyDescent="0.25">
      <c r="A47" t="s">
        <v>1104</v>
      </c>
    </row>
    <row r="48" spans="1:1" x14ac:dyDescent="0.25">
      <c r="A48" t="s">
        <v>1144</v>
      </c>
    </row>
    <row r="49" spans="1:1" x14ac:dyDescent="0.25">
      <c r="A49" t="s">
        <v>1142</v>
      </c>
    </row>
    <row r="50" spans="1:1" x14ac:dyDescent="0.25">
      <c r="A50" t="s">
        <v>1218</v>
      </c>
    </row>
    <row r="51" spans="1:1" x14ac:dyDescent="0.25">
      <c r="A51" t="s">
        <v>1186</v>
      </c>
    </row>
    <row r="52" spans="1:1" x14ac:dyDescent="0.25">
      <c r="A52" t="s">
        <v>1106</v>
      </c>
    </row>
    <row r="53" spans="1:1" x14ac:dyDescent="0.25">
      <c r="A53" t="s">
        <v>1262</v>
      </c>
    </row>
    <row r="54" spans="1:1" x14ac:dyDescent="0.25">
      <c r="A54" t="s">
        <v>1188</v>
      </c>
    </row>
    <row r="55" spans="1:1" x14ac:dyDescent="0.25">
      <c r="A55" t="s">
        <v>1263</v>
      </c>
    </row>
    <row r="56" spans="1:1" x14ac:dyDescent="0.25">
      <c r="A56" t="s">
        <v>1110</v>
      </c>
    </row>
    <row r="57" spans="1:1" x14ac:dyDescent="0.25">
      <c r="A57" t="s">
        <v>1264</v>
      </c>
    </row>
    <row r="58" spans="1:1" x14ac:dyDescent="0.25">
      <c r="A58" t="s">
        <v>1214</v>
      </c>
    </row>
    <row r="59" spans="1:1" x14ac:dyDescent="0.25">
      <c r="A59" t="s">
        <v>1265</v>
      </c>
    </row>
    <row r="60" spans="1:1" x14ac:dyDescent="0.25">
      <c r="A60" t="s">
        <v>1190</v>
      </c>
    </row>
    <row r="61" spans="1:1" x14ac:dyDescent="0.25">
      <c r="A61" t="s">
        <v>1266</v>
      </c>
    </row>
    <row r="62" spans="1:1" x14ac:dyDescent="0.25">
      <c r="A62" t="s">
        <v>1192</v>
      </c>
    </row>
    <row r="63" spans="1:1" x14ac:dyDescent="0.25">
      <c r="A63" t="s">
        <v>1267</v>
      </c>
    </row>
    <row r="64" spans="1:1" x14ac:dyDescent="0.25">
      <c r="A64" t="s">
        <v>1112</v>
      </c>
    </row>
    <row r="65" spans="1:1" x14ac:dyDescent="0.25">
      <c r="A65" t="s">
        <v>1194</v>
      </c>
    </row>
    <row r="66" spans="1:1" x14ac:dyDescent="0.25">
      <c r="A66" t="s">
        <v>1146</v>
      </c>
    </row>
    <row r="67" spans="1:1" x14ac:dyDescent="0.25">
      <c r="A67" t="s">
        <v>1268</v>
      </c>
    </row>
    <row r="68" spans="1:1" x14ac:dyDescent="0.25">
      <c r="A68" t="s">
        <v>1196</v>
      </c>
    </row>
    <row r="69" spans="1:1" x14ac:dyDescent="0.25">
      <c r="A69" t="s">
        <v>1269</v>
      </c>
    </row>
    <row r="70" spans="1:1" x14ac:dyDescent="0.25">
      <c r="A70" t="s">
        <v>1270</v>
      </c>
    </row>
    <row r="71" spans="1:1" x14ac:dyDescent="0.25">
      <c r="A71" t="s">
        <v>1072</v>
      </c>
    </row>
    <row r="72" spans="1:1" x14ac:dyDescent="0.25">
      <c r="A72" t="s">
        <v>1114</v>
      </c>
    </row>
    <row r="73" spans="1:1" x14ac:dyDescent="0.25">
      <c r="A73" t="s">
        <v>1271</v>
      </c>
    </row>
    <row r="74" spans="1:1" x14ac:dyDescent="0.25">
      <c r="A74" t="s">
        <v>1116</v>
      </c>
    </row>
    <row r="75" spans="1:1" x14ac:dyDescent="0.25">
      <c r="A75" t="s">
        <v>1118</v>
      </c>
    </row>
    <row r="76" spans="1:1" x14ac:dyDescent="0.25">
      <c r="A76" t="s">
        <v>1148</v>
      </c>
    </row>
    <row r="77" spans="1:1" x14ac:dyDescent="0.25">
      <c r="A77" t="s">
        <v>1150</v>
      </c>
    </row>
    <row r="78" spans="1:1" x14ac:dyDescent="0.25">
      <c r="A78" t="s">
        <v>1272</v>
      </c>
    </row>
    <row r="79" spans="1:1" x14ac:dyDescent="0.25">
      <c r="A79" t="s">
        <v>1273</v>
      </c>
    </row>
    <row r="80" spans="1:1" x14ac:dyDescent="0.25">
      <c r="A80" t="s">
        <v>1152</v>
      </c>
    </row>
    <row r="81" spans="1:1" x14ac:dyDescent="0.25">
      <c r="A81" t="s">
        <v>1154</v>
      </c>
    </row>
    <row r="82" spans="1:1" x14ac:dyDescent="0.25">
      <c r="A82" t="s">
        <v>1212</v>
      </c>
    </row>
    <row r="83" spans="1:1" x14ac:dyDescent="0.25">
      <c r="A83" t="s">
        <v>1274</v>
      </c>
    </row>
    <row r="84" spans="1:1" x14ac:dyDescent="0.25">
      <c r="A84" t="s">
        <v>1200</v>
      </c>
    </row>
    <row r="85" spans="1:1" x14ac:dyDescent="0.25">
      <c r="A85" t="s">
        <v>1074</v>
      </c>
    </row>
    <row r="86" spans="1:1" x14ac:dyDescent="0.25">
      <c r="A86" t="s">
        <v>1084</v>
      </c>
    </row>
    <row r="87" spans="1:1" x14ac:dyDescent="0.25">
      <c r="A87" t="s">
        <v>1202</v>
      </c>
    </row>
    <row r="88" spans="1:1" x14ac:dyDescent="0.25">
      <c r="A88" t="s">
        <v>1156</v>
      </c>
    </row>
    <row r="89" spans="1:1" x14ac:dyDescent="0.25">
      <c r="A89" t="s">
        <v>1108</v>
      </c>
    </row>
    <row r="90" spans="1:1" x14ac:dyDescent="0.25">
      <c r="A90" t="s">
        <v>1120</v>
      </c>
    </row>
    <row r="91" spans="1:1" x14ac:dyDescent="0.25">
      <c r="A91" t="s">
        <v>1158</v>
      </c>
    </row>
    <row r="92" spans="1:1" x14ac:dyDescent="0.25">
      <c r="A92" t="s">
        <v>1204</v>
      </c>
    </row>
    <row r="93" spans="1:1" x14ac:dyDescent="0.25">
      <c r="A93" t="s">
        <v>1275</v>
      </c>
    </row>
    <row r="94" spans="1:1" x14ac:dyDescent="0.25">
      <c r="A94" t="s">
        <v>1206</v>
      </c>
    </row>
    <row r="95" spans="1:1" x14ac:dyDescent="0.25">
      <c r="A95" t="s">
        <v>1122</v>
      </c>
    </row>
    <row r="96" spans="1:1" x14ac:dyDescent="0.25">
      <c r="A96" t="s">
        <v>1208</v>
      </c>
    </row>
    <row r="97" spans="1:1" x14ac:dyDescent="0.25">
      <c r="A97" t="s">
        <v>1066</v>
      </c>
    </row>
    <row r="98" spans="1:1" x14ac:dyDescent="0.25">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7"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69" t="str">
        <f>Spolu!C3&amp;", "&amp;Spolu!C6</f>
        <v>SLOVENSKÁ CHEERLEADING ÚNIA, Novozámocká 3212/22, Zvolen, 960 01</v>
      </c>
      <c r="B1" s="369"/>
      <c r="C1" s="369"/>
      <c r="N1" s="137" t="str">
        <f>O1&amp;" - "&amp;P1</f>
        <v>a - príspevok uznaným športom</v>
      </c>
      <c r="O1" s="137" t="s">
        <v>338</v>
      </c>
      <c r="P1" s="137" t="s">
        <v>339</v>
      </c>
    </row>
    <row r="2" spans="1:16" x14ac:dyDescent="0.25">
      <c r="N2" s="137" t="str">
        <f t="shared" ref="N2:N18" si="0">O2&amp;" - "&amp;P2</f>
        <v>b - príspevok Slovenskému olympijskému a športovému výboru</v>
      </c>
      <c r="O2" s="137" t="s">
        <v>340</v>
      </c>
      <c r="P2" s="137" t="s">
        <v>341</v>
      </c>
    </row>
    <row r="3" spans="1:16" x14ac:dyDescent="0.25">
      <c r="E3" s="370" t="s">
        <v>1276</v>
      </c>
      <c r="F3" s="371"/>
      <c r="N3" s="137" t="str">
        <f t="shared" si="0"/>
        <v>c - príspevok Slovenskému paralympijskému výboru</v>
      </c>
      <c r="O3" s="137" t="s">
        <v>342</v>
      </c>
      <c r="P3" s="137" t="s">
        <v>343</v>
      </c>
    </row>
    <row r="4" spans="1:16" ht="45.75" customHeight="1" x14ac:dyDescent="0.25">
      <c r="E4" s="371"/>
      <c r="F4" s="371"/>
      <c r="N4" s="137" t="str">
        <f t="shared" si="0"/>
        <v>d - príspevok športovcom top tímu</v>
      </c>
      <c r="O4" s="137" t="s">
        <v>344</v>
      </c>
      <c r="P4" s="137" t="s">
        <v>345</v>
      </c>
    </row>
    <row r="5" spans="1:16" ht="30.75" customHeight="1" x14ac:dyDescent="0.25">
      <c r="C5" s="138" t="s">
        <v>1277</v>
      </c>
      <c r="N5" s="137" t="str">
        <f t="shared" si="0"/>
        <v>e - rozvoj športov, ktoré nie sú uznanými podľa zákona č. 440/2015 Z. z.</v>
      </c>
      <c r="O5" s="137" t="s">
        <v>346</v>
      </c>
      <c r="P5" s="137" t="s">
        <v>351</v>
      </c>
    </row>
    <row r="6" spans="1:16" ht="30" x14ac:dyDescent="0.25">
      <c r="C6" s="138" t="s">
        <v>1278</v>
      </c>
      <c r="E6" s="140" t="s">
        <v>1279</v>
      </c>
      <c r="F6" s="149"/>
      <c r="N6" s="137" t="str">
        <f t="shared" si="0"/>
        <v>f - organizovanie významných a tradičných športových podujatí na území SR v roku 2020</v>
      </c>
      <c r="O6" s="137" t="s">
        <v>348</v>
      </c>
      <c r="P6" s="137" t="s">
        <v>1280</v>
      </c>
    </row>
    <row r="7" spans="1:16" x14ac:dyDescent="0.25">
      <c r="C7" s="138" t="s">
        <v>1281</v>
      </c>
      <c r="E7" s="140" t="s">
        <v>1282</v>
      </c>
      <c r="F7" s="150"/>
      <c r="N7" s="137" t="str">
        <f t="shared" si="0"/>
        <v>g - projekty školského, univerzitného športu a športu pre všetkých</v>
      </c>
      <c r="O7" s="137" t="s">
        <v>350</v>
      </c>
      <c r="P7" s="137" t="s">
        <v>1283</v>
      </c>
    </row>
    <row r="8" spans="1:16" x14ac:dyDescent="0.25">
      <c r="C8" s="138" t="s">
        <v>1284</v>
      </c>
      <c r="E8" s="140" t="s">
        <v>1285</v>
      </c>
      <c r="F8" s="151"/>
      <c r="N8" s="137" t="str">
        <f t="shared" si="0"/>
        <v>h - podpora a rozvoj turistických a cykloturistických trás</v>
      </c>
      <c r="O8" s="137" t="s">
        <v>352</v>
      </c>
      <c r="P8" s="137" t="s">
        <v>353</v>
      </c>
    </row>
    <row r="9" spans="1:16" x14ac:dyDescent="0.25">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25">
      <c r="N10" s="137" t="str">
        <f t="shared" si="0"/>
        <v>j - projekty pre popularizáciu pohybových aktivít detí, mládeže a seniorov</v>
      </c>
      <c r="O10" s="137" t="s">
        <v>356</v>
      </c>
      <c r="P10" s="137" t="s">
        <v>1288</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72" t="s">
        <v>1289</v>
      </c>
      <c r="B12" s="372"/>
      <c r="C12" s="372"/>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1290</v>
      </c>
    </row>
    <row r="14" spans="1:16" ht="45" customHeight="1" x14ac:dyDescent="0.25">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364</v>
      </c>
      <c r="P14" s="137" t="s">
        <v>1291</v>
      </c>
    </row>
    <row r="15" spans="1:16" ht="32.1" customHeight="1" thickBot="1" x14ac:dyDescent="0.3">
      <c r="A15" s="139" t="s">
        <v>1292</v>
      </c>
      <c r="B15" s="374" t="s">
        <v>1293</v>
      </c>
      <c r="C15" s="375"/>
      <c r="N15" s="137" t="str">
        <f t="shared" si="0"/>
        <v>o - účasť na významnej súťaži podľa § 3 písm. h) druhého až štvrtého bodu Zákona o športe vrátane prípravy na túto súťaž</v>
      </c>
      <c r="O15" s="137" t="s">
        <v>365</v>
      </c>
      <c r="P15" s="137" t="s">
        <v>1294</v>
      </c>
    </row>
    <row r="16" spans="1:16" x14ac:dyDescent="0.25">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25">
      <c r="A17" s="139" t="s">
        <v>1298</v>
      </c>
      <c r="B17" s="254" t="s">
        <v>1299</v>
      </c>
      <c r="C17" s="194"/>
      <c r="E17" s="147"/>
      <c r="F17" s="284"/>
      <c r="N17" s="137" t="str">
        <f t="shared" si="0"/>
        <v xml:space="preserve">q - </v>
      </c>
      <c r="O17" s="137" t="s">
        <v>367</v>
      </c>
    </row>
    <row r="18" spans="1:16" x14ac:dyDescent="0.25">
      <c r="B18" s="193" t="s">
        <v>1300</v>
      </c>
      <c r="C18" s="142" t="str">
        <f>Spolu!C4</f>
        <v>54041368</v>
      </c>
      <c r="E18" s="147" t="s">
        <v>1301</v>
      </c>
      <c r="F18" s="284">
        <v>421947749446</v>
      </c>
      <c r="N18" s="137" t="str">
        <f t="shared" si="0"/>
        <v xml:space="preserve">r - </v>
      </c>
      <c r="O18" s="137" t="s">
        <v>368</v>
      </c>
    </row>
    <row r="19" spans="1:16" x14ac:dyDescent="0.25">
      <c r="E19" s="147" t="s">
        <v>1302</v>
      </c>
      <c r="F19" s="284">
        <v>421947749756</v>
      </c>
    </row>
    <row r="20" spans="1:16" ht="15.6" thickBot="1" x14ac:dyDescent="0.3">
      <c r="A20" s="139" t="s">
        <v>396</v>
      </c>
      <c r="B20" s="143">
        <f>F6</f>
        <v>0</v>
      </c>
      <c r="E20" s="208"/>
      <c r="F20" s="285"/>
    </row>
    <row r="21" spans="1:16" ht="189" customHeight="1" x14ac:dyDescent="0.25">
      <c r="B21" s="211"/>
      <c r="C21" s="144"/>
    </row>
    <row r="22" spans="1:16" ht="39.75" customHeight="1" x14ac:dyDescent="0.25">
      <c r="B22" s="368" t="s">
        <v>1303</v>
      </c>
      <c r="C22" s="368"/>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1304</v>
      </c>
    </row>
    <row r="29" spans="1:16" x14ac:dyDescent="0.25">
      <c r="N29" s="137" t="s">
        <v>1305</v>
      </c>
    </row>
    <row r="30" spans="1:16" x14ac:dyDescent="0.25">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vt:i4>
      </vt:variant>
      <vt:variant>
        <vt:lpstr>Pojmenované oblasti</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Doklady!Názvy_tisku</vt:lpstr>
      <vt:lpstr>Príklady!Názvy_tisku</vt:lpstr>
      <vt:lpstr>Spolu!Názvy_tisku</vt:lpstr>
      <vt:lpstr>'Avízo - vratka'!Oblast_tisku</vt:lpstr>
      <vt:lpstr>'Avízo - výnosy'!Oblast_tisku</vt:lpstr>
      <vt:lpstr>Doklady!Oblast_tisku</vt:lpstr>
      <vt:lpstr>Príjmy!Oblast_tisku</vt:lpstr>
      <vt:lpstr>Príklady!Oblast_tisku</vt:lpstr>
      <vt:lpstr>Skratky!Oblast_tisku</vt:lpstr>
      <vt:lpstr>Spolu!Oblast_tisku</vt:lpstr>
      <vt:lpstr>Usmernenie!Oblast_tisku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Andrea Michalovičová</cp:lastModifiedBy>
  <cp:revision/>
  <cp:lastPrinted>2026-04-14T14:33:35Z</cp:lastPrinted>
  <dcterms:created xsi:type="dcterms:W3CDTF">2017-02-20T06:20:12Z</dcterms:created>
  <dcterms:modified xsi:type="dcterms:W3CDTF">2026-04-15T10:19:50Z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