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344ED53C-7965-4B8F-8F81-762AD06824AA}" xr6:coauthVersionLast="47" xr6:coauthVersionMax="47" xr10:uidLastSave="{00000000-0000-0000-0000-000000000000}"/>
  <bookViews>
    <workbookView xWindow="53652" yWindow="-108" windowWidth="30936" windowHeight="16776" activeTab="9"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N490" i="1" s="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N510" i="1" s="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<sst xmlns="http://schemas.openxmlformats.org/spreadsheetml/2006/main" count="6589" uniqueCount="3031">
  <si>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</si>
  <si>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</si>
  <si>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</si>
  <si>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</si>
  <si>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</si>
  <si>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</si>
  <si>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</si>
  <si>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</si>
  <si>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</si>
  <si>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</si>
  <si>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</si>
  <si>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</si>
  <si>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</si>
  <si>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</si>
  <si>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</si>
  <si>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</si>
  <si>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</si>
  <si>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</si>
  <si>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</si>
  <si>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</si>
  <si>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</si>
  <si>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</si>
  <si>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</si>
  <si>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</si>
  <si>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</si>
  <si>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</si>
  <si>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</si>
  <si>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</si>
  <si>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</si>
  <si>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</si>
  <si>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</si>
  <si>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</si>
  <si>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</si>
  <si>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</si>
  <si>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</si>
  <si>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</si>
  <si>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</si>
  <si>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</si>
  <si>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</si>
  <si>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</si>
  <si>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</si>
  <si>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</si>
  <si>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</si>
  <si>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</si>
  <si>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</si>
  <si>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</si>
  <si>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</si>
  <si>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</si>
  <si>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</si>
  <si>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</si>
  <si>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</si>
  <si>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</si>
  <si>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</si>
  <si>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</si>
  <si>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</si>
  <si>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</si>
  <si>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</si>
  <si>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</si>
  <si>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</si>
  <si>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</si>
  <si>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</si>
  <si>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</si>
  <si>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</si>
  <si>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</si>
  <si>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</si>
  <si>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</si>
  <si>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</si>
  <si>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</si>
  <si>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</si>
  <si>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</si>
  <si>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</si>
  <si>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</si>
  <si>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</si>
  <si>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</si>
  <si>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</si>
  <si>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</si>
  <si>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</si>
  <si>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</si>
  <si>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</si>
  <si>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</si>
  <si>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</si>
  <si>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</si>
  <si>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</si>
  <si>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</si>
  <si>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</si>
  <si>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</si>
  <si>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</si>
  <si>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</si>
  <si>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</si>
  <si>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</si>
  <si>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</si>
  <si>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</si>
  <si>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</si>
  <si>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</si>
  <si>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</si>
  <si>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</si>
  <si>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</si>
  <si>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</si>
  <si>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</si>
  <si>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</si>
  <si>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</si>
  <si>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</si>
  <si>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</si>
  <si>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</si>
  <si>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</si>
  <si>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</si>
  <si>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</si>
  <si>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</si>
  <si>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</si>
  <si>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</si>
  <si>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</si>
  <si>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</si>
  <si>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</si>
  <si>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</si>
  <si>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</si>
  <si>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</si>
  <si>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</si>
  <si>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</si>
  <si>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</si>
  <si>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</si>
  <si>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</si>
  <si>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</si>
  <si>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</si>
  <si>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</si>
  <si>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</si>
  <si>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</si>
  <si>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</si>
  <si>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</si>
  <si>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</si>
  <si>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</si>
  <si>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</si>
  <si>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</si>
  <si>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</si>
  <si>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</si>
  <si>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</si>
  <si>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</si>
  <si>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</si>
  <si>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</si>
  <si>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</si>
  <si>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</si>
  <si>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</si>
  <si>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</si>
  <si>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</si>
  <si>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</si>
  <si>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</si>
  <si>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</si>
  <si>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</si>
  <si>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</si>
  <si>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</si>
  <si>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</si>
  <si>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</si>
  <si>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</si>
  <si>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</si>
  <si>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</si>
  <si>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</si>
  <si>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</si>
  <si>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</si>
  <si>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</si>
  <si>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</si>
  <si>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</si>
  <si>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</si>
  <si>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</si>
  <si>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</si>
  <si>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</si>
  <si>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</si>
  <si>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</si>
  <si>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</si>
  <si>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</si>
  <si>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</si>
  <si>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</si>
  <si>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</si>
  <si>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</si>
  <si>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</si>
  <si>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</si>
  <si>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</si>
  <si>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</si>
  <si>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</si>
  <si>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</si>
  <si>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</si>
  <si>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</si>
  <si>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</si>
  <si>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</si>
  <si>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</si>
  <si>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</si>
  <si>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</si>
  <si>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</si>
  <si>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</si>
  <si>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</si>
  <si>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</si>
  <si>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</si>
  <si>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</si>
  <si>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</si>
  <si>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</si>
  <si>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</si>
  <si>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</si>
  <si>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</si>
  <si>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</si>
  <si>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</si>
  <si>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</si>
  <si>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</si>
  <si>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</si>
  <si>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</si>
  <si>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</si>
  <si>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</si>
  <si>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</si>
  <si>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</si>
  <si>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</si>
  <si>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</si>
  <si>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</si>
  <si>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</si>
  <si>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</si>
  <si>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</si>
  <si>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</si>
  <si>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</si>
  <si>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</si>
  <si>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</si>
  <si>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</si>
  <si>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</si>
  <si>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</si>
  <si>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</si>
  <si>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</si>
  <si>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</si>
  <si>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</si>
  <si>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</si>
  <si>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</si>
  <si>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</si>
  <si>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</si>
  <si>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</si>
  <si>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</si>
  <si>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</si>
  <si>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</si>
  <si>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</si>
  <si>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</si>
  <si>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</si>
  <si>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</si>
  <si>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</si>
  <si>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</si>
  <si>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</si>
  <si>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</si>
  <si>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</si>
  <si>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</si>
  <si>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</si>
  <si>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</si>
  <si>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</si>
  <si>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</si>
  <si>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</si>
  <si>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</si>
  <si>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</si>
  <si>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</si>
  <si>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</si>
  <si>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</si>
  <si>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</si>
  <si>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</si>
  <si>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</si>
  <si>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</si>
  <si>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</si>
  <si>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</si>
  <si>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</si>
  <si>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</si>
  <si>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</si>
  <si>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</si>
  <si>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</si>
  <si>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</si>
  <si>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</si>
  <si>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</si>
  <si>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</si>
  <si>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</si>
  <si>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</si>
  <si>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</si>
  <si>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</si>
  <si>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</si>
  <si>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</si>
  <si>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</si>
  <si>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</si>
  <si>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</si>
  <si>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</si>
  <si>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</si>
  <si>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</si>
  <si>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</si>
  <si>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</si>
  <si>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</si>
  <si>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</si>
  <si>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</si>
  <si>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</si>
  <si>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</si>
  <si>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</si>
  <si>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</si>
  <si>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</si>
  <si>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</si>
  <si>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</si>
  <si>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</si>
  <si>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</si>
  <si>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</si>
  <si>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</si>
  <si>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</si>
  <si>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</si>
  <si>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</si>
  <si>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</si>
  <si>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</si>
  <si>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</si>
  <si>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</si>
  <si>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</si>
  <si>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</si>
  <si>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</si>
  <si>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</si>
  <si>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</si>
  <si>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</si>
  <si>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</si>
  <si>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</si>
  <si>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</si>
  <si>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</si>
  <si>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</si>
  <si>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</si>
  <si>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</si>
  <si>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</si>
  <si>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</si>
  <si>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</si>
  <si>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</si>
  <si>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</si>
  <si>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</si>
  <si>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</si>
  <si>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</si>
  <si>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</si>
  <si>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</si>
  <si>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</si>
  <si>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</si>
  <si>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</si>
  <si>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</si>
  <si>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</si>
  <si>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</si>
  <si>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</si>
  <si>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</si>
  <si>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</si>
  <si>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</si>
  <si>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</si>
  <si>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</si>
  <si>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</si>
  <si>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</si>
  <si>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</si>
  <si>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</si>
  <si>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</si>
  <si>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</si>
  <si>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</si>
  <si>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</si>
  <si>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</si>
  <si>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</si>
  <si>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</si>
  <si>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</si>
  <si>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</si>
  <si>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</si>
  <si>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</si>
  <si>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</si>
  <si>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</si>
  <si>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</si>
  <si>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</si>
  <si>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</si>
  <si>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</si>
  <si>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</si>
  <si>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</si>
  <si>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</si>
  <si>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</si>
  <si>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</si>
  <si>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</si>
  <si>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</si>
  <si>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</si>
  <si>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</si>
  <si>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</si>
  <si>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</si>
  <si>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</si>
  <si>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</si>
  <si>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</si>
  <si>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</si>
  <si>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</si>
  <si>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</si>
  <si>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</si>
  <si>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</si>
  <si>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</si>
  <si>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</si>
  <si>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</si>
  <si>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</si>
  <si>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</si>
  <si>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</si>
  <si>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</si>
  <si>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</si>
  <si>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</si>
  <si>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</si>
  <si>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</si>
  <si>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</si>
  <si>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</si>
  <si>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</si>
  <si>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</si>
  <si>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</si>
  <si>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</si>
  <si>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</si>
  <si>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</si>
  <si>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</si>
  <si>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</si>
  <si>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</si>
  <si>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</si>
  <si>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</si>
  <si>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</si>
  <si>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</si>
  <si>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</si>
  <si>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</si>
  <si>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</si>
  <si>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</si>
  <si>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</si>
  <si>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</si>
  <si>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</si>
  <si>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</si>
  <si>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</si>
  <si>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</si>
  <si>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</si>
  <si>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</si>
  <si>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</si>
  <si>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</si>
  <si>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</si>
  <si>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</si>
  <si>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</si>
  <si>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</si>
  <si>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</si>
  <si>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</si>
  <si>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</si>
  <si>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</si>
  <si>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</si>
  <si>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</si>
  <si>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</si>
  <si>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</si>
  <si>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</si>
  <si>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</si>
  <si>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</si>
  <si>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</si>
  <si>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</si>
  <si>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</si>
  <si>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</si>
  <si>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</si>
  <si>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</si>
  <si>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</si>
  <si>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</si>
  <si>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</si>
  <si>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</si>
  <si>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</si>
  <si>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</si>
  <si>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</si>
  <si>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</si>
  <si>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</si>
  <si>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</si>
  <si>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</si>
  <si>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</si>
  <si>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</si>
  <si>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</si>
  <si>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</si>
  <si>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</si>
  <si>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</si>
  <si>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</si>
  <si>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</si>
  <si>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</si>
  <si>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</si>
  <si>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</si>
  <si>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</si>
  <si>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</si>
  <si>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</si>
  <si>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</si>
  <si>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</si>
  <si>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</si>
  <si>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</si>
  <si>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</si>
  <si>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</si>
  <si>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</si>
  <si>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</si>
  <si>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</si>
  <si>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</si>
  <si>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</si>
  <si>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</si>
  <si>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</si>
  <si>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</si>
  <si>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</si>
  <si>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</si>
  <si>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</si>
  <si>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</si>
  <si>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</si>
  <si>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</si>
  <si>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</si>
  <si>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</si>
  <si>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</si>
  <si>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</si>
  <si>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</si>
  <si>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</si>
  <si>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</si>
  <si>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</si>
  <si>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</si>
  <si>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</si>
  <si>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</si>
  <si>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</si>
  <si>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</si>
  <si>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</si>
  <si>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</si>
  <si>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</si>
  <si>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</si>
  <si>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</si>
  <si>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</si>
  <si>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</si>
  <si>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</si>
  <si>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</si>
  <si>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</si>
  <si>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</si>
  <si>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</si>
  <si>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</si>
  <si>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</si>
  <si>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</si>
  <si>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</si>
  <si>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</si>
  <si>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</si>
  <si>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</si>
  <si>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</si>
  <si>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</si>
  <si>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</si>
  <si>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</si>
  <si>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</si>
  <si>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</si>
  <si>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</si>
  <si>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</si>
  <si>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</si>
  <si>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</si>
  <si>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</si>
  <si>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</si>
  <si>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</si>
  <si>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</si>
  <si>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</si>
  <si>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</si>
  <si>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</si>
  <si>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</si>
  <si>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</si>
  <si>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</si>
  <si>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</si>
  <si>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</si>
  <si>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</si>
  <si>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</si>
  <si>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</si>
  <si>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</si>
  <si>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</si>
  <si>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</si>
  <si>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</si>
  <si>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</si>
  <si>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</si>
  <si>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</si>
  <si>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</si>
  <si>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</si>
  <si>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</si>
  <si>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</si>
  <si>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</si>
  <si>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</si>
  <si>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</si>
  <si>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</si>
  <si>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</si>
  <si>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</si>
  <si>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</si>
  <si>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</si>
  <si>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</si>
  <si>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</si>
  <si>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</si>
  <si>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</si>
  <si>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</si>
  <si>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</si>
  <si>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</si>
  <si>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</si>
  <si>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</si>
  <si>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</si>
  <si>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</si>
  <si>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</si>
  <si>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</si>
  <si>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</si>
  <si>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</si>
  <si>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</si>
  <si>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</si>
  <si>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</si>
  <si>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</si>
  <si>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</si>
  <si>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</si>
  <si>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</si>
  <si>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</si>
  <si>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</si>
  <si>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</si>
  <si>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</si>
  <si>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</si>
  <si>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</si>
  <si>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</si>
  <si>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</si>
  <si>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</si>
  <si>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</si>
  <si>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</si>
  <si>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</si>
  <si>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</si>
  <si>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</si>
  <si>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</si>
  <si>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</si>
  <si>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</si>
  <si>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</si>
  <si>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</si>
  <si>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</si>
  <si>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</si>
  <si>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</si>
  <si>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</si>
  <si>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</si>
  <si>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</si>
  <si>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</si>
  <si>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</si>
  <si>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</si>
  <si>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</si>
  <si>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</si>
  <si>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</si>
  <si>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</si>
  <si>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</si>
  <si>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</si>
  <si>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</si>
  <si>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</si>
  <si>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</si>
  <si>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</si>
  <si>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</si>
  <si>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</si>
  <si>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</si>
  <si>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</si>
  <si>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</si>
  <si>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</si>
  <si>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</si>
  <si>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</si>
  <si>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</si>
  <si>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</si>
  <si>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</si>
  <si>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</si>
  <si>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</si>
  <si>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</si>
  <si>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</si>
  <si>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</si>
  <si>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</si>
  <si>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</si>
  <si>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</si>
  <si>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</si>
  <si>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</si>
  <si>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</si>
  <si>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</si>
  <si>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</si>
  <si>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</si>
  <si>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</si>
  <si>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</si>
  <si>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</si>
  <si>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</si>
  <si>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</si>
  <si>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</si>
  <si>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</si>
  <si>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</si>
  <si>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</si>
  <si>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</si>
  <si>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</si>
  <si>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</si>
  <si>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</si>
  <si>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</si>
  <si>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</si>
  <si>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</si>
  <si>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</si>
  <si>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</si>
  <si>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</si>
  <si>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</si>
  <si>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</si>
  <si>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</si>
  <si>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</si>
  <si>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</si>
  <si>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</si>
  <si>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</si>
  <si>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</si>
  <si>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</si>
  <si>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</si>
  <si>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</si>
  <si>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</si>
  <si>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</si>
  <si>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</si>
  <si>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</si>
  <si>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</si>
  <si>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</si>
  <si>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</si>
  <si>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</si>
  <si>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</si>
  <si>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</si>
  <si>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</si>
  <si>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</si>
  <si>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</si>
  <si>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</si>
  <si>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</si>
  <si>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</si>
  <si>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</si>
  <si>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</si>
  <si>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</si>
  <si>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</si>
  <si>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</si>
  <si>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</si>
  <si>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</si>
  <si>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</si>
  <si>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</si>
  <si>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</si>
  <si>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</si>
  <si>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</si>
  <si>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</si>
  <si>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</si>
  <si>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</si>
  <si>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</si>
  <si>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</si>
  <si>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</si>
  <si>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</si>
  <si>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</si>
  <si>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</si>
  <si>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</si>
  <si>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</si>
  <si>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</si>
  <si>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</si>
  <si>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</si>
  <si>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</si>
  <si>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</si>
  <si>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</si>
  <si>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</si>
  <si>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</si>
  <si>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</si>
  <si>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</si>
  <si>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</si>
  <si>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</si>
  <si>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</si>
  <si>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</si>
  <si>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</si>
  <si>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</si>
  <si>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</si>
  <si>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</si>
  <si>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</si>
  <si>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</si>
  <si>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</si>
  <si>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</si>
  <si>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</si>
  <si>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</si>
  <si>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</si>
  <si>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</si>
  <si>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</si>
  <si>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</si>
  <si>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</si>
  <si>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</si>
  <si>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</si>
  <si>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</si>
  <si>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</si>
  <si>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</si>
  <si>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</si>
  <si>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</si>
  <si>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</si>
  <si>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</si>
  <si>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</si>
  <si>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</si>
  <si>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</si>
  <si>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</si>
  <si>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</si>
  <si>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</si>
  <si>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</si>
  <si>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</si>
  <si>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</si>
  <si>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</si>
  <si>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</si>
  <si>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</si>
  <si>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</si>
  <si>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</si>
  <si>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</si>
  <si>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</si>
  <si>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</si>
  <si>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</si>
  <si>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</si>
  <si>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</si>
  <si>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</si>
  <si>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</si>
  <si>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</si>
  <si>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</si>
  <si>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</si>
  <si>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</si>
  <si>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</si>
  <si>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</si>
  <si>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</si>
  <si>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</si>
  <si>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</si>
  <si>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</si>
  <si>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</si>
  <si>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</si>
  <si>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</si>
  <si>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</si>
  <si>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</si>
  <si>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</si>
  <si>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</si>
  <si>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</si>
  <si>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</si>
  <si>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</si>
  <si>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</si>
  <si>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</si>
  <si>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</si>
  <si>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</si>
  <si>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</si>
  <si>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</si>
  <si>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</si>
  <si>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</si>
  <si>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</si>
  <si>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</si>
  <si>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</si>
  <si>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</si>
  <si>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</si>
  <si>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</si>
  <si>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</si>
  <si>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</si>
  <si>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</si>
  <si>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</si>
  <si>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</si>
  <si>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</si>
  <si>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</si>
  <si>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</si>
  <si>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</si>
  <si>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</si>
  <si>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</si>
  <si>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</si>
  <si>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</si>
  <si>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</si>
  <si>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</si>
  <si>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</si>
  <si>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</si>
  <si>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</si>
  <si>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</si>
  <si>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</si>
  <si>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</si>
  <si>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</si>
  <si>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</si>
  <si>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</si>
  <si>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</si>
  <si>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</si>
  <si>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</si>
  <si>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</si>
  <si>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</si>
  <si>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</si>
  <si>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</si>
  <si>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</si>
  <si>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</si>
  <si>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</si>
  <si>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</si>
  <si>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</si>
  <si>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</si>
  <si>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</si>
  <si>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</si>
  <si>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</si>
  <si>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</si>
  <si>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</si>
  <si>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</si>
  <si>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</si>
  <si>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</si>
  <si>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</si>
  <si>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</si>
  <si>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</si>
  <si>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</si>
  <si>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</si>
  <si>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</si>
  <si>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</si>
  <si>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</si>
  <si>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</si>
  <si>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</si>
  <si>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</si>
  <si>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</si>
  <si>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</si>
  <si>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</si>
  <si>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</si>
  <si>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</si>
  <si>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</si>
  <si>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</si>
  <si>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</si>
  <si>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</si>
  <si>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</si>
  <si>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</si>
  <si>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</si>
  <si>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</si>
  <si>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</si>
  <si>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</si>
  <si>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</si>
  <si>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</si>
  <si>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</si>
  <si>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</si>
  <si>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</si>
  <si>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</si>
  <si>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</si>
  <si>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</si>
  <si>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</si>
  <si>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</si>
  <si>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</si>
  <si>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</si>
  <si>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</si>
  <si>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</si>
  <si>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</si>
  <si>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</si>
  <si>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</si>
  <si>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</si>
  <si>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</si>
  <si>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</si>
  <si>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</si>
  <si>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</si>
  <si>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</si>
  <si>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</si>
  <si>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</si>
  <si>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</si>
  <si>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</si>
  <si>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</si>
  <si>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</si>
  <si>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</si>
  <si>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</si>
  <si>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</si>
  <si>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</si>
  <si>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</si>
  <si>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</si>
  <si>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</si>
  <si>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</si>
  <si>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</si>
  <si>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</si>
  <si>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</si>
  <si>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</si>
  <si>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</si>
  <si>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</si>
  <si>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</si>
  <si>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</si>
  <si>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</si>
  <si>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</si>
  <si>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</si>
  <si>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</si>
  <si>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</si>
  <si>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</si>
  <si>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</si>
  <si>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</si>
  <si>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</si>
  <si>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</si>
  <si>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</si>
  <si>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</si>
  <si>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</si>
  <si>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</si>
  <si>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</si>
  <si>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</si>
  <si>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</si>
  <si>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</si>
  <si>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</si>
  <si>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</si>
  <si>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</si>
  <si>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</si>
  <si>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</si>
  <si>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</si>
  <si>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</si>
  <si>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</si>
  <si>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</si>
  <si>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</si>
  <si>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</si>
  <si>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</si>
  <si>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</si>
  <si>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</si>
  <si>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</si>
  <si>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</si>
  <si>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</si>
  <si>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</si>
  <si>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</si>
  <si>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</si>
  <si>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</si>
  <si>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</si>
  <si>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</si>
  <si>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</si>
  <si>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</si>
  <si>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</si>
  <si>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</si>
  <si>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</si>
  <si>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</si>
  <si>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</si>
  <si>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</si>
  <si>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</si>
  <si>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</si>
  <si>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</si>
  <si>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</si>
  <si>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</si>
  <si>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</si>
  <si>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</si>
  <si>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</si>
  <si>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</si>
  <si>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</si>
  <si>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</si>
  <si>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</si>
  <si>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</si>
  <si>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</si>
  <si>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</si>
  <si>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</si>
  <si>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</si>
  <si>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</si>
  <si>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</si>
  <si>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</si>
  <si>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</si>
  <si>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</si>
  <si>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</si>
  <si>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</si>
  <si>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</si>
  <si>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</si>
  <si>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</si>
  <si>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</si>
  <si>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</si>
  <si>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</si>
  <si>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</si>
  <si>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</si>
  <si>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</si>
  <si>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</si>
  <si>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</si>
  <si>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</si>
  <si>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</si>
  <si>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</si>
  <si>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</si>
  <si>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</si>
  <si>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</si>
  <si>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</si>
  <si>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</si>
  <si>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</si>
  <si>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</si>
  <si>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</si>
  <si>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</si>
  <si>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</si>
  <si>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</si>
  <si>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</si>
  <si>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</si>
  <si>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</si>
  <si>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</si>
  <si>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</si>
  <si>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</si>
  <si>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</si>
  <si>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</si>
  <si>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</si>
  <si>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</si>
  <si>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</si>
  <si>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</si>
  <si>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</si>
  <si>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</si>
  <si>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</si>
  <si>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</si>
  <si>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</si>
  <si>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</si>
  <si>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</si>
  <si>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</si>
  <si>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</si>
  <si>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</si>
  <si>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</si>
  <si>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</si>
  <si>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</si>
  <si>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</si>
  <si>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</si>
  <si>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</si>
  <si>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</si>
  <si>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</si>
  <si>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</si>
  <si>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</si>
  <si>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</si>
  <si>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</si>
  <si>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</si>
  <si>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</si>
  <si>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</si>
  <si>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</si>
  <si>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</si>
  <si>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</si>
  <si>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</si>
  <si>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</si>
  <si>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</si>
  <si>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</si>
  <si>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</si>
  <si>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</si>
  <si>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</si>
  <si>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</si>
  <si>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</si>
  <si>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</si>
  <si>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</si>
  <si>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</si>
  <si>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</si>
  <si>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</si>
  <si>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</si>
  <si>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</si>
  <si>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</si>
  <si>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</si>
  <si>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</si>
  <si>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</si>
  <si>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</si>
  <si>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</si>
  <si>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</si>
  <si>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</si>
  <si>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</si>
  <si>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</si>
  <si>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</si>
  <si>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</si>
  <si>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</si>
  <si>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</si>
  <si>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</si>
  <si>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</si>
  <si>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</si>
  <si>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</si>
  <si>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</si>
  <si>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</si>
  <si>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</si>
  <si>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</si>
  <si>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</si>
  <si>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</si>
  <si>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</si>
  <si>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</si>
  <si>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</si>
  <si>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</si>
  <si>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</si>
  <si>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</si>
  <si>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</si>
  <si>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</si>
  <si>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</si>
  <si>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</si>
  <si>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</si>
  <si>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</si>
  <si>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</si>
  <si>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</si>
  <si>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</si>
  <si>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</si>
  <si>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</si>
  <si>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</si>
  <si>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</si>
  <si>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</si>
  <si>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</si>
  <si>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</si>
  <si>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</si>
  <si>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</si>
  <si>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</si>
  <si>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</si>
  <si>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</si>
  <si>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</si>
  <si>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</si>
  <si>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</si>
  <si>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</si>
  <si>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</si>
  <si>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</si>
  <si>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</si>
  <si>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</si>
  <si>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</si>
  <si>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</si>
  <si>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</si>
  <si>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</si>
  <si>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</si>
  <si>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</si>
  <si>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</si>
  <si>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</si>
  <si>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</si>
  <si>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</si>
  <si>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</si>
  <si>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</si>
  <si>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</si>
  <si>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</si>
  <si>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</si>
  <si>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</si>
  <si>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</si>
  <si>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</si>
  <si>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</si>
  <si>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</si>
  <si>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</si>
  <si>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</si>
  <si>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</si>
  <si>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</si>
  <si>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</si>
  <si>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</si>
  <si>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</si>
  <si>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</si>
  <si>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</si>
  <si>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</si>
  <si>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</si>
  <si>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</si>
  <si>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</si>
  <si>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</si>
  <si>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</si>
  <si>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</si>
  <si>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</si>
  <si>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</si>
  <si>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</si>
  <si>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</si>
  <si>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</si>
  <si>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</si>
  <si>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</si>
  <si>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</si>
  <si>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</si>
  <si>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</si>
  <si>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</si>
  <si>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</si>
  <si>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</si>
  <si>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</si>
  <si>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</si>
  <si>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</si>
  <si>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</si>
  <si>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</si>
  <si>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</si>
  <si>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</si>
  <si>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</si>
  <si>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</si>
  <si>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</si>
  <si>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</si>
  <si>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</si>
  <si>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</si>
  <si>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</si>
  <si>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</si>
  <si>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</si>
  <si>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</si>
  <si>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</si>
  <si>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</si>
  <si>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</si>
  <si>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</si>
  <si>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</si>
  <si>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</si>
  <si>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</si>
  <si>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</si>
  <si>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</si>
  <si>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</si>
  <si>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</si>
  <si>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</si>
  <si>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</si>
  <si>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</si>
  <si>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</si>
  <si>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</si>
  <si>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</si>
  <si>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</si>
  <si>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</si>
  <si>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</si>
  <si>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</si>
  <si>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</si>
  <si>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</si>
  <si>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</si>
  <si>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</si>
  <si>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</si>
  <si>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</si>
  <si>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</si>
  <si>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</si>
  <si>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</si>
  <si>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</si>
  <si>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</si>
  <si>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</si>
  <si>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</si>
  <si>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</si>
  <si>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</si>
  <si>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</si>
  <si>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</si>
  <si>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</si>
  <si>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</si>
  <si>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</si>
  <si>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</si>
  <si>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</si>
  <si>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</si>
  <si>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</si>
  <si>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</si>
  <si>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</si>
  <si>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</si>
  <si>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</si>
  <si>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</si>
  <si>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</si>
  <si>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</si>
  <si>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</si>
  <si>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</si>
  <si>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</si>
  <si>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</si>
  <si>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</si>
  <si>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</si>
  <si>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</si>
  <si>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</si>
  <si>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</si>
  <si>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</si>
  <si>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</si>
  <si>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</si>
  <si>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</si>
  <si>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</si>
  <si>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</si>
  <si>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</si>
  <si>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</si>
  <si>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</si>
  <si>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</si>
  <si>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</si>
  <si>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</si>
  <si>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</si>
  <si>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</si>
  <si>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</si>
  <si>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</si>
  <si>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</si>
  <si>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</si>
  <si>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</si>
  <si>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</si>
  <si>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</si>
  <si>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</si>
  <si>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</si>
  <si>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</si>
  <si>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</si>
  <si>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</si>
  <si>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</si>
  <si>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</si>
  <si>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</si>
  <si>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</si>
  <si>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</si>
  <si>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</si>
  <si>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</si>
  <si>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</si>
  <si>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</si>
  <si>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</si>
  <si>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</si>
  <si>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</si>
  <si>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</si>
  <si>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</si>
  <si>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</si>
  <si>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</si>
  <si>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</si>
  <si>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</si>
  <si>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</si>
  <si>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</si>
  <si>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</si>
  <si>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</si>
  <si>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</si>
  <si>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</si>
  <si>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</si>
  <si>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</si>
  <si>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</si>
  <si>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</si>
  <si>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</si>
  <si>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</si>
  <si>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</si>
  <si>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</si>
  <si>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</si>
  <si>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</si>
  <si>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</si>
  <si>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</si>
  <si>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</si>
  <si>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</si>
  <si>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</si>
  <si>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</si>
  <si>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</si>
  <si>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</si>
  <si>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</si>
  <si>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</si>
  <si>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</si>
  <si>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</si>
  <si>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</si>
  <si>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</si>
  <si>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</si>
  <si>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</si>
  <si>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</si>
  <si>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</si>
  <si>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</si>
  <si>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</si>
  <si>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</si>
  <si>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</si>
  <si>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</si>
  <si>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</si>
  <si>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</si>
  <si>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</si>
  <si>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</si>
  <si>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</si>
  <si>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</si>
  <si>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</si>
  <si>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</si>
  <si>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</si>
  <si>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</si>
  <si>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</si>
  <si>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</si>
  <si>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</si>
  <si>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</si>
  <si>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</si>
  <si>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</si>
  <si>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</si>
  <si>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</si>
  <si>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</si>
  <si>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</si>
  <si>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</si>
  <si>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</si>
  <si>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</si>
  <si>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</si>
  <si>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</si>
  <si>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</si>
  <si>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</si>
  <si>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</si>
  <si>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</si>
  <si>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</si>
  <si>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</si>
  <si>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</si>
  <si>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</si>
  <si>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</si>
  <si>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</si>
  <si>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</si>
  <si>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</si>
  <si>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</si>
  <si>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</si>
  <si>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</si>
  <si>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</si>
  <si>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</si>
  <si>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</si>
  <si>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</si>
  <si>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</si>
  <si>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</si>
  <si>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</si>
  <si>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</si>
  <si>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</si>
  <si>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</si>
  <si>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</si>
  <si>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</si>
  <si>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</si>
  <si>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</si>
  <si>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</si>
  <si>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</si>
  <si>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</si>
  <si>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</si>
  <si>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</si>
  <si>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</si>
  <si>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</si>
  <si>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</si>
  <si>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</si>
  <si>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</si>
  <si>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</si>
  <si>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</si>
  <si>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</si>
  <si>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</si>
  <si>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</si>
  <si>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</si>
  <si>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</si>
  <si>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</si>
  <si>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</si>
  <si>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</si>
  <si>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</si>
  <si>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</si>
  <si>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</si>
  <si>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</si>
  <si>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</si>
  <si>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</si>
  <si>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</si>
  <si>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</si>
  <si>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</si>
  <si>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</si>
  <si>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</si>
  <si>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</si>
  <si>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</si>
  <si>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</si>
  <si>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</si>
  <si>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</si>
  <si>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</si>
  <si>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</si>
  <si>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</si>
  <si>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</si>
  <si>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</si>
  <si>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</si>
  <si>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</si>
  <si>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</si>
  <si>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</si>
  <si>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</si>
  <si>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</si>
  <si>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</si>
  <si>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</si>
  <si>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</si>
  <si>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</si>
  <si>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</si>
  <si>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</si>
  <si>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</si>
  <si>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</si>
  <si>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</si>
  <si>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</si>
  <si>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</si>
  <si>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</si>
  <si>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</si>
  <si>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</si>
  <si>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</si>
  <si>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</si>
  <si>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</si>
  <si>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</si>
  <si>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</si>
  <si>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</si>
  <si>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</si>
  <si>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</si>
  <si>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</si>
  <si>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</si>
  <si>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</si>
  <si>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</si>
  <si>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</si>
  <si>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</si>
  <si>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</si>
  <si>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</si>
  <si>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</si>
  <si>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</si>
  <si>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</si>
  <si>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</si>
  <si>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</si>
  <si>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</si>
  <si>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</si>
  <si>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</si>
  <si>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</si>
  <si>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</si>
  <si>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</si>
  <si>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</si>
  <si>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</si>
  <si>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</si>
  <si>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</si>
  <si>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</si>
  <si>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</si>
  <si>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</si>
  <si>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</si>
  <si>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</si>
  <si>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</si>
  <si>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</si>
  <si>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</si>
  <si>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</si>
  <si>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</si>
  <si>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</si>
  <si>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</si>
  <si>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</si>
  <si>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</si>
  <si>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</si>
  <si>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</si>
  <si>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</si>
  <si>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</si>
  <si>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</si>
  <si>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</si>
  <si>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</si>
  <si>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</si>
  <si>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</si>
  <si>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</si>
  <si>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</si>
  <si>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</si>
  <si>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</si>
  <si>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</si>
  <si>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</si>
  <si>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</si>
  <si>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</si>
  <si>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</si>
  <si>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</si>
  <si>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</si>
  <si>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</si>
  <si>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</si>
  <si>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</si>
  <si>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</si>
  <si>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</si>
  <si>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</si>
  <si>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</si>
  <si>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</si>
  <si>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</si>
  <si>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</si>
  <si>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</si>
  <si>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</si>
  <si>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</si>
  <si>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</si>
  <si>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</si>
  <si>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</si>
  <si>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</si>
  <si>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</si>
  <si>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</si>
  <si>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</si>
  <si>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</si>
  <si>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</si>
  <si>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</si>
  <si>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</si>
  <si>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</si>
  <si>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</si>
  <si>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</si>
  <si>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</si>
  <si>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</si>
  <si>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</si>
  <si>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</si>
  <si>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</si>
  <si>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</si>
  <si>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</si>
  <si>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</si>
  <si>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</si>
  <si>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</si>
  <si>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</si>
  <si>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</si>
  <si>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</si>
  <si>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</si>
  <si>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</si>
  <si>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</si>
  <si>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</si>
  <si>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</si>
  <si>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</si>
  <si>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</si>
  <si>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</si>
  <si>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</si>
  <si>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</si>
  <si>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</si>
  <si>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</si>
  <si>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</si>
  <si>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</si>
  <si>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</si>
  <si>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</si>
  <si>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</si>
  <si>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</si>
  <si>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</si>
  <si>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</si>
  <si>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</si>
  <si>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</si>
  <si>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</si>
  <si>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</si>
  <si>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</si>
  <si>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</si>
  <si>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</si>
  <si>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</si>
  <si>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</si>
  <si>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</si>
  <si>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</si>
  <si>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</si>
  <si>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</si>
  <si>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</si>
  <si>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</si>
  <si>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</si>
  <si>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</si>
  <si>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</si>
  <si>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</si>
  <si>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</si>
  <si>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</si>
  <si>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</si>
  <si>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</si>
  <si>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</si>
  <si>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</si>
  <si>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</si>
  <si>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</si>
  <si>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</si>
  <si>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</si>
  <si>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</si>
  <si>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</si>
  <si>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</si>
  <si>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</si>
  <si>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</si>
  <si>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</si>
  <si>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</si>
  <si>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</si>
  <si>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</si>
  <si>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</si>
  <si>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</si>
  <si>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</si>
  <si>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</si>
  <si>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</si>
  <si>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</si>
  <si>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</si>
  <si>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</si>
  <si>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</si>
  <si>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</si>
  <si>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</si>
  <si>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</si>
  <si>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</si>
  <si>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</si>
  <si>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</si>
  <si>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</si>
  <si>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</si>
  <si>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</si>
  <si>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</si>
  <si>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</si>
  <si>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</si>
  <si>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</si>
  <si>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</si>
  <si>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</si>
  <si>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</si>
  <si>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</si>
  <si>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</si>
  <si>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</si>
  <si>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</si>
  <si>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</si>
  <si>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</si>
  <si>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</si>
  <si>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</si>
  <si>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</si>
  <si>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</si>
  <si>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</si>
  <si>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</si>
  <si>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</si>
  <si>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</si>
  <si>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</si>
  <si>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</si>
  <si>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</si>
  <si>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</si>
  <si>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</si>
  <si>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</si>
  <si>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</si>
  <si>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</si>
  <si>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</si>
  <si>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</si>
  <si>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</si>
  <si>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</si>
  <si>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</si>
  <si>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</si>
  <si>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</si>
  <si>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</si>
  <si>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</si>
  <si>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</si>
  <si>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</si>
  <si>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</si>
  <si>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</si>
  <si>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</si>
  <si>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</si>
  <si>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</si>
  <si>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</si>
  <si>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</si>
  <si>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</si>
  <si>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</si>
  <si>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</si>
  <si>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</si>
  <si>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</si>
  <si>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</si>
  <si>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</si>
  <si>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</si>
  <si>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</si>
  <si>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</si>
  <si>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</si>
  <si>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</si>
  <si>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</si>
  <si>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</si>
  <si>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</si>
  <si>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</si>
  <si>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</si>
  <si>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</si>
  <si>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</si>
  <si>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</si>
  <si>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</si>
  <si>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</si>
  <si>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</si>
  <si>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</si>
  <si>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</si>
  <si>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</si>
  <si>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</si>
  <si>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</si>
  <si>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</si>
  <si>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</si>
  <si>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</si>
  <si>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</si>
  <si>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</si>
  <si>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</si>
  <si>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</si>
  <si>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</si>
  <si>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</si>
  <si>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</si>
  <si>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</si>
  <si>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</si>
  <si>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</si>
  <si>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</si>
  <si>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</si>
  <si>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</si>
  <si>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</si>
  <si>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</si>
  <si>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</si>
  <si>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</si>
  <si>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</si>
  <si>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</si>
  <si>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</si>
  <si>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</si>
  <si>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</si>
  <si>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</si>
  <si>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</si>
  <si>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</si>
  <si>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</si>
  <si>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</si>
  <si>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</si>
  <si>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</si>
  <si>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</si>
  <si>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</si>
  <si>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</si>
  <si>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</si>
  <si>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</si>
  <si>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</si>
  <si>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</si>
  <si>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</si>
  <si>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</si>
  <si>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</si>
  <si>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</si>
  <si>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</si>
  <si>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</si>
  <si>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</si>
  <si>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</si>
  <si>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</si>
  <si>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</si>
  <si>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</si>
  <si>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</si>
  <si>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</si>
  <si>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</si>
  <si>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</si>
  <si>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</si>
  <si>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</si>
  <si>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</si>
  <si>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</si>
  <si>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</si>
  <si>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</si>
  <si>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</si>
  <si>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</si>
  <si>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</si>
  <si>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</si>
  <si>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</si>
  <si>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</si>
  <si>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</si>
  <si>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</si>
  <si>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</si>
  <si>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</si>
  <si>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</si>
  <si>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</si>
  <si>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</si>
  <si>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</si>
  <si>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</si>
  <si>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</si>
  <si>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</si>
  <si>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</si>
  <si>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</si>
  <si>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</si>
  <si>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</si>
  <si>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</si>
  <si>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</si>
  <si>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</si>
  <si>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</si>
  <si>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</si>
  <si>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</si>
  <si>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</si>
  <si>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</si>
  <si>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</si>
  <si>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</si>
  <si>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</si>
  <si>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</si>
  <si>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</si>
  <si>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</si>
  <si>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</si>
  <si>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</si>
  <si>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</si>
  <si>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</si>
  <si>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</si>
  <si>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</si>
  <si>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</si>
  <si>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</si>
  <si>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</si>
  <si>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</si>
  <si>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</si>
  <si>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</si>
  <si>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</si>
  <si>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</si>
  <si>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</si>
  <si>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</si>
  <si>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</si>
  <si>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</si>
  <si>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</si>
  <si>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</si>
  <si>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</si>
  <si>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</si>
  <si>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</si>
  <si>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</si>
  <si>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</si>
  <si>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</si>
  <si>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</si>
  <si>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</si>
  <si>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</si>
  <si>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</si>
  <si>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</si>
  <si>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</si>
  <si>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</si>
  <si>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</si>
  <si>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</si>
  <si>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</si>
  <si>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</si>
  <si>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</si>
  <si>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</si>
  <si>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</si>
  <si>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</si>
  <si>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</si>
  <si>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</si>
  <si>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</si>
  <si>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</si>
  <si>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</si>
  <si>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</si>
  <si>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</si>
  <si>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</si>
  <si>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</si>
  <si>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</si>
  <si>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</si>
  <si>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</si>
  <si>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</si>
  <si>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</si>
  <si>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</si>
  <si>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</si>
  <si>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</si>
  <si>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</si>
  <si>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</si>
  <si>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</si>
  <si>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</si>
  <si>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</si>
  <si>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</si>
  <si>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</si>
  <si>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</si>
  <si>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</si>
  <si>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</si>
  <si>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</si>
  <si>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</si>
  <si>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</si>
  <si>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</si>
  <si>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</si>
  <si>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</si>
  <si>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</si>
  <si>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</si>
  <si>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</si>
  <si>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</si>
  <si>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</si>
  <si>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</si>
  <si>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</si>
  <si>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</si>
  <si>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</si>
  <si>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</si>
  <si>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</si>
  <si>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</si>
  <si>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</si>
  <si>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</si>
  <si>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</si>
  <si>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</si>
  <si>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</si>
  <si>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</si>
  <si>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</si>
  <si>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</si>
  <si>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</si>
  <si>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</si>
  <si>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</si>
  <si>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</si>
  <si>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</si>
  <si>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</si>
  <si>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</si>
  <si>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</si>
  <si>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</si>
  <si>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</si>
  <si>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</si>
  <si>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</si>
  <si>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</si>
  <si>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</si>
  <si>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</si>
  <si>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</si>
  <si>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</si>
  <si>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</si>
  <si>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</si>
  <si>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</si>
  <si>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</si>
  <si>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</si>
  <si>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</si>
  <si>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</si>
  <si>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</si>
  <si>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</si>
  <si>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</si>
  <si>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</si>
  <si>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</si>
  <si>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</si>
  <si>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</si>
  <si>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</si>
  <si>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</si>
  <si>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</si>
  <si>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</si>
  <si>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</si>
  <si>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</si>
  <si>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</si>
  <si>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</si>
  <si>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</si>
  <si>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</si>
  <si>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</si>
  <si>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</si>
  <si>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</si>
  <si>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</si>
  <si>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</si>
  <si>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</si>
  <si>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</si>
  <si>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</si>
  <si>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</si>
  <si>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</si>
  <si>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</si>
  <si>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</si>
  <si>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</si>
  <si>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</si>
  <si>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</si>
  <si>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</si>
  <si>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</si>
  <si>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</si>
  <si>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</si>
  <si>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</si>
  <si>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</si>
  <si>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</si>
  <si>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</si>
  <si>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</si>
  <si>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</si>
  <si>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</si>
  <si>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</si>
  <si>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</si>
  <si>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</si>
  <si>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</si>
  <si>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</si>
  <si>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</si>
  <si>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</si>
  <si>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</si>
  <si>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</si>
  <si>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</si>
  <si>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</si>
  <si>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</si>
  <si>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</si>
  <si>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</si>
  <si>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</si>
  <si>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</si>
  <si>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</si>
  <si>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</si>
  <si>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</si>
  <si>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</si>
  <si>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</si>
  <si>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</si>
  <si>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</si>
  <si>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</si>
  <si>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</si>
  <si>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</si>
  <si>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</si>
  <si>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</si>
  <si>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</si>
  <si>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</si>
  <si>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</si>
  <si>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</si>
  <si>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</si>
  <si>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</si>
  <si>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</si>
  <si>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</si>
  <si>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</si>
  <si>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</si>
  <si>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</si>
  <si>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</si>
  <si>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</si>
  <si>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</si>
  <si>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</si>
  <si>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</si>
  <si>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</si>
  <si>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</si>
  <si>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</si>
  <si>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</si>
  <si>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</si>
  <si>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</si>
  <si>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</si>
  <si>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</si>
  <si>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</si>
  <si>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</si>
  <si>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</si>
  <si>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</si>
  <si>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</si>
  <si>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</si>
  <si>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</si>
  <si>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</si>
  <si>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</si>
  <si>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</si>
  <si>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</si>
  <si>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</si>
  <si>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</si>
  <si>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</si>
  <si>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</si>
  <si>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</si>
  <si>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</si>
  <si>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</si>
  <si>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</si>
  <si>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</si>
  <si>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</si>
  <si>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</si>
  <si>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</si>
  <si>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</si>
  <si>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</si>
  <si>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</si>
  <si>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</si>
  <si>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</si>
  <si>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</si>
  <si>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</si>
  <si>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</si>
  <si>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</si>
  <si>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</si>
  <si>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</si>
  <si>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</si>
  <si>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</si>
  <si>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</si>
  <si>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</si>
  <si>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</si>
  <si>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</si>
  <si>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</si>
  <si>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</si>
  <si>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</si>
  <si>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</si>
  <si>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</si>
  <si>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</si>
  <si>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</si>
  <si>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</si>
  <si>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</si>
  <si>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</si>
  <si>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</si>
  <si>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</si>
  <si>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</si>
  <si>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</si>
  <si>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</si>
  <si>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</si>
  <si>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</si>
  <si>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</si>
  <si>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</si>
  <si>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</si>
  <si>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</si>
  <si>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</si>
  <si>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</si>
  <si>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</si>
  <si>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</si>
  <si>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</si>
  <si>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</si>
  <si>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</si>
  <si>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</si>
  <si>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</si>
  <si>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</si>
  <si>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</si>
  <si>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</si>
  <si>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</si>
  <si>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</si>
  <si>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</si>
  <si>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</si>
  <si>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</si>
  <si>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</si>
  <si>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</si>
  <si>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</si>
  <si>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</si>
  <si>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</si>
  <si>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</si>
  <si>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</si>
  <si>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</si>
  <si>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</si>
  <si>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</si>
  <si>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</si>
  <si>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</si>
  <si>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</si>
  <si>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</si>
  <si>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</si>
  <si>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</si>
  <si>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</si>
  <si>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</si>
  <si>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</si>
  <si>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</si>
  <si>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</si>
  <si>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</si>
  <si>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</si>
  <si>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</si>
  <si>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</si>
  <si>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</si>
  <si>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</si>
  <si>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</si>
  <si>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</si>
  <si>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</si>
  <si>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</si>
  <si>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</si>
  <si>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</si>
  <si>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</si>
  <si>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</si>
  <si>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</si>
  <si>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</si>
  <si>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</si>
  <si>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</si>
  <si>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</si>
  <si>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</si>
  <si>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</si>
  <si>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</si>
  <si>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</si>
  <si>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</si>
  <si>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</si>
  <si>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</si>
  <si>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</si>
  <si>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</si>
  <si>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</si>
  <si>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</si>
  <si>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</si>
  <si>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</si>
  <si>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</si>
  <si>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</si>
  <si>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</si>
  <si>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</si>
  <si>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</si>
  <si>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</si>
  <si>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</si>
  <si>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</si>
  <si>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</si>
  <si>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</si>
  <si>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</si>
  <si>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</si>
  <si>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</si>
  <si>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</si>
  <si>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</si>
  <si>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</si>
  <si>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</si>
  <si>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</si>
  <si>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</si>
  <si>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</si>
  <si>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</si>
  <si>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</si>
  <si>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</si>
  <si>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</si>
  <si>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</si>
  <si>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</si>
  <si>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</si>
  <si>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</si>
  <si>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</si>
  <si>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</si>
  <si>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</si>
  <si>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</si>
  <si>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</si>
  <si>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</si>
  <si>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</si>
  <si>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</si>
  <si>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</si>
  <si>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</si>
  <si>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</si>
  <si>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</si>
  <si>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</si>
  <si>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</si>
  <si>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</si>
  <si>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</si>
  <si>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</si>
  <si>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</si>
  <si>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</si>
  <si>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</si>
  <si>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</si>
  <si>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</si>
  <si>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</si>
  <si>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</si>
  <si>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</si>
  <si>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</si>
  <si>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</si>
  <si>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</si>
  <si>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</si>
  <si>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</si>
  <si>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</si>
  <si>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</si>
  <si>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</si>
  <si>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</si>
  <si>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</si>
  <si>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</si>
  <si>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</si>
  <si>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</si>
  <si>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</si>
  <si>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</si>
  <si>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</si>
  <si>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</si>
  <si>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</si>
  <si>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</si>
  <si>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</si>
  <si>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</si>
  <si>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</si>
  <si>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</si>
  <si>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</si>
  <si>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</si>
  <si>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</si>
  <si>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</si>
  <si>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</si>
  <si>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</si>
  <si>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</si>
  <si>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</si>
  <si>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</si>
  <si>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</si>
  <si>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</si>
  <si>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</si>
  <si>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</si>
  <si>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</si>
  <si>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</si>
  <si>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</si>
  <si>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</si>
  <si>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</si>
  <si>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</si>
  <si>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</si>
  <si>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</si>
  <si>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</si>
  <si>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</si>
  <si>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</si>
  <si>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</si>
  <si>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</si>
  <si>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</si>
  <si>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</si>
  <si>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</si>
  <si>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</si>
  <si>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</si>
  <si>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</si>
  <si>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</si>
  <si>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</si>
  <si>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</si>
  <si>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</si>
  <si>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</si>
  <si>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</si>
  <si>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</si>
  <si>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</si>
  <si>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</si>
  <si>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</si>
  <si>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</si>
  <si>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</si>
  <si>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</si>
  <si>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</si>
  <si>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</si>
  <si>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</si>
  <si>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</si>
  <si>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</si>
  <si>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</si>
  <si>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</si>
  <si>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</si>
  <si>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</si>
  <si>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</si>
  <si>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</si>
  <si>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</si>
  <si>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</si>
  <si>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</si>
  <si>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</si>
  <si>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</si>
  <si>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</si>
  <si>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</si>
  <si>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</si>
  <si>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</si>
  <si>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</si>
  <si>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</si>
  <si>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</si>
  <si>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</si>
  <si>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</si>
  <si>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</si>
  <si>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</si>
  <si>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</si>
  <si>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</si>
  <si>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</si>
  <si>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</si>
  <si>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</si>
  <si>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</si>
  <si>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</si>
  <si>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</si>
  <si>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</si>
  <si>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</si>
  <si>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</si>
  <si>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</si>
  <si>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</si>
  <si>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</si>
  <si>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</si>
  <si>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</si>
  <si>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</si>
  <si>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</si>
  <si>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</si>
  <si>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</si>
  <si>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</si>
  <si>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</si>
  <si>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</si>
  <si>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</si>
  <si>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</si>
  <si>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</si>
  <si>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</si>
  <si>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</si>
  <si>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</si>
  <si>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</si>
  <si>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</si>
  <si>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</si>
  <si>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</si>
  <si>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</si>
  <si>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</si>
  <si>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</si>
  <si>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</si>
  <si>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</si>
  <si>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</si>
  <si>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</si>
  <si>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</si>
  <si>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</si>
  <si>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</si>
  <si>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</si>
  <si>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</si>
  <si>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</si>
  <si>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</si>
  <si>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</si>
  <si>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</si>
  <si>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</si>
  <si>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</si>
  <si>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</si>
  <si>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</si>
  <si>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</si>
  <si>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</si>
  <si>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</si>
  <si>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</si>
  <si>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</si>
  <si>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</si>
  <si>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</si>
  <si>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</si>
  <si>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</si>
  <si>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</si>
  <si>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</si>
  <si>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</si>
  <si>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</si>
  <si>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</si>
  <si>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</si>
  <si>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</si>
  <si>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</si>
  <si>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</si>
  <si>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</si>
  <si>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</si>
  <si>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</si>
  <si>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</si>
  <si>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</si>
  <si>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</si>
  <si>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</si>
  <si>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</si>
  <si>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</si>
  <si>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</si>
  <si>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</si>
  <si>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</si>
  <si>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</si>
  <si>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</si>
  <si>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</si>
  <si>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</si>
  <si>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</si>
  <si>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</si>
  <si>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</si>
  <si>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</si>
  <si>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</si>
  <si>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</si>
  <si>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</si>
  <si>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</si>
  <si>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</si>
  <si>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</si>
  <si>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</si>
  <si>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</si>
  <si>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</si>
  <si>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</si>
  <si>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</si>
  <si>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</si>
  <si>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</si>
  <si>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</si>
  <si>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</si>
  <si>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</si>
  <si>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</si>
  <si>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</si>
  <si>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</si>
  <si>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</si>
  <si>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</si>
  <si>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</si>
  <si>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</si>
  <si>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</si>
  <si>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</si>
  <si>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</si>
  <si>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</si>
  <si>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</si>
  <si>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</si>
  <si>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</si>
  <si>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</si>
  <si>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</si>
  <si>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</si>
  <si>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</si>
  <si>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</si>
  <si>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</si>
  <si>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</si>
  <si>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</si>
  <si>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</si>
  <si>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</si>
  <si>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</si>
  <si>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</si>
  <si>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</si>
  <si>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</si>
  <si>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</si>
  <si>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</si>
  <si>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</si>
  <si>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</si>
  <si>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</si>
  <si>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</si>
  <si>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</si>
  <si>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</si>
  <si>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</si>
  <si>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</si>
  <si>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</si>
  <si>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</si>
  <si>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</si>
  <si>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</si>
  <si>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</si>
  <si>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</si>
  <si>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</si>
  <si>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</si>
  <si>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</si>
  <si>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</si>
  <si>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</si>
  <si>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</si>
  <si>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</si>
  <si>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</si>
  <si>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</si>
  <si>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</si>
  <si>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</si>
  <si>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</si>
  <si>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</si>
  <si>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</si>
  <si>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</si>
  <si>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</si>
  <si>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</si>
  <si>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</si>
  <si>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</si>
  <si>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</si>
  <si>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</si>
  <si>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</si>
  <si>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</si>
  <si>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</si>
  <si>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</si>
  <si>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</si>
  <si>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</si>
  <si>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</si>
  <si>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</si>
  <si>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</si>
  <si>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</si>
  <si>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</si>
  <si>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</si>
  <si>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</si>
  <si>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</si>
  <si>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</si>
  <si>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</si>
  <si>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</si>
  <si>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</si>
  <si>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</si>
  <si>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</si>
  <si>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</si>
  <si>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</si>
  <si>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</si>
  <si>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</si>
  <si>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</si>
  <si>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</si>
  <si>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</si>
  <si>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</si>
  <si>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</si>
  <si>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</si>
  <si>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</si>
  <si>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</si>
  <si>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</si>
  <si>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</si>
  <si>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</si>
  <si>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</si>
  <si>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</si>
  <si>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</si>
  <si>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</si>
  <si>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</si>
  <si>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</si>
  <si>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</si>
  <si>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</si>
  <si>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</si>
  <si>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</si>
  <si>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</si>
  <si>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</si>
  <si>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</si>
  <si>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</si>
  <si>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</si>
  <si>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</si>
  <si>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</si>
  <si>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</si>
  <si>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</si>
  <si>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</si>
  <si>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</si>
  <si>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</si>
  <si>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</si>
  <si>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</si>
  <si>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</si>
  <si>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</si>
  <si>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</si>
  <si>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</si>
  <si>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</si>
  <si>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</si>
  <si>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</si>
  <si>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</si>
  <si>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</si>
  <si>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</si>
  <si>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</si>
  <si>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</si>
  <si>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</si>
  <si>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</si>
  <si>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</si>
  <si>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</si>
  <si>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</si>
  <si>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</si>
  <si>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</si>
  <si>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</si>
  <si>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</si>
  <si>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</si>
  <si>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</si>
  <si>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</si>
  <si>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</si>
  <si>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</si>
  <si>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</si>
  <si>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</si>
  <si>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</si>
  <si>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</si>
  <si>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</si>
  <si>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</si>
  <si>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</si>
  <si>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</si>
  <si>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</si>
  <si>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</si>
  <si>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</si>
  <si>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</si>
  <si>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</si>
  <si>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</si>
  <si>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</si>
  <si>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</si>
  <si>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</si>
  <si>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</si>
  <si>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</si>
  <si>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</si>
  <si>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</si>
  <si>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</si>
  <si>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</si>
  <si>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</si>
  <si>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</si>
  <si>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</si>
  <si>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</si>
  <si>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</si>
  <si>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</si>
  <si>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</si>
  <si>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</si>
  <si>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</si>
  <si>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</si>
  <si>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</si>
  <si>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</si>
  <si>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</si>
  <si>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</si>
  <si>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</si>
  <si>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</si>
  <si>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</si>
  <si>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</si>
  <si>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</si>
  <si>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</si>
  <si>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</si>
  <si>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</si>
  <si>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</si>
  <si>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</si>
  <si>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</si>
  <si>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</si>
  <si>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</si>
  <si>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</si>
  <si>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</si>
  <si>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</si>
  <si>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</si>
  <si>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</si>
  <si>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</si>
  <si>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</si>
  <si>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</si>
  <si>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</si>
  <si>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</si>
  <si>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</si>
  <si>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</si>
  <si>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</si>
  <si>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</si>
  <si>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</si>
  <si>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</si>
  <si>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</si>
  <si>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</si>
  <si>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</si>
  <si>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</si>
  <si>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</si>
  <si>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</si>
  <si>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</si>
  <si>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</si>
  <si>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</si>
  <si>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</si>
  <si>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</si>
  <si>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</si>
  <si>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</si>
  <si>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</si>
  <si>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</si>
  <si>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</si>
  <si>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</si>
  <si>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</si>
  <si>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</si>
  <si>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</si>
  <si>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</si>
  <si>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</si>
  <si>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</si>
  <si>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</si>
  <si>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</si>
  <si>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</si>
  <si>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</si>
  <si>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</si>
  <si>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</si>
  <si>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</si>
  <si>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</si>
  <si>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</si>
  <si>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</si>
  <si>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</si>
  <si>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</si>
  <si>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</si>
  <si>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</si>
  <si>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</si>
  <si>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</si>
  <si>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</si>
  <si>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</si>
  <si>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</si>
  <si>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</si>
  <si>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</si>
  <si>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</si>
  <si>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</si>
  <si>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</si>
  <si>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</si>
  <si>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</si>
  <si>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</si>
  <si>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</si>
  <si>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</si>
  <si>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</si>
  <si>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</si>
  <si>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</si>
  <si>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</si>
  <si>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</si>
  <si>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</si>
  <si>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</si>
  <si>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</si>
  <si>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</si>
  <si>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</si>
  <si>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</si>
  <si>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</si>
  <si>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</si>
  <si>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</si>
  <si>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</si>
  <si>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</si>
  <si>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</si>
  <si>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</si>
  <si>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</si>
  <si>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</si>
  <si>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</si>
  <si>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</si>
  <si>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</si>
  <si>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</si>
  <si>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</si>
  <si>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</si>
  <si>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</si>
  <si>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</si>
  <si>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</si>
  <si>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</si>
  <si>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</si>
  <si>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</si>
  <si>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</si>
  <si>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</si>
  <si>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</si>
  <si>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</si>
  <si>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</si>
  <si>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</si>
  <si>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</si>
  <si>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</si>
  <si>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</si>
  <si>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</si>
  <si>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</si>
  <si>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</si>
  <si>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</si>
  <si>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</si>
  <si>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</si>
  <si>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</si>
  <si>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</si>
  <si>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</si>
  <si>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</si>
  <si>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</si>
  <si>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</si>
  <si>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</si>
  <si>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</si>
  <si>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</si>
  <si>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</si>
  <si>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</si>
  <si>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</si>
  <si>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</si>
  <si>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</si>
  <si>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</si>
  <si>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</si>
  <si>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</si>
  <si>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</si>
  <si>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</si>
  <si>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</si>
  <si>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</si>
  <si>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</si>
  <si>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</si>
  <si>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</si>
  <si>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</si>
  <si>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</si>
  <si>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</si>
  <si>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</si>
  <si>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</si>
  <si>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</si>
  <si>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</si>
  <si>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</si>
  <si>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</si>
  <si>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</si>
  <si>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</si>
  <si>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</si>
  <si>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</si>
  <si>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</si>
  <si>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</si>
  <si>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</si>
  <si>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</si>
  <si>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</si>
  <si>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</si>
  <si>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</si>
  <si>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</si>
  <si>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</si>
  <si>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</si>
  <si>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</si>
  <si>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</si>
  <si>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</si>
  <si>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</si>
  <si>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</si>
  <si>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</si>
  <si>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</si>
  <si>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</si>
  <si>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</si>
  <si>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</si>
  <si>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</si>
  <si>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</si>
  <si>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</si>
  <si>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</si>
  <si>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</si>
  <si>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</si>
  <si>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</si>
  <si>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</si>
  <si>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</si>
  <si>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</si>
  <si>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</si>
  <si>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</si>
  <si>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</si>
  <si>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</si>
  <si>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</si>
  <si>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</si>
  <si>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</si>
  <si>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</si>
  <si>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</si>
  <si>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</si>
  <si>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</si>
  <si>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</si>
  <si>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</si>
  <si>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</si>
  <si>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</si>
  <si>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</si>
  <si>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</si>
  <si>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</si>
  <si>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</si>
  <si>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</si>
  <si>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</si>
  <si>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</si>
  <si>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</si>
  <si>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</si>
  <si>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</si>
  <si>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</si>
  <si>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</si>
  <si>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</si>
  <si>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</si>
  <si>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</si>
  <si>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</si>
  <si>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</si>
  <si>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</si>
  <si>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</si>
  <si>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</si>
  <si>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</si>
  <si>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</si>
  <si>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</si>
  <si>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</si>
  <si>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</si>
  <si>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</si>
  <si>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</si>
  <si>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</si>
  <si>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</si>
  <si>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</si>
  <si>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</si>
  <si>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</si>
  <si>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</si>
  <si>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</si>
  <si>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</si>
  <si>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</si>
  <si>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</si>
  <si>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</si>
  <si>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</si>
  <si>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</si>
  <si>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</si>
  <si>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</si>
  <si>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</si>
  <si>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</si>
  <si>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</si>
  <si>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</si>
  <si>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</si>
  <si>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</si>
  <si>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</si>
  <si>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</si>
  <si>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</si>
  <si>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</si>
  <si>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</si>
  <si>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</si>
  <si>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</si>
  <si>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</si>
  <si>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</si>
  <si>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</si>
  <si>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</si>
  <si>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</si>
  <si>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</si>
  <si>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</si>
  <si>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</si>
  <si>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</si>
  <si>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</si>
  <si>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</si>
  <si>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</si>
  <si>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</si>
  <si>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</si>
  <si>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</si>
  <si>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</si>
  <si>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</si>
  <si>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</si>
  <si>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</si>
  <si>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</si>
  <si>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</si>
  <si>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</si>
  <si>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</si>
  <si>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</si>
  <si>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</si>
  <si>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</si>
  <si>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</si>
  <si>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</si>
  <si>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</si>
  <si>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</si>
  <si>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</si>
  <si>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</si>
  <si>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</si>
  <si>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</si>
  <si>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</si>
  <si>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</si>
  <si>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</si>
  <si>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</si>
  <si>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</si>
  <si>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</si>
  <si>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</si>
  <si>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</si>
  <si>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</si>
  <si>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</si>
  <si>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</si>
  <si>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</si>
  <si>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</si>
  <si>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</si>
  <si>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</si>
  <si>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</si>
  <si>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</si>
  <si>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</si>
  <si>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</si>
  <si>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</si>
  <si>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</si>
  <si>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</si>
  <si>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</si>
  <si>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</si>
  <si>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</si>
  <si>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</si>
  <si>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</si>
  <si>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</si>
  <si>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</si>
  <si>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</si>
  <si>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</si>
  <si>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</si>
  <si>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</si>
  <si>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</si>
  <si>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</si>
  <si>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</si>
  <si>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</si>
  <si>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</si>
  <si>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</si>
  <si>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</si>
  <si>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</si>
  <si>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</si>
  <si>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</si>
  <si>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</si>
  <si>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</si>
  <si>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</si>
  <si>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</si>
  <si>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</si>
  <si>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</si>
  <si>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</si>
  <si>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</si>
  <si>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</si>
  <si>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</si>
  <si>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</si>
  <si>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</si>
  <si>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</si>
  <si>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</si>
  <si>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</si>
  <si>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</si>
  <si>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</si>
  <si>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</si>
  <si>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</si>
  <si>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</si>
  <si>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</si>
  <si>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</si>
  <si>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</si>
  <si>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</si>
  <si>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</si>
  <si>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</si>
  <si>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</si>
  <si>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</si>
  <si>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</si>
  <si>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</si>
  <si>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</si>
  <si>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</si>
  <si>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</si>
  <si>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</si>
  <si>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</si>
  <si>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</si>
  <si>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</si>
  <si>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</si>
  <si>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</si>
  <si>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</si>
  <si>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</si>
  <si>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</si>
  <si>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</si>
  <si>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</si>
  <si>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</si>
  <si>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</si>
  <si>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</si>
  <si>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</si>
  <si>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</si>
  <si>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</si>
  <si>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</si>
  <si>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</si>
  <si>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</si>
  <si>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</si>
  <si>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</si>
  <si>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</si>
  <si>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</si>
  <si>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l - športové pohybové tábory pre mládež</t>
  </si>
  <si>
    <t>Organizácia podujatia; Názov podujatia: Letný futbalový kemp; Miesto konania: Nižná; Termín konania: 30.6.2025 - 5.7.2025; Počet zúčastenených osôb 54, z toho 49 športovcov detí a 5 trénerov</t>
  </si>
  <si>
    <t>50250084</t>
  </si>
  <si>
    <t>OFA20251964</t>
  </si>
  <si>
    <t>Nákup športových úborov pre športovcov a trénerov</t>
  </si>
  <si>
    <t>36513148</t>
  </si>
  <si>
    <t>3b, s.r.o.</t>
  </si>
  <si>
    <t>50250071</t>
  </si>
  <si>
    <t>1020250019</t>
  </si>
  <si>
    <t>Úhrada špecialistu fyzio-rekondičné tréningy</t>
  </si>
  <si>
    <t>44792387</t>
  </si>
  <si>
    <t>M-fitness, s.r.o.</t>
  </si>
  <si>
    <t>50250043</t>
  </si>
  <si>
    <t>00202907</t>
  </si>
  <si>
    <t>Prenájom futbalového ihriska, 6 dní</t>
  </si>
  <si>
    <t>50732072</t>
  </si>
  <si>
    <t>Ruchous, s.r.o.</t>
  </si>
  <si>
    <t>50250038</t>
  </si>
  <si>
    <t>1510385704</t>
  </si>
  <si>
    <t>Nákup futbalových lôpt, 25 ks</t>
  </si>
  <si>
    <t>29213291</t>
  </si>
  <si>
    <t>Topforsport, s.r.o.</t>
  </si>
  <si>
    <t>50250040</t>
  </si>
  <si>
    <t>1510389873</t>
  </si>
  <si>
    <t>Nákup športových fliaš, 50 ks</t>
  </si>
  <si>
    <t>50250050</t>
  </si>
  <si>
    <t>20250690</t>
  </si>
  <si>
    <t>Preprava autobus DK-Nižná a späť</t>
  </si>
  <si>
    <t>52943593</t>
  </si>
  <si>
    <t>Autoškola Beňuš, s.r.o., r.s.p.</t>
  </si>
  <si>
    <t>1510385805</t>
  </si>
  <si>
    <t>Nákup futbalových pomôcok</t>
  </si>
  <si>
    <t>50250046</t>
  </si>
  <si>
    <t>1510412952</t>
  </si>
  <si>
    <t>Kontaktná osoba zodpovedná za vyplnený formulár
meno a priezvisko: Roman Beňuš
e-mail: dolnykubinmfk@orava.sk
tel. kontakt (mobil): +421907279597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</si>
</sst>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62" val="5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128"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5" customHeight="1" x14ac:dyDescent="0.25">
      <c r="A12" s="301" t="s">
        <v>1351</v>
      </c>
      <c r="C12" s="205"/>
      <c r="D12" s="205"/>
    </row>
    <row r="13" spans="1:4" s="18" customFormat="1" ht="23.5" customHeight="1" x14ac:dyDescent="0.25">
      <c r="A13" s="306"/>
      <c r="C13" s="205"/>
      <c r="D13" s="205"/>
    </row>
    <row r="14" spans="1:4" s="18" customFormat="1" ht="17.5" x14ac:dyDescent="0.25">
      <c r="A14" s="307" t="s">
        <v>5</v>
      </c>
      <c r="C14" s="205"/>
      <c r="D14" s="205"/>
    </row>
    <row r="15" spans="1:4" ht="16.399999999999999" customHeight="1" x14ac:dyDescent="0.25">
      <c r="A15" s="127"/>
      <c r="C15" s="21"/>
    </row>
    <row r="16" spans="1:4" ht="303" x14ac:dyDescent="0.25">
      <c r="A16" s="295" t="s">
        <v>6</v>
      </c>
      <c r="C16" s="21"/>
    </row>
    <row r="17" spans="1:4" ht="17.5"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5" customHeight="1" x14ac:dyDescent="0.25">
      <c r="A46" s="298" t="s">
        <v>15</v>
      </c>
      <c r="C46" s="22"/>
    </row>
    <row r="47" spans="1:3" ht="11.5" customHeight="1" x14ac:dyDescent="0.25"/>
    <row r="48" spans="1:3" ht="13" x14ac:dyDescent="0.25">
      <c r="A48" s="299"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8"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5"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4"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1348</v>
      </c>
    </row>
    <row r="133" spans="1:1" ht="61.5" customHeight="1" x14ac:dyDescent="0.25">
      <c r="A133" s="300" t="s">
        <v>1360</v>
      </c>
    </row>
    <row r="134" spans="1:1" ht="13" x14ac:dyDescent="0.25">
      <c r="A134" s="260" t="s">
        <v>1361</v>
      </c>
    </row>
    <row r="135" spans="1:1" ht="101" x14ac:dyDescent="0.25">
      <c r="A135" s="300" t="s">
        <v>1349</v>
      </c>
    </row>
    <row r="136" spans="1:1" x14ac:dyDescent="0.25">
      <c r="A136"/>
    </row>
    <row r="137" spans="1:1" ht="71.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tabSelected="1"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Mestský futbalový klub Dolný Kubín, Športovcov 1181/2, Dolný Kubín, 026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0"/>
      <c r="N14" s="137" t="str">
        <f t="shared" si="0"/>
        <v xml:space="preserve">n - </v>
      </c>
      <c r="O14" s="137" t="s">
        <v>364</v>
      </c>
    </row>
    <row r="15" spans="1:16" ht="34.4"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5" customHeight="1" x14ac:dyDescent="0.25">
      <c r="A17" s="139" t="s">
        <v>1272</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00689025</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0" sqref="C10"/>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45961</v>
      </c>
      <c r="D1" s="26"/>
      <c r="G1" s="252">
        <v>45688</v>
      </c>
    </row>
    <row r="2" spans="1:7" ht="14" x14ac:dyDescent="0.3">
      <c r="A2" s="28"/>
      <c r="B2" s="28"/>
      <c r="G2" s="252">
        <v>45716</v>
      </c>
    </row>
    <row r="3" spans="1:7" ht="14" x14ac:dyDescent="0.3">
      <c r="A3" s="30" t="s">
        <v>312</v>
      </c>
      <c r="B3" s="338" t="str">
        <f>INDEX(Adr!B:B,Doklady!B102+1)</f>
        <v>Mestský futbalový klub Dolný Kubín</v>
      </c>
      <c r="C3" s="338"/>
      <c r="D3" s="338"/>
      <c r="G3" s="252">
        <v>45747</v>
      </c>
    </row>
    <row r="4" spans="1:7" ht="14" x14ac:dyDescent="0.3">
      <c r="A4" s="30" t="s">
        <v>313</v>
      </c>
      <c r="B4" s="29" t="str">
        <f>RIGHT("0000"&amp;INDEX(Adr!A:A,Doklady!B102+1),8)</f>
        <v>00689025</v>
      </c>
      <c r="G4" s="252">
        <v>45777</v>
      </c>
    </row>
    <row r="5" spans="1:7" ht="14" x14ac:dyDescent="0.3">
      <c r="A5" s="30" t="s">
        <v>314</v>
      </c>
      <c r="B5" s="29" t="str">
        <f>INDEX(Adr!D:D,Doklady!B102+1)&amp;", "&amp;INDEX(Adr!E:E,Doklady!B102+1)</f>
        <v>Športovcov 1181/2, Dolný Kubín</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v>4800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4800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103" zoomScaleNormal="100" workbookViewId="0">
      <selection activeCell="B141" sqref="B14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INDEX(Adr!B2:B244,Doklady!B102)</f>
        <v>Mestský futbalový klub Dolný Kubín</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00689025</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Športovcov 1181/2, Dolný Kubín, 026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4800</v>
      </c>
      <c r="D12" s="126">
        <f>C12-E12</f>
        <v>4800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4800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4800</v>
      </c>
      <c r="D53" s="73">
        <f>IF(A53&lt;&gt;"",Doklady!I1-Doklady!J1,"")</f>
        <v>4800</v>
      </c>
      <c r="E53" s="73">
        <f>IF(A53&lt;&gt;"",MIN(D53,C53)*Doklady!C1/(1-Doklady!C1),"")</f>
        <v>0</v>
      </c>
      <c r="F53" s="71">
        <f>IF(A53&lt;&gt;"",Doklady!J1,"")</f>
        <v>0</v>
      </c>
      <c r="G53" s="73">
        <f>+IFERROR(HLOOKUP(IF(RIGHT(B53,15)="bežné transfery",LEFT(B53,LEN(B53)-18),0),$J$40:$K$42,3,0),MIN(C53,D53))</f>
        <v>4800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4800</v>
      </c>
      <c r="D130" s="228">
        <f t="shared" ref="D130:I130" si="9">SUM(D53:D129)</f>
        <v>4800</v>
      </c>
      <c r="E130" s="228">
        <f t="shared" si="9"/>
        <v>0</v>
      </c>
      <c r="F130" s="228">
        <f t="shared" si="9"/>
        <v>0</v>
      </c>
      <c r="G130" s="228">
        <f t="shared" si="9"/>
        <v>4800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46125</v>
      </c>
      <c r="C140" s="229"/>
      <c r="D140" s="362" t="s">
        <v>2587</v>
      </c>
      <c r="E140" s="362"/>
      <c r="F140" s="362"/>
      <c r="G140" s="362"/>
      <c r="H140" s="362"/>
      <c r="I140" s="362"/>
      <c r="J140" s="85"/>
    </row>
    <row r="141" spans="1:26" ht="68.25" customHeight="1" x14ac:dyDescent="0.25">
      <c r="A141" s="9"/>
      <c r="B141" s="280" t="s">
        <v>3030</v>
      </c>
      <c r="C141" s="214"/>
      <c r="D141" s="342" t="s">
        <v>393</v>
      </c>
      <c r="E141" s="342"/>
      <c r="F141" s="342"/>
      <c r="G141" s="342"/>
      <c r="H141" s="342"/>
      <c r="I141" s="342"/>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59055118110236227" bottom="0.6692913385826772"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00" zoomScaleNormal="100" workbookViewId="0">
      <selection activeCell="J108" sqref="J108"/>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00689025</v>
      </c>
      <c r="C1" s="233">
        <f>IF(ROW()&lt;=B$3,INDEX(FP!E:E,B$2+ROW()-1),"")</f>
        <v>0</v>
      </c>
      <c r="D1" s="234" t="str">
        <f>IF(ROW()&lt;=B$3,INDEX(FP!F:F,B$2+ROW()-1),"")</f>
        <v>l</v>
      </c>
      <c r="E1" s="234"/>
      <c r="F1" s="234" t="str">
        <f>IF(ROW()&lt;=B$3,INDEX(FP!G:G,B$2+ROW()-1),"")</f>
        <v>026 03</v>
      </c>
      <c r="G1" s="234"/>
      <c r="H1" s="235" t="str">
        <f>IF(ROW()&lt;=B$3,INDEX(FP!C:C,B$2+ROW()-1),"")</f>
        <v>športové pohybové tábory pre mládež</v>
      </c>
      <c r="I1" s="236">
        <f t="shared" ref="I1:I6" si="0">IF(ROW()&lt;=B$3,SUMIF(A$107:A$10042,A1,I$107:I$10042),"")</f>
        <v>4800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79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62</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0" x14ac:dyDescent="0.25">
      <c r="A107" s="14" t="s">
        <v>2996</v>
      </c>
      <c r="B107" s="14"/>
      <c r="C107" s="14"/>
      <c r="D107" s="16"/>
      <c r="E107" s="16"/>
      <c r="F107" s="14" t="s">
        <v>2997</v>
      </c>
      <c r="G107" s="14"/>
      <c r="H107" s="14"/>
      <c r="I107" s="15"/>
      <c r="J107" s="77"/>
      <c r="K107" s="92"/>
    </row>
    <row r="108" spans="1:25" ht="20" x14ac:dyDescent="0.25">
      <c r="A108" s="14" t="s">
        <v>2996</v>
      </c>
      <c r="B108" s="14" t="s">
        <v>2998</v>
      </c>
      <c r="C108" s="14" t="s">
        <v>2999</v>
      </c>
      <c r="D108" s="16">
        <v>45995</v>
      </c>
      <c r="E108" s="16"/>
      <c r="F108" s="14" t="s">
        <v>3000</v>
      </c>
      <c r="G108" s="14" t="s">
        <v>3001</v>
      </c>
      <c r="H108" s="14" t="s">
        <v>3002</v>
      </c>
      <c r="I108" s="15">
        <v>2176.9</v>
      </c>
      <c r="J108" s="77">
        <v>1</v>
      </c>
      <c r="K108" s="92"/>
    </row>
    <row r="109" spans="1:25" ht="12.5" x14ac:dyDescent="0.25">
      <c r="A109" s="14" t="s">
        <v>2996</v>
      </c>
      <c r="B109" s="14" t="s">
        <v>3003</v>
      </c>
      <c r="C109" s="14" t="s">
        <v>3004</v>
      </c>
      <c r="D109" s="16">
        <v>45944</v>
      </c>
      <c r="E109" s="16">
        <v>46014</v>
      </c>
      <c r="F109" s="14" t="s">
        <v>3005</v>
      </c>
      <c r="G109" s="14" t="s">
        <v>3006</v>
      </c>
      <c r="H109" s="14" t="s">
        <v>3007</v>
      </c>
      <c r="I109" s="15">
        <v>472</v>
      </c>
      <c r="J109" s="77">
        <v>1</v>
      </c>
      <c r="K109" s="92"/>
    </row>
    <row r="110" spans="1:25" ht="12.5" x14ac:dyDescent="0.25">
      <c r="A110" s="14" t="s">
        <v>2996</v>
      </c>
      <c r="B110" s="14" t="s">
        <v>3008</v>
      </c>
      <c r="C110" s="14" t="s">
        <v>3009</v>
      </c>
      <c r="D110" s="16">
        <v>45827</v>
      </c>
      <c r="E110" s="16">
        <v>46014</v>
      </c>
      <c r="F110" s="14" t="s">
        <v>3010</v>
      </c>
      <c r="G110" s="14" t="s">
        <v>3011</v>
      </c>
      <c r="H110" s="14" t="s">
        <v>3012</v>
      </c>
      <c r="I110" s="15">
        <v>750</v>
      </c>
      <c r="J110" s="77">
        <v>1</v>
      </c>
      <c r="K110" s="92"/>
    </row>
    <row r="111" spans="1:25" ht="12.5" x14ac:dyDescent="0.25">
      <c r="A111" s="14" t="s">
        <v>2996</v>
      </c>
      <c r="B111" s="14" t="s">
        <v>3013</v>
      </c>
      <c r="C111" s="14" t="s">
        <v>3014</v>
      </c>
      <c r="D111" s="16">
        <v>45813</v>
      </c>
      <c r="E111" s="16">
        <v>46014</v>
      </c>
      <c r="F111" s="14" t="s">
        <v>3015</v>
      </c>
      <c r="G111" s="14" t="s">
        <v>3016</v>
      </c>
      <c r="H111" s="14" t="s">
        <v>3017</v>
      </c>
      <c r="I111" s="15">
        <v>538.20000000000005</v>
      </c>
      <c r="J111" s="77">
        <v>1</v>
      </c>
      <c r="K111" s="92"/>
    </row>
    <row r="112" spans="1:25" ht="12.5" x14ac:dyDescent="0.25">
      <c r="A112" s="14" t="s">
        <v>2996</v>
      </c>
      <c r="B112" s="14" t="s">
        <v>3018</v>
      </c>
      <c r="C112" s="14" t="s">
        <v>3019</v>
      </c>
      <c r="D112" s="16">
        <v>45833</v>
      </c>
      <c r="E112" s="16">
        <v>46014</v>
      </c>
      <c r="F112" s="14" t="s">
        <v>3020</v>
      </c>
      <c r="G112" s="14" t="s">
        <v>3016</v>
      </c>
      <c r="H112" s="14" t="s">
        <v>3017</v>
      </c>
      <c r="I112" s="15">
        <v>335.9</v>
      </c>
      <c r="J112" s="77">
        <v>1</v>
      </c>
      <c r="K112" s="92"/>
    </row>
    <row r="113" spans="1:11" ht="12.5" x14ac:dyDescent="0.25">
      <c r="A113" s="14" t="s">
        <v>2996</v>
      </c>
      <c r="B113" s="14" t="s">
        <v>3021</v>
      </c>
      <c r="C113" s="14" t="s">
        <v>3022</v>
      </c>
      <c r="D113" s="16">
        <v>45881</v>
      </c>
      <c r="E113" s="16">
        <v>46014</v>
      </c>
      <c r="F113" s="14" t="s">
        <v>3023</v>
      </c>
      <c r="G113" s="14" t="s">
        <v>3024</v>
      </c>
      <c r="H113" s="14" t="s">
        <v>3025</v>
      </c>
      <c r="I113" s="15">
        <v>255</v>
      </c>
      <c r="J113" s="77">
        <v>1</v>
      </c>
      <c r="K113" s="92"/>
    </row>
    <row r="114" spans="1:11" ht="12.5" x14ac:dyDescent="0.25">
      <c r="A114" s="14" t="s">
        <v>2996</v>
      </c>
      <c r="B114" s="14" t="s">
        <v>3018</v>
      </c>
      <c r="C114" s="14" t="s">
        <v>3026</v>
      </c>
      <c r="D114" s="16">
        <v>45833</v>
      </c>
      <c r="E114" s="16">
        <v>46014</v>
      </c>
      <c r="F114" s="14" t="s">
        <v>3027</v>
      </c>
      <c r="G114" s="14" t="s">
        <v>3016</v>
      </c>
      <c r="H114" s="14" t="s">
        <v>3017</v>
      </c>
      <c r="I114" s="15">
        <v>140</v>
      </c>
      <c r="J114" s="77">
        <v>1</v>
      </c>
      <c r="K114" s="92"/>
    </row>
    <row r="115" spans="1:11" ht="12.5" x14ac:dyDescent="0.25">
      <c r="A115" s="14" t="s">
        <v>2996</v>
      </c>
      <c r="B115" s="14" t="s">
        <v>3028</v>
      </c>
      <c r="C115" s="14" t="s">
        <v>3029</v>
      </c>
      <c r="D115" s="16">
        <v>45835</v>
      </c>
      <c r="E115" s="16">
        <v>46014</v>
      </c>
      <c r="F115" s="14" t="s">
        <v>3027</v>
      </c>
      <c r="G115" s="14" t="s">
        <v>3016</v>
      </c>
      <c r="H115" s="14" t="s">
        <v>3017</v>
      </c>
      <c r="I115" s="15">
        <v>132</v>
      </c>
      <c r="J115" s="77">
        <v>1</v>
      </c>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5"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5"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5"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5"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5"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5"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5"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2.5" x14ac:dyDescent="0.2">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5" x14ac:dyDescent="0.2">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2.5" x14ac:dyDescent="0.2">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x14ac:dyDescent="0.2">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x14ac:dyDescent="0.2">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0" x14ac:dyDescent="0.2">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2.5" x14ac:dyDescent="0.25">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x14ac:dyDescent="0.2">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x14ac:dyDescent="0.2">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x14ac:dyDescent="0.2">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x14ac:dyDescent="0.2">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2.5" x14ac:dyDescent="0.25">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x14ac:dyDescent="0.2">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x14ac:dyDescent="0.2">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x14ac:dyDescent="0.2">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x14ac:dyDescent="0.2">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x14ac:dyDescent="0.2">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x14ac:dyDescent="0.2">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x14ac:dyDescent="0.2">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x14ac:dyDescent="0.2">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x14ac:dyDescent="0.2">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x14ac:dyDescent="0.2">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x14ac:dyDescent="0.2">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x14ac:dyDescent="0.2">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x14ac:dyDescent="0.2">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x14ac:dyDescent="0.2">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x14ac:dyDescent="0.2">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x14ac:dyDescent="0.2">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x14ac:dyDescent="0.2">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x14ac:dyDescent="0.2">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x14ac:dyDescent="0.2">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x14ac:dyDescent="0.2">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2.5" x14ac:dyDescent="0.25">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x14ac:dyDescent="0.2">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x14ac:dyDescent="0.2">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x14ac:dyDescent="0.2">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2.5" x14ac:dyDescent="0.25">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x14ac:dyDescent="0.2">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2.5" x14ac:dyDescent="0.25">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2.5" x14ac:dyDescent="0.25">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2.5" x14ac:dyDescent="0.25">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x14ac:dyDescent="0.2">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x14ac:dyDescent="0.2">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x14ac:dyDescent="0.2">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2.5" x14ac:dyDescent="0.25">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x14ac:dyDescent="0.2">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5" x14ac:dyDescent="0.25">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2.5" x14ac:dyDescent="0.25">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x14ac:dyDescent="0.2">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x14ac:dyDescent="0.2">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x14ac:dyDescent="0.2">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2.5" x14ac:dyDescent="0.25">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x14ac:dyDescent="0.2">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2">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Mestský futbalový klub Dolný Kubín, Športovcov 1181/2, Dolný Kubín, 026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00689025</v>
      </c>
      <c r="E18" s="147" t="s">
        <v>1275</v>
      </c>
      <c r="F18" s="281">
        <v>421947749446</v>
      </c>
      <c r="N18" s="137" t="str">
        <f t="shared" si="0"/>
        <v xml:space="preserve">r - </v>
      </c>
      <c r="O18" s="137" t="s">
        <v>368</v>
      </c>
    </row>
    <row r="19" spans="1:16" x14ac:dyDescent="0.25">
      <c r="E19" s="147" t="s">
        <v>1276</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documentManagement/types"/>
    <ds:schemaRef ds:uri="http://purl.org/dc/terms/"/>
    <ds:schemaRef ds:uri="http://www.w3.org/XML/1998/namespace"/>
    <ds:schemaRef ds:uri="6bdf28ae-65c4-4f6e-bc50-9bbd2c60ae30"/>
    <ds:schemaRef ds:uri="1761cb37-c33f-42c7-9eeb-6f00cca254d3"/>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2026-04-13T06:43:00Z</cp:lastPrinted>
  <dcterms:created xsi:type="dcterms:W3CDTF">2017-02-20T06:20:12Z</dcterms:created>
  <dcterms:modified xsi:type="dcterms:W3CDTF">2026-04-13T08:39:44Z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