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D:\Dokumenty 2025\KFC\Ministerstvo cestov.ruchu\"/>
    </mc:Choice>
  </mc:AlternateContent>
  <xr:revisionPtr revIDLastSave="0" documentId="13_ncr:1_{C03F802C-DF62-45D4-8326-34CBB64798D3}" xr6:coauthVersionLast="47" xr6:coauthVersionMax="47" xr10:uidLastSave="{00000000-0000-0000-0000-000000000000}"/>
  <bookViews>
    <workbookView xWindow="-120" yWindow="-120" windowWidth="29040" windowHeight="15720" activeTab="2"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<sst xmlns="http://schemas.openxmlformats.org/spreadsheetml/2006/main" count="6587" uniqueCount="3041">
  <si>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</si>
  <si>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</si>
  <si>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</si>
  <si>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</si>
  <si>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</si>
  <si>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</si>
  <si>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</si>
  <si>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</si>
  <si>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</si>
  <si>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</si>
  <si>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</si>
  <si>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</si>
  <si>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</si>
  <si>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</si>
  <si>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</si>
  <si>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</si>
  <si>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</si>
  <si>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</si>
  <si>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</si>
  <si>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</si>
  <si>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</si>
  <si>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</si>
  <si>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</si>
  <si>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</si>
  <si>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</si>
  <si>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</si>
  <si>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</si>
  <si>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</si>
  <si>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</si>
  <si>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</si>
  <si>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</si>
  <si>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</si>
  <si>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</si>
  <si>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</si>
  <si>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</si>
  <si>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</si>
  <si>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</si>
  <si>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</si>
  <si>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</si>
  <si>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</si>
  <si>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</si>
  <si>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</si>
  <si>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</si>
  <si>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</si>
  <si>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</si>
  <si>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</si>
  <si>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</si>
  <si>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</si>
  <si>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</si>
  <si>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</si>
  <si>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</si>
  <si>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</si>
  <si>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</si>
  <si>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</si>
  <si>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</si>
  <si>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</si>
  <si>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</si>
  <si>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</si>
  <si>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</si>
  <si>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</si>
  <si>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</si>
  <si>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</si>
  <si>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</si>
  <si>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</si>
  <si>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</si>
  <si>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</si>
  <si>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</si>
  <si>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</si>
  <si>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</si>
  <si>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</si>
  <si>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</si>
  <si>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</si>
  <si>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</si>
  <si>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</si>
  <si>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</si>
  <si>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</si>
  <si>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</si>
  <si>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</si>
  <si>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</si>
  <si>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</si>
  <si>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</si>
  <si>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</si>
  <si>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</si>
  <si>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</si>
  <si>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</si>
  <si>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</si>
  <si>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</si>
  <si>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</si>
  <si>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</si>
  <si>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</si>
  <si>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</si>
  <si>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</si>
  <si>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</si>
  <si>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</si>
  <si>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</si>
  <si>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</si>
  <si>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</si>
  <si>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</si>
  <si>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</si>
  <si>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</si>
  <si>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</si>
  <si>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</si>
  <si>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</si>
  <si>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</si>
  <si>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</si>
  <si>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</si>
  <si>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</si>
  <si>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</si>
  <si>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</si>
  <si>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</si>
  <si>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</si>
  <si>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</si>
  <si>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</si>
  <si>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</si>
  <si>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</si>
  <si>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</si>
  <si>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</si>
  <si>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</si>
  <si>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</si>
  <si>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</si>
  <si>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</si>
  <si>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</si>
  <si>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</si>
  <si>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</si>
  <si>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</si>
  <si>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</si>
  <si>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</si>
  <si>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</si>
  <si>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</si>
  <si>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</si>
  <si>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</si>
  <si>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</si>
  <si>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</si>
  <si>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</si>
  <si>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</si>
  <si>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</si>
  <si>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</si>
  <si>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</si>
  <si>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</si>
  <si>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</si>
  <si>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</si>
  <si>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</si>
  <si>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</si>
  <si>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</si>
  <si>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</si>
  <si>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</si>
  <si>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</si>
  <si>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</si>
  <si>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</si>
  <si>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</si>
  <si>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</si>
  <si>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</si>
  <si>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</si>
  <si>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</si>
  <si>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</si>
  <si>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</si>
  <si>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</si>
  <si>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</si>
  <si>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</si>
  <si>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</si>
  <si>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</si>
  <si>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</si>
  <si>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</si>
  <si>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</si>
  <si>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</si>
  <si>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</si>
  <si>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</si>
  <si>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</si>
  <si>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</si>
  <si>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</si>
  <si>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</si>
  <si>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</si>
  <si>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</si>
  <si>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</si>
  <si>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</si>
  <si>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</si>
  <si>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</si>
  <si>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</si>
  <si>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</si>
  <si>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</si>
  <si>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</si>
  <si>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</si>
  <si>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</si>
  <si>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</si>
  <si>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</si>
  <si>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</si>
  <si>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</si>
  <si>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</si>
  <si>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</si>
  <si>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</si>
  <si>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</si>
  <si>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</si>
  <si>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</si>
  <si>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</si>
  <si>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</si>
  <si>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</si>
  <si>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</si>
  <si>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</si>
  <si>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</si>
  <si>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</si>
  <si>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</si>
  <si>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</si>
  <si>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</si>
  <si>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</si>
  <si>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</si>
  <si>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</si>
  <si>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</si>
  <si>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</si>
  <si>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</si>
  <si>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</si>
  <si>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</si>
  <si>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</si>
  <si>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</si>
  <si>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</si>
  <si>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</si>
  <si>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</si>
  <si>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</si>
  <si>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</si>
  <si>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</si>
  <si>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</si>
  <si>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</si>
  <si>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</si>
  <si>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</si>
  <si>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</si>
  <si>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</si>
  <si>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</si>
  <si>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</si>
  <si>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</si>
  <si>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</si>
  <si>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</si>
  <si>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</si>
  <si>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</si>
  <si>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</si>
  <si>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</si>
  <si>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</si>
  <si>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</si>
  <si>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</si>
  <si>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</si>
  <si>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</si>
  <si>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</si>
  <si>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</si>
  <si>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</si>
  <si>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</si>
  <si>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</si>
  <si>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</si>
  <si>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</si>
  <si>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</si>
  <si>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</si>
  <si>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</si>
  <si>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</si>
  <si>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</si>
  <si>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</si>
  <si>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</si>
  <si>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</si>
  <si>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</si>
  <si>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</si>
  <si>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</si>
  <si>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</si>
  <si>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</si>
  <si>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</si>
  <si>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</si>
  <si>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</si>
  <si>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</si>
  <si>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</si>
  <si>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</si>
  <si>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</si>
  <si>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</si>
  <si>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</si>
  <si>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</si>
  <si>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</si>
  <si>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</si>
  <si>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</si>
  <si>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</si>
  <si>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</si>
  <si>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</si>
  <si>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</si>
  <si>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</si>
  <si>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</si>
  <si>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</si>
  <si>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</si>
  <si>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</si>
  <si>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</si>
  <si>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</si>
  <si>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</si>
  <si>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</si>
  <si>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</si>
  <si>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</si>
  <si>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</si>
  <si>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</si>
  <si>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</si>
  <si>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</si>
  <si>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</si>
  <si>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</si>
  <si>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</si>
  <si>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</si>
  <si>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</si>
  <si>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</si>
  <si>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</si>
  <si>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</si>
  <si>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</si>
  <si>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</si>
  <si>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</si>
  <si>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</si>
  <si>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</si>
  <si>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</si>
  <si>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</si>
  <si>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</si>
  <si>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</si>
  <si>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</si>
  <si>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</si>
  <si>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</si>
  <si>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</si>
  <si>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</si>
  <si>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</si>
  <si>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</si>
  <si>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</si>
  <si>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</si>
  <si>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</si>
  <si>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</si>
  <si>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</si>
  <si>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</si>
  <si>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</si>
  <si>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</si>
  <si>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</si>
  <si>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</si>
  <si>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</si>
  <si>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</si>
  <si>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</si>
  <si>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</si>
  <si>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</si>
  <si>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</si>
  <si>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</si>
  <si>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</si>
  <si>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</si>
  <si>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</si>
  <si>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</si>
  <si>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</si>
  <si>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</si>
  <si>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</si>
  <si>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</si>
  <si>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</si>
  <si>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</si>
  <si>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</si>
  <si>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</si>
  <si>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</si>
  <si>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</si>
  <si>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</si>
  <si>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</si>
  <si>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</si>
  <si>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</si>
  <si>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</si>
  <si>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</si>
  <si>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</si>
  <si>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</si>
  <si>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</si>
  <si>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</si>
  <si>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</si>
  <si>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</si>
  <si>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</si>
  <si>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</si>
  <si>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</si>
  <si>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</si>
  <si>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</si>
  <si>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</si>
  <si>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</si>
  <si>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</si>
  <si>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</si>
  <si>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</si>
  <si>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</si>
  <si>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</si>
  <si>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</si>
  <si>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</si>
  <si>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</si>
  <si>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</si>
  <si>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</si>
  <si>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</si>
  <si>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</si>
  <si>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</si>
  <si>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</si>
  <si>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</si>
  <si>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</si>
  <si>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</si>
  <si>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</si>
  <si>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</si>
  <si>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</si>
  <si>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</si>
  <si>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</si>
  <si>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</si>
  <si>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</si>
  <si>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</si>
  <si>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</si>
  <si>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</si>
  <si>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</si>
  <si>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</si>
  <si>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</si>
  <si>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</si>
  <si>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</si>
  <si>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</si>
  <si>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</si>
  <si>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</si>
  <si>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</si>
  <si>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</si>
  <si>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</si>
  <si>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</si>
  <si>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</si>
  <si>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</si>
  <si>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</si>
  <si>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</si>
  <si>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</si>
  <si>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</si>
  <si>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</si>
  <si>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</si>
  <si>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</si>
  <si>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</si>
  <si>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</si>
  <si>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</si>
  <si>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</si>
  <si>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</si>
  <si>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</si>
  <si>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</si>
  <si>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</si>
  <si>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</si>
  <si>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</si>
  <si>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</si>
  <si>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</si>
  <si>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</si>
  <si>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</si>
  <si>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</si>
  <si>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</si>
  <si>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</si>
  <si>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</si>
  <si>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</si>
  <si>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</si>
  <si>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</si>
  <si>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</si>
  <si>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</si>
  <si>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</si>
  <si>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</si>
  <si>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</si>
  <si>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</si>
  <si>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</si>
  <si>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</si>
  <si>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</si>
  <si>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</si>
  <si>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</si>
  <si>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</si>
  <si>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</si>
  <si>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</si>
  <si>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</si>
  <si>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</si>
  <si>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</si>
  <si>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</si>
  <si>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</si>
  <si>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</si>
  <si>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</si>
  <si>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</si>
  <si>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</si>
  <si>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</si>
  <si>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</si>
  <si>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</si>
  <si>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</si>
  <si>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</si>
  <si>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</si>
  <si>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</si>
  <si>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</si>
  <si>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</si>
  <si>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</si>
  <si>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</si>
  <si>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</si>
  <si>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</si>
  <si>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</si>
  <si>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</si>
  <si>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</si>
  <si>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</si>
  <si>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</si>
  <si>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</si>
  <si>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</si>
  <si>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</si>
  <si>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</si>
  <si>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</si>
  <si>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</si>
  <si>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</si>
  <si>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</si>
  <si>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</si>
  <si>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</si>
  <si>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</si>
  <si>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</si>
  <si>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</si>
  <si>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</si>
  <si>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</si>
  <si>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</si>
  <si>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</si>
  <si>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</si>
  <si>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</si>
  <si>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</si>
  <si>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</si>
  <si>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</si>
  <si>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</si>
  <si>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</si>
  <si>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</si>
  <si>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</si>
  <si>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</si>
  <si>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</si>
  <si>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</si>
  <si>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</si>
  <si>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</si>
  <si>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</si>
  <si>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</si>
  <si>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</si>
  <si>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</si>
  <si>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</si>
  <si>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</si>
  <si>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</si>
  <si>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</si>
  <si>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</si>
  <si>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</si>
  <si>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</si>
  <si>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</si>
  <si>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</si>
  <si>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</si>
  <si>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</si>
  <si>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</si>
  <si>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</si>
  <si>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</si>
  <si>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</si>
  <si>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</si>
  <si>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</si>
  <si>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</si>
  <si>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</si>
  <si>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</si>
  <si>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</si>
  <si>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</si>
  <si>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</si>
  <si>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</si>
  <si>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</si>
  <si>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</si>
  <si>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</si>
  <si>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</si>
  <si>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</si>
  <si>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</si>
  <si>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</si>
  <si>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</si>
  <si>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</si>
  <si>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</si>
  <si>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</si>
  <si>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</si>
  <si>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</si>
  <si>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</si>
  <si>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</si>
  <si>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</si>
  <si>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</si>
  <si>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</si>
  <si>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</si>
  <si>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</si>
  <si>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</si>
  <si>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</si>
  <si>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</si>
  <si>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</si>
  <si>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</si>
  <si>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</si>
  <si>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</si>
  <si>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</si>
  <si>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</si>
  <si>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</si>
  <si>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</si>
  <si>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</si>
  <si>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</si>
  <si>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</si>
  <si>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</si>
  <si>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</si>
  <si>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</si>
  <si>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</si>
  <si>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</si>
  <si>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</si>
  <si>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</si>
  <si>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</si>
  <si>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</si>
  <si>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</si>
  <si>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</si>
  <si>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</si>
  <si>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</si>
  <si>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</si>
  <si>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</si>
  <si>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</si>
  <si>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</si>
  <si>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</si>
  <si>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</si>
  <si>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</si>
  <si>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</si>
  <si>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</si>
  <si>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</si>
  <si>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</si>
  <si>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</si>
  <si>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</si>
  <si>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</si>
  <si>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</si>
  <si>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</si>
  <si>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</si>
  <si>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</si>
  <si>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</si>
  <si>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</si>
  <si>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</si>
  <si>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</si>
  <si>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</si>
  <si>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</si>
  <si>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</si>
  <si>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</si>
  <si>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</si>
  <si>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</si>
  <si>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</si>
  <si>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</si>
  <si>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</si>
  <si>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</si>
  <si>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</si>
  <si>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</si>
  <si>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</si>
  <si>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</si>
  <si>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</si>
  <si>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</si>
  <si>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</si>
  <si>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</si>
  <si>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</si>
  <si>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</si>
  <si>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</si>
  <si>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</si>
  <si>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</si>
  <si>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</si>
  <si>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</si>
  <si>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</si>
  <si>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</si>
  <si>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</si>
  <si>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</si>
  <si>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</si>
  <si>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</si>
  <si>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</si>
  <si>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</si>
  <si>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</si>
  <si>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</si>
  <si>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</si>
  <si>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</si>
  <si>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</si>
  <si>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</si>
  <si>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</si>
  <si>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</si>
  <si>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</si>
  <si>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</si>
  <si>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</si>
  <si>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</si>
  <si>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</si>
  <si>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</si>
  <si>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</si>
  <si>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</si>
  <si>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</si>
  <si>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</si>
  <si>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</si>
  <si>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</si>
  <si>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</si>
  <si>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</si>
  <si>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</si>
  <si>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</si>
  <si>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</si>
  <si>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</si>
  <si>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</si>
  <si>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</si>
  <si>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</si>
  <si>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</si>
  <si>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</si>
  <si>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</si>
  <si>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</si>
  <si>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</si>
  <si>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</si>
  <si>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</si>
  <si>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</si>
  <si>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</si>
  <si>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</si>
  <si>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</si>
  <si>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</si>
  <si>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</si>
  <si>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</si>
  <si>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</si>
  <si>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</si>
  <si>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</si>
  <si>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</si>
  <si>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</si>
  <si>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</si>
  <si>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</si>
  <si>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</si>
  <si>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</si>
  <si>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</si>
  <si>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</si>
  <si>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</si>
  <si>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</si>
  <si>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</si>
  <si>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</si>
  <si>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</si>
  <si>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</si>
  <si>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</si>
  <si>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</si>
  <si>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</si>
  <si>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</si>
  <si>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</si>
  <si>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</si>
  <si>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</si>
  <si>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</si>
  <si>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</si>
  <si>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</si>
  <si>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</si>
  <si>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</si>
  <si>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</si>
  <si>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</si>
  <si>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</si>
  <si>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</si>
  <si>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</si>
  <si>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</si>
  <si>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</si>
  <si>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</si>
  <si>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</si>
  <si>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</si>
  <si>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</si>
  <si>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</si>
  <si>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</si>
  <si>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</si>
  <si>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</si>
  <si>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</si>
  <si>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</si>
  <si>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</si>
  <si>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</si>
  <si>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</si>
  <si>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</si>
  <si>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</si>
  <si>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</si>
  <si>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</si>
  <si>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</si>
  <si>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</si>
  <si>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</si>
  <si>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</si>
  <si>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</si>
  <si>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</si>
  <si>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</si>
  <si>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</si>
  <si>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</si>
  <si>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</si>
  <si>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</si>
  <si>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</si>
  <si>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</si>
  <si>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</si>
  <si>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</si>
  <si>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</si>
  <si>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</si>
  <si>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</si>
  <si>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</si>
  <si>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</si>
  <si>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</si>
  <si>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</si>
  <si>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</si>
  <si>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</si>
  <si>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</si>
  <si>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</si>
  <si>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</si>
  <si>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</si>
  <si>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</si>
  <si>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</si>
  <si>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</si>
  <si>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</si>
  <si>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</si>
  <si>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</si>
  <si>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</si>
  <si>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</si>
  <si>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</si>
  <si>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</si>
  <si>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</si>
  <si>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</si>
  <si>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</si>
  <si>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</si>
  <si>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</si>
  <si>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</si>
  <si>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</si>
  <si>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</si>
  <si>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</si>
  <si>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</si>
  <si>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</si>
  <si>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</si>
  <si>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</si>
  <si>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</si>
  <si>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</si>
  <si>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</si>
  <si>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</si>
  <si>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</si>
  <si>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</si>
  <si>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</si>
  <si>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</si>
  <si>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</si>
  <si>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</si>
  <si>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</si>
  <si>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</si>
  <si>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</si>
  <si>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</si>
  <si>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</si>
  <si>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</si>
  <si>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</si>
  <si>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</si>
  <si>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</si>
  <si>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</si>
  <si>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</si>
  <si>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</si>
  <si>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</si>
  <si>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</si>
  <si>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</si>
  <si>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</si>
  <si>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</si>
  <si>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</si>
  <si>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</si>
  <si>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</si>
  <si>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</si>
  <si>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</si>
  <si>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</si>
  <si>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</si>
  <si>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</si>
  <si>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</si>
  <si>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</si>
  <si>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</si>
  <si>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</si>
  <si>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</si>
  <si>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</si>
  <si>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</si>
  <si>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</si>
  <si>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</si>
  <si>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</si>
  <si>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</si>
  <si>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</si>
  <si>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</si>
  <si>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</si>
  <si>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</si>
  <si>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</si>
  <si>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</si>
  <si>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</si>
  <si>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</si>
  <si>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</si>
  <si>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</si>
  <si>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</si>
  <si>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</si>
  <si>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</si>
  <si>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</si>
  <si>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</si>
  <si>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</si>
  <si>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</si>
  <si>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</si>
  <si>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</si>
  <si>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</si>
  <si>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</si>
  <si>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</si>
  <si>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</si>
  <si>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</si>
  <si>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</si>
  <si>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</si>
  <si>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</si>
  <si>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</si>
  <si>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</si>
  <si>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</si>
  <si>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</si>
  <si>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</si>
  <si>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</si>
  <si>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</si>
  <si>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</si>
  <si>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</si>
  <si>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</si>
  <si>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</si>
  <si>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</si>
  <si>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</si>
  <si>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</si>
  <si>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</si>
  <si>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</si>
  <si>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</si>
  <si>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</si>
  <si>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</si>
  <si>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</si>
  <si>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</si>
  <si>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</si>
  <si>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</si>
  <si>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</si>
  <si>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</si>
  <si>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</si>
  <si>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</si>
  <si>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</si>
  <si>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</si>
  <si>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</si>
  <si>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</si>
  <si>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</si>
  <si>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</si>
  <si>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</si>
  <si>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</si>
  <si>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</si>
  <si>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</si>
  <si>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</si>
  <si>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</si>
  <si>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</si>
  <si>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</si>
  <si>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</si>
  <si>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</si>
  <si>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</si>
  <si>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</si>
  <si>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</si>
  <si>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</si>
  <si>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</si>
  <si>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</si>
  <si>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</si>
  <si>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</si>
  <si>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</si>
  <si>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</si>
  <si>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</si>
  <si>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</si>
  <si>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</si>
  <si>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</si>
  <si>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</si>
  <si>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</si>
  <si>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</si>
  <si>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</si>
  <si>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</si>
  <si>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</si>
  <si>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</si>
  <si>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</si>
  <si>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</si>
  <si>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</si>
  <si>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</si>
  <si>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</si>
  <si>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</si>
  <si>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</si>
  <si>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</si>
  <si>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</si>
  <si>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</si>
  <si>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</si>
  <si>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</si>
  <si>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</si>
  <si>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</si>
  <si>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</si>
  <si>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</si>
  <si>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</si>
  <si>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</si>
  <si>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</si>
  <si>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</si>
  <si>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</si>
  <si>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</si>
  <si>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</si>
  <si>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</si>
  <si>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</si>
  <si>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</si>
  <si>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</si>
  <si>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</si>
  <si>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</si>
  <si>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</si>
  <si>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</si>
  <si>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</si>
  <si>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</si>
  <si>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</si>
  <si>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</si>
  <si>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</si>
  <si>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</si>
  <si>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</si>
  <si>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</si>
  <si>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</si>
  <si>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</si>
  <si>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</si>
  <si>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</si>
  <si>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</si>
  <si>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</si>
  <si>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</si>
  <si>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</si>
  <si>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</si>
  <si>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</si>
  <si>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</si>
  <si>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</si>
  <si>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</si>
  <si>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</si>
  <si>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</si>
  <si>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</si>
  <si>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</si>
  <si>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</si>
  <si>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</si>
  <si>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</si>
  <si>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</si>
  <si>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</si>
  <si>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</si>
  <si>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</si>
  <si>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</si>
  <si>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</si>
  <si>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</si>
  <si>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</si>
  <si>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</si>
  <si>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</si>
  <si>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</si>
  <si>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</si>
  <si>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</si>
  <si>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</si>
  <si>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</si>
  <si>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</si>
  <si>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</si>
  <si>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</si>
  <si>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</si>
  <si>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</si>
  <si>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</si>
  <si>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</si>
  <si>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</si>
  <si>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</si>
  <si>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</si>
  <si>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</si>
  <si>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</si>
  <si>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</si>
  <si>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</si>
  <si>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</si>
  <si>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</si>
  <si>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</si>
  <si>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</si>
  <si>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</si>
  <si>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</si>
  <si>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</si>
  <si>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</si>
  <si>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</si>
  <si>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</si>
  <si>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</si>
  <si>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</si>
  <si>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</si>
  <si>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</si>
  <si>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</si>
  <si>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</si>
  <si>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</si>
  <si>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</si>
  <si>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</si>
  <si>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</si>
  <si>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</si>
  <si>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</si>
  <si>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</si>
  <si>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</si>
  <si>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</si>
  <si>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</si>
  <si>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</si>
  <si>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</si>
  <si>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</si>
  <si>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</si>
  <si>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</si>
  <si>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</si>
  <si>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</si>
  <si>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</si>
  <si>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</si>
  <si>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</si>
  <si>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</si>
  <si>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</si>
  <si>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</si>
  <si>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</si>
  <si>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</si>
  <si>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</si>
  <si>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</si>
  <si>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</si>
  <si>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</si>
  <si>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</si>
  <si>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</si>
  <si>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</si>
  <si>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</si>
  <si>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</si>
  <si>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</si>
  <si>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</si>
  <si>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</si>
  <si>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</si>
  <si>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</si>
  <si>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</si>
  <si>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</si>
  <si>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</si>
  <si>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</si>
  <si>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</si>
  <si>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</si>
  <si>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</si>
  <si>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</si>
  <si>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</si>
  <si>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</si>
  <si>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</si>
  <si>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</si>
  <si>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</si>
  <si>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</si>
  <si>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</si>
  <si>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</si>
  <si>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</si>
  <si>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</si>
  <si>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</si>
  <si>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</si>
  <si>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</si>
  <si>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</si>
  <si>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</si>
  <si>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</si>
  <si>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</si>
  <si>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</si>
  <si>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</si>
  <si>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</si>
  <si>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</si>
  <si>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</si>
  <si>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</si>
  <si>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</si>
  <si>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</si>
  <si>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</si>
  <si>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</si>
  <si>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</si>
  <si>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</si>
  <si>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</si>
  <si>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</si>
  <si>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</si>
  <si>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</si>
  <si>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</si>
  <si>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</si>
  <si>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</si>
  <si>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</si>
  <si>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</si>
  <si>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</si>
  <si>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</si>
  <si>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</si>
  <si>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</si>
  <si>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</si>
  <si>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</si>
  <si>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</si>
  <si>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</si>
  <si>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</si>
  <si>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</si>
  <si>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</si>
  <si>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</si>
  <si>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</si>
  <si>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</si>
  <si>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</si>
  <si>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</si>
  <si>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</si>
  <si>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</si>
  <si>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</si>
  <si>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</si>
  <si>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</si>
  <si>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</si>
  <si>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</si>
  <si>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</si>
  <si>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</si>
  <si>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</si>
  <si>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</si>
  <si>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</si>
  <si>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</si>
  <si>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</si>
  <si>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</si>
  <si>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</si>
  <si>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</si>
  <si>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</si>
  <si>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</si>
  <si>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</si>
  <si>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</si>
  <si>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</si>
  <si>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</si>
  <si>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</si>
  <si>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</si>
  <si>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</si>
  <si>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</si>
  <si>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</si>
  <si>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</si>
  <si>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</si>
  <si>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</si>
  <si>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</si>
  <si>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</si>
  <si>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</si>
  <si>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</si>
  <si>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</si>
  <si>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</si>
  <si>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</si>
  <si>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</si>
  <si>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</si>
  <si>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</si>
  <si>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</si>
  <si>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</si>
  <si>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</si>
  <si>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</si>
  <si>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</si>
  <si>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</si>
  <si>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</si>
  <si>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</si>
  <si>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</si>
  <si>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</si>
  <si>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</si>
  <si>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</si>
  <si>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</si>
  <si>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</si>
  <si>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</si>
  <si>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</si>
  <si>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</si>
  <si>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</si>
  <si>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</si>
  <si>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</si>
  <si>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</si>
  <si>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</si>
  <si>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</si>
  <si>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</si>
  <si>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</si>
  <si>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</si>
  <si>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</si>
  <si>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</si>
  <si>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</si>
  <si>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</si>
  <si>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</si>
  <si>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</si>
  <si>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</si>
  <si>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</si>
  <si>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</si>
  <si>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</si>
  <si>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</si>
  <si>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</si>
  <si>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</si>
  <si>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</si>
  <si>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</si>
  <si>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</si>
  <si>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</si>
  <si>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</si>
  <si>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</si>
  <si>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</si>
  <si>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</si>
  <si>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</si>
  <si>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</si>
  <si>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</si>
  <si>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</si>
  <si>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</si>
  <si>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</si>
  <si>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</si>
  <si>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</si>
  <si>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</si>
  <si>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</si>
  <si>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</si>
  <si>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</si>
  <si>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</si>
  <si>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</si>
  <si>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</si>
  <si>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</si>
  <si>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</si>
  <si>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</si>
  <si>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</si>
  <si>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</si>
  <si>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</si>
  <si>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</si>
  <si>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</si>
  <si>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</si>
  <si>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</si>
  <si>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</si>
  <si>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</si>
  <si>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</si>
  <si>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</si>
  <si>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</si>
  <si>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</si>
  <si>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</si>
  <si>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</si>
  <si>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</si>
  <si>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</si>
  <si>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</si>
  <si>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</si>
  <si>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</si>
  <si>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</si>
  <si>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</si>
  <si>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</si>
  <si>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</si>
  <si>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</si>
  <si>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</si>
  <si>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</si>
  <si>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</si>
  <si>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</si>
  <si>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</si>
  <si>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</si>
  <si>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</si>
  <si>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</si>
  <si>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</si>
  <si>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</si>
  <si>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</si>
  <si>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</si>
  <si>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</si>
  <si>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</si>
  <si>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</si>
  <si>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</si>
  <si>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</si>
  <si>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</si>
  <si>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</si>
  <si>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</si>
  <si>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</si>
  <si>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</si>
  <si>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</si>
  <si>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</si>
  <si>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</si>
  <si>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</si>
  <si>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</si>
  <si>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</si>
  <si>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</si>
  <si>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</si>
  <si>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</si>
  <si>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</si>
  <si>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</si>
  <si>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</si>
  <si>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</si>
  <si>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</si>
  <si>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</si>
  <si>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</si>
  <si>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</si>
  <si>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</si>
  <si>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</si>
  <si>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</si>
  <si>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</si>
  <si>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</si>
  <si>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</si>
  <si>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</si>
  <si>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</si>
  <si>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</si>
  <si>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</si>
  <si>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</si>
  <si>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</si>
  <si>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</si>
  <si>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</si>
  <si>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</si>
  <si>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</si>
  <si>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</si>
  <si>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</si>
  <si>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</si>
  <si>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</si>
  <si>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</si>
  <si>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</si>
  <si>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</si>
  <si>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</si>
  <si>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</si>
  <si>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</si>
  <si>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</si>
  <si>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</si>
  <si>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</si>
  <si>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</si>
  <si>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</si>
  <si>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</si>
  <si>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</si>
  <si>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</si>
  <si>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</si>
  <si>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</si>
  <si>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</si>
  <si>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</si>
  <si>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</si>
  <si>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</si>
  <si>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</si>
  <si>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</si>
  <si>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</si>
  <si>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</si>
  <si>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</si>
  <si>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</si>
  <si>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</si>
  <si>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</si>
  <si>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</si>
  <si>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</si>
  <si>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</si>
  <si>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</si>
  <si>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</si>
  <si>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</si>
  <si>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</si>
  <si>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</si>
  <si>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</si>
  <si>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</si>
  <si>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</si>
  <si>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</si>
  <si>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</si>
  <si>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</si>
  <si>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</si>
  <si>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</si>
  <si>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</si>
  <si>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</si>
  <si>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</si>
  <si>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</si>
  <si>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</si>
  <si>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</si>
  <si>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</si>
  <si>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</si>
  <si>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</si>
  <si>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</si>
  <si>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</si>
  <si>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</si>
  <si>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</si>
  <si>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</si>
  <si>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</si>
  <si>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</si>
  <si>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</si>
  <si>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</si>
  <si>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</si>
  <si>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</si>
  <si>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</si>
  <si>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</si>
  <si>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</si>
  <si>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</si>
  <si>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</si>
  <si>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</si>
  <si>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</si>
  <si>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</si>
  <si>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</si>
  <si>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</si>
  <si>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</si>
  <si>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</si>
  <si>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</si>
  <si>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</si>
  <si>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</si>
  <si>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</si>
  <si>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</si>
  <si>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</si>
  <si>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</si>
  <si>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</si>
  <si>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</si>
  <si>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</si>
  <si>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</si>
  <si>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</si>
  <si>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</si>
  <si>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</si>
  <si>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</si>
  <si>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</si>
  <si>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</si>
  <si>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</si>
  <si>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</si>
  <si>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</si>
  <si>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</si>
  <si>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</si>
  <si>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</si>
  <si>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</si>
  <si>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</si>
  <si>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</si>
  <si>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</si>
  <si>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</si>
  <si>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</si>
  <si>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</si>
  <si>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</si>
  <si>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</si>
  <si>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</si>
  <si>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</si>
  <si>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</si>
  <si>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</si>
  <si>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</si>
  <si>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</si>
  <si>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</si>
  <si>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</si>
  <si>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</si>
  <si>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</si>
  <si>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</si>
  <si>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</si>
  <si>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</si>
  <si>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</si>
  <si>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</si>
  <si>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</si>
  <si>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</si>
  <si>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</si>
  <si>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</si>
  <si>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</si>
  <si>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</si>
  <si>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</si>
  <si>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</si>
  <si>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</si>
  <si>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</si>
  <si>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</si>
  <si>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</si>
  <si>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</si>
  <si>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</si>
  <si>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</si>
  <si>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</si>
  <si>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</si>
  <si>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</si>
  <si>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</si>
  <si>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</si>
  <si>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</si>
  <si>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</si>
  <si>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</si>
  <si>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</si>
  <si>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</si>
  <si>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</si>
  <si>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</si>
  <si>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</si>
  <si>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</si>
  <si>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</si>
  <si>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</si>
  <si>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</si>
  <si>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</si>
  <si>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</si>
  <si>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</si>
  <si>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</si>
  <si>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</si>
  <si>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</si>
  <si>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</si>
  <si>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</si>
  <si>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</si>
  <si>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</si>
  <si>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</si>
  <si>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</si>
  <si>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</si>
  <si>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</si>
  <si>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</si>
  <si>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</si>
  <si>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</si>
  <si>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</si>
  <si>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</si>
  <si>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</si>
  <si>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</si>
  <si>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</si>
  <si>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</si>
  <si>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</si>
  <si>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</si>
  <si>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</si>
  <si>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</si>
  <si>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</si>
  <si>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</si>
  <si>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</si>
  <si>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</si>
  <si>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</si>
  <si>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</si>
  <si>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</si>
  <si>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</si>
  <si>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</si>
  <si>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</si>
  <si>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</si>
  <si>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</si>
  <si>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</si>
  <si>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</si>
  <si>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</si>
  <si>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</si>
  <si>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</si>
  <si>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</si>
  <si>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</si>
  <si>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</si>
  <si>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</si>
  <si>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</si>
  <si>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</si>
  <si>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</si>
  <si>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</si>
  <si>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</si>
  <si>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</si>
  <si>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</si>
  <si>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</si>
  <si>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</si>
  <si>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</si>
  <si>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</si>
  <si>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</si>
  <si>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</si>
  <si>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</si>
  <si>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</si>
  <si>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</si>
  <si>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</si>
  <si>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</si>
  <si>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</si>
  <si>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</si>
  <si>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</si>
  <si>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</si>
  <si>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</si>
  <si>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</si>
  <si>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</si>
  <si>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</si>
  <si>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</si>
  <si>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</si>
  <si>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</si>
  <si>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</si>
  <si>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</si>
  <si>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</si>
  <si>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</si>
  <si>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</si>
  <si>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</si>
  <si>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</si>
  <si>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</si>
  <si>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</si>
  <si>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</si>
  <si>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</si>
  <si>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</si>
  <si>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</si>
  <si>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</si>
  <si>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</si>
  <si>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</si>
  <si>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</si>
  <si>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</si>
  <si>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</si>
  <si>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</si>
  <si>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</si>
  <si>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</si>
  <si>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</si>
  <si>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</si>
  <si>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</si>
  <si>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</si>
  <si>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</si>
  <si>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</si>
  <si>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</si>
  <si>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</si>
  <si>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</si>
  <si>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</si>
  <si>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</si>
  <si>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</si>
  <si>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</si>
  <si>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</si>
  <si>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</si>
  <si>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</si>
  <si>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</si>
  <si>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</si>
  <si>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</si>
  <si>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</si>
  <si>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</si>
  <si>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</si>
  <si>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</si>
  <si>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</si>
  <si>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</si>
  <si>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</si>
  <si>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</si>
  <si>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</si>
  <si>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</si>
  <si>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</si>
  <si>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</si>
  <si>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</si>
  <si>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</si>
  <si>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</si>
  <si>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</si>
  <si>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</si>
  <si>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</si>
  <si>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</si>
  <si>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</si>
  <si>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</si>
  <si>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</si>
  <si>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</si>
  <si>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</si>
  <si>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</si>
  <si>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</si>
  <si>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</si>
  <si>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</si>
  <si>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</si>
  <si>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</si>
  <si>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</si>
  <si>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</si>
  <si>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</si>
  <si>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</si>
  <si>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</si>
  <si>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</si>
  <si>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</si>
  <si>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</si>
  <si>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</si>
  <si>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</si>
  <si>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</si>
  <si>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</si>
  <si>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</si>
  <si>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</si>
  <si>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</si>
  <si>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</si>
  <si>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</si>
  <si>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</si>
  <si>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</si>
  <si>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</si>
  <si>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</si>
  <si>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</si>
  <si>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</si>
  <si>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</si>
  <si>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</si>
  <si>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</si>
  <si>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</si>
  <si>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</si>
  <si>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</si>
  <si>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</si>
  <si>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</si>
  <si>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</si>
  <si>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</si>
  <si>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</si>
  <si>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</si>
  <si>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</si>
  <si>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</si>
  <si>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</si>
  <si>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</si>
  <si>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</si>
  <si>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</si>
  <si>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</si>
  <si>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</si>
  <si>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</si>
  <si>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</si>
  <si>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</si>
  <si>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</si>
  <si>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</si>
  <si>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</si>
  <si>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</si>
  <si>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</si>
  <si>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</si>
  <si>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</si>
  <si>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</si>
  <si>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</si>
  <si>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</si>
  <si>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</si>
  <si>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</si>
  <si>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</si>
  <si>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</si>
  <si>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</si>
  <si>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</si>
  <si>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</si>
  <si>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</si>
  <si>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</si>
  <si>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</si>
  <si>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</si>
  <si>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</si>
  <si>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</si>
  <si>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</si>
  <si>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</si>
  <si>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</si>
  <si>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</si>
  <si>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</si>
  <si>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</si>
  <si>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</si>
  <si>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</si>
  <si>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</si>
  <si>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</si>
  <si>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</si>
  <si>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</si>
  <si>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</si>
  <si>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</si>
  <si>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</si>
  <si>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</si>
  <si>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</si>
  <si>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</si>
  <si>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</si>
  <si>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</si>
  <si>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</si>
  <si>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</si>
  <si>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</si>
  <si>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</si>
  <si>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</si>
  <si>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</si>
  <si>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</si>
  <si>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</si>
  <si>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</si>
  <si>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</si>
  <si>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</si>
  <si>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</si>
  <si>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</si>
  <si>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</si>
  <si>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</si>
  <si>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</si>
  <si>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</si>
  <si>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</si>
  <si>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</si>
  <si>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</si>
  <si>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</si>
  <si>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</si>
  <si>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</si>
  <si>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</si>
  <si>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</si>
  <si>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</si>
  <si>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</si>
  <si>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</si>
  <si>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</si>
  <si>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</si>
  <si>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</si>
  <si>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</si>
  <si>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</si>
  <si>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</si>
  <si>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</si>
  <si>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</si>
  <si>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</si>
  <si>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</si>
  <si>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</si>
  <si>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</si>
  <si>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</si>
  <si>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</si>
  <si>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</si>
  <si>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</si>
  <si>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</si>
  <si>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</si>
  <si>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</si>
  <si>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</si>
  <si>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</si>
  <si>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</si>
  <si>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</si>
  <si>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</si>
  <si>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</si>
  <si>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</si>
  <si>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</si>
  <si>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</si>
  <si>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</si>
  <si>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</si>
  <si>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</si>
  <si>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</si>
  <si>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</si>
  <si>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</si>
  <si>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</si>
  <si>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</si>
  <si>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</si>
  <si>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</si>
  <si>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</si>
  <si>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</si>
  <si>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</si>
  <si>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</si>
  <si>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</si>
  <si>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</si>
  <si>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</si>
  <si>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</si>
  <si>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</si>
  <si>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</si>
  <si>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</si>
  <si>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</si>
  <si>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</si>
  <si>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</si>
  <si>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</si>
  <si>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</si>
  <si>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</si>
  <si>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</si>
  <si>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</si>
  <si>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</si>
  <si>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</si>
  <si>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</si>
  <si>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</si>
  <si>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</si>
  <si>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</si>
  <si>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</si>
  <si>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</si>
  <si>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</si>
  <si>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</si>
  <si>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</si>
  <si>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</si>
  <si>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</si>
  <si>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</si>
  <si>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</si>
  <si>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</si>
  <si>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</si>
  <si>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</si>
  <si>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</si>
  <si>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</si>
  <si>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</si>
  <si>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</si>
  <si>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</si>
  <si>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</si>
  <si>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</si>
  <si>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</si>
  <si>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</si>
  <si>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</si>
  <si>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</si>
  <si>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</si>
  <si>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</si>
  <si>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</si>
  <si>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</si>
  <si>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</si>
  <si>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</si>
  <si>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</si>
  <si>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</si>
  <si>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</si>
  <si>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</si>
  <si>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</si>
  <si>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</si>
  <si>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</si>
  <si>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</si>
  <si>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</si>
  <si>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</si>
  <si>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</si>
  <si>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</si>
  <si>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</si>
  <si>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</si>
  <si>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</si>
  <si>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</si>
  <si>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</si>
  <si>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</si>
  <si>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</si>
  <si>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</si>
  <si>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</si>
  <si>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</si>
  <si>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</si>
  <si>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</si>
  <si>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</si>
  <si>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</si>
  <si>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</si>
  <si>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</si>
  <si>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</si>
  <si>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</si>
  <si>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</si>
  <si>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</si>
  <si>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</si>
  <si>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</si>
  <si>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</si>
  <si>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</si>
  <si>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</si>
  <si>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</si>
  <si>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</si>
  <si>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</si>
  <si>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</si>
  <si>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</si>
  <si>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</si>
  <si>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</si>
  <si>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</si>
  <si>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</si>
  <si>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</si>
  <si>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</si>
  <si>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</si>
  <si>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</si>
  <si>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</si>
  <si>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</si>
  <si>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</si>
  <si>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</si>
  <si>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</si>
  <si>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</si>
  <si>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</si>
  <si>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</si>
  <si>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</si>
  <si>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</si>
  <si>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</si>
  <si>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</si>
  <si>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</si>
  <si>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</si>
  <si>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</si>
  <si>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</si>
  <si>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</si>
  <si>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</si>
  <si>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</si>
  <si>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</si>
  <si>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</si>
  <si>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</si>
  <si>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</si>
  <si>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</si>
  <si>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</si>
  <si>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</si>
  <si>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</si>
  <si>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</si>
  <si>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</si>
  <si>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</si>
  <si>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</si>
  <si>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</si>
  <si>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</si>
  <si>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</si>
  <si>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</si>
  <si>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</si>
  <si>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</si>
  <si>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</si>
  <si>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</si>
  <si>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</si>
  <si>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</si>
  <si>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</si>
  <si>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</si>
  <si>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</si>
  <si>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</si>
  <si>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</si>
  <si>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</si>
  <si>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</si>
  <si>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</si>
  <si>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</si>
  <si>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</si>
  <si>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</si>
  <si>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</si>
  <si>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</si>
  <si>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</si>
  <si>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</si>
  <si>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</si>
  <si>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</si>
  <si>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</si>
  <si>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</si>
  <si>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</si>
  <si>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</si>
  <si>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</si>
  <si>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</si>
  <si>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</si>
  <si>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</si>
  <si>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</si>
  <si>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</si>
  <si>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</si>
  <si>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</si>
  <si>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</si>
  <si>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</si>
  <si>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</si>
  <si>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</si>
  <si>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</si>
  <si>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</si>
  <si>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</si>
  <si>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</si>
  <si>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</si>
  <si>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</si>
  <si>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</si>
  <si>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</si>
  <si>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</si>
  <si>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</si>
  <si>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</si>
  <si>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</si>
  <si>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</si>
  <si>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</si>
  <si>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</si>
  <si>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</si>
  <si>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</si>
  <si>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</si>
  <si>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</si>
  <si>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</si>
  <si>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</si>
  <si>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</si>
  <si>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</si>
  <si>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</si>
  <si>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</si>
  <si>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</si>
  <si>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</si>
  <si>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</si>
  <si>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</si>
  <si>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</si>
  <si>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</si>
  <si>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</si>
  <si>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</si>
  <si>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</si>
  <si>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</si>
  <si>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</si>
  <si>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</si>
  <si>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</si>
  <si>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</si>
  <si>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</si>
  <si>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</si>
  <si>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</si>
  <si>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</si>
  <si>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</si>
  <si>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</si>
  <si>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</si>
  <si>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</si>
  <si>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</si>
  <si>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</si>
  <si>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</si>
  <si>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</si>
  <si>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</si>
  <si>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</si>
  <si>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</si>
  <si>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</si>
  <si>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</si>
  <si>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</si>
  <si>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</si>
  <si>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</si>
  <si>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</si>
  <si>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</si>
  <si>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</si>
  <si>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</si>
  <si>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</si>
  <si>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</si>
  <si>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</si>
  <si>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</si>
  <si>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</si>
  <si>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</si>
  <si>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</si>
  <si>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</si>
  <si>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</si>
  <si>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</si>
  <si>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</si>
  <si>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</si>
  <si>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</si>
  <si>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</si>
  <si>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</si>
  <si>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</si>
  <si>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</si>
  <si>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</si>
  <si>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</si>
  <si>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</si>
  <si>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</si>
  <si>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</si>
  <si>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</si>
  <si>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</si>
  <si>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</si>
  <si>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</si>
  <si>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</si>
  <si>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</si>
  <si>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</si>
  <si>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</si>
  <si>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</si>
  <si>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</si>
  <si>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</si>
  <si>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</si>
  <si>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</si>
  <si>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</si>
  <si>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</si>
  <si>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</si>
  <si>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</si>
  <si>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</si>
  <si>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</si>
  <si>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</si>
  <si>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</si>
  <si>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</si>
  <si>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</si>
  <si>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</si>
  <si>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</si>
  <si>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</si>
  <si>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</si>
  <si>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</si>
  <si>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</si>
  <si>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</si>
  <si>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</si>
  <si>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</si>
  <si>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</si>
  <si>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</si>
  <si>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</si>
  <si>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</si>
  <si>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</si>
  <si>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</si>
  <si>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</si>
  <si>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</si>
  <si>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</si>
  <si>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</si>
  <si>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</si>
  <si>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</si>
  <si>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</si>
  <si>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</si>
  <si>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</si>
  <si>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</si>
  <si>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</si>
  <si>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</si>
  <si>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</si>
  <si>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</si>
  <si>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</si>
  <si>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</si>
  <si>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</si>
  <si>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</si>
  <si>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</si>
  <si>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</si>
  <si>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</si>
  <si>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</si>
  <si>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</si>
  <si>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</si>
  <si>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</si>
  <si>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</si>
  <si>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</si>
  <si>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</si>
  <si>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</si>
  <si>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</si>
  <si>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</si>
  <si>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</si>
  <si>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</si>
  <si>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</si>
  <si>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</si>
  <si>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</si>
  <si>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</si>
  <si>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</si>
  <si>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</si>
  <si>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</si>
  <si>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</si>
  <si>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</si>
  <si>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</si>
  <si>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</si>
  <si>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</si>
  <si>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</si>
  <si>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</si>
  <si>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</si>
  <si>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</si>
  <si>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</si>
  <si>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</si>
  <si>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</si>
  <si>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</si>
  <si>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</si>
  <si>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</si>
  <si>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</si>
  <si>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</si>
  <si>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</si>
  <si>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</si>
  <si>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</si>
  <si>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</si>
  <si>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</si>
  <si>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</si>
  <si>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</si>
  <si>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</si>
  <si>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</si>
  <si>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</si>
  <si>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</si>
  <si>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</si>
  <si>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</si>
  <si>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</si>
  <si>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</si>
  <si>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</si>
  <si>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</si>
  <si>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</si>
  <si>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</si>
  <si>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</si>
  <si>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</si>
  <si>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</si>
  <si>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</si>
  <si>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</si>
  <si>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</si>
  <si>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</si>
  <si>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</si>
  <si>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</si>
  <si>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</si>
  <si>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</si>
  <si>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</si>
  <si>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</si>
  <si>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</si>
  <si>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</si>
  <si>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</si>
  <si>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</si>
  <si>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</si>
  <si>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</si>
  <si>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</si>
  <si>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</si>
  <si>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</si>
  <si>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</si>
  <si>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</si>
  <si>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</si>
  <si>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</si>
  <si>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</si>
  <si>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</si>
  <si>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</si>
  <si>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</si>
  <si>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</si>
  <si>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</si>
  <si>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</si>
  <si>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</si>
  <si>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</si>
  <si>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</si>
  <si>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</si>
  <si>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</si>
  <si>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</si>
  <si>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</si>
  <si>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</si>
  <si>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</si>
  <si>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</si>
  <si>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</si>
  <si>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</si>
  <si>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</si>
  <si>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</si>
  <si>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</si>
  <si>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</si>
  <si>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</si>
  <si>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</si>
  <si>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</si>
  <si>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</si>
  <si>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</si>
  <si>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</si>
  <si>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</si>
  <si>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</si>
  <si>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</si>
  <si>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</si>
  <si>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</si>
  <si>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</si>
  <si>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</si>
  <si>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</si>
  <si>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</si>
  <si>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</si>
  <si>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</si>
  <si>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</si>
  <si>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</si>
  <si>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</si>
  <si>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</si>
  <si>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</si>
  <si>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</si>
  <si>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</si>
  <si>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</si>
  <si>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</si>
  <si>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</si>
  <si>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</si>
  <si>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</si>
  <si>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</si>
  <si>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</si>
  <si>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</si>
  <si>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</si>
  <si>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</si>
  <si>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</si>
  <si>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</si>
  <si>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</si>
  <si>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</si>
  <si>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</si>
  <si>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</si>
  <si>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</si>
  <si>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</si>
  <si>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</si>
  <si>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</si>
  <si>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</si>
  <si>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</si>
  <si>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</si>
  <si>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</si>
  <si>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</si>
  <si>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</si>
  <si>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</si>
  <si>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</si>
  <si>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</si>
  <si>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</si>
  <si>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</si>
  <si>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</si>
  <si>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</si>
  <si>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</si>
  <si>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</si>
  <si>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</si>
  <si>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</si>
  <si>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</si>
  <si>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</si>
  <si>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</si>
  <si>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</si>
  <si>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</si>
  <si>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</si>
  <si>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</si>
  <si>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</si>
  <si>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</si>
  <si>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</si>
  <si>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</si>
  <si>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</si>
  <si>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</si>
  <si>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</si>
  <si>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</si>
  <si>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</si>
  <si>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</si>
  <si>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</si>
  <si>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</si>
  <si>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</si>
  <si>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</si>
  <si>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</si>
  <si>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</si>
  <si>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</si>
  <si>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</si>
  <si>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</si>
  <si>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</si>
  <si>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</si>
  <si>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</si>
  <si>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</si>
  <si>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</si>
  <si>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</si>
  <si>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</si>
  <si>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</si>
  <si>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</si>
  <si>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</si>
  <si>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</si>
  <si>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</si>
  <si>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</si>
  <si>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</si>
  <si>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</si>
  <si>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</si>
  <si>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</si>
  <si>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</si>
  <si>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</si>
  <si>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</si>
  <si>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</si>
  <si>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</si>
  <si>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</si>
  <si>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</si>
  <si>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</si>
  <si>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</si>
  <si>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</si>
  <si>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</si>
  <si>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</si>
  <si>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</si>
  <si>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</si>
  <si>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</si>
  <si>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</si>
  <si>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</si>
  <si>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</si>
  <si>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</si>
  <si>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</si>
  <si>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</si>
  <si>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</si>
  <si>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</si>
  <si>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</si>
  <si>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</si>
  <si>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</si>
  <si>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</si>
  <si>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</si>
  <si>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</si>
  <si>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</si>
  <si>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</si>
  <si>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</si>
  <si>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</si>
  <si>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</si>
  <si>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</si>
  <si>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</si>
  <si>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</si>
  <si>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</si>
  <si>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</si>
  <si>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</si>
  <si>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</si>
  <si>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</si>
  <si>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</si>
  <si>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</si>
  <si>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</si>
  <si>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</si>
  <si>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</si>
  <si>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</si>
  <si>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</si>
  <si>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</si>
  <si>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</si>
  <si>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</si>
  <si>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</si>
  <si>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</si>
  <si>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</si>
  <si>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</si>
  <si>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</si>
  <si>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</si>
  <si>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</si>
  <si>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</si>
  <si>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</si>
  <si>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</si>
  <si>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</si>
  <si>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</si>
  <si>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</si>
  <si>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</si>
  <si>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</si>
  <si>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</si>
  <si>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</si>
  <si>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</si>
  <si>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</si>
  <si>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</si>
  <si>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</si>
  <si>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</si>
  <si>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</si>
  <si>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</si>
  <si>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</si>
  <si>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</si>
  <si>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</si>
  <si>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</si>
  <si>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</si>
  <si>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</si>
  <si>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</si>
  <si>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</si>
  <si>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</si>
  <si>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</si>
  <si>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</si>
  <si>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</si>
  <si>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</si>
  <si>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</si>
  <si>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</si>
  <si>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</si>
  <si>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</si>
  <si>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</si>
  <si>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</si>
  <si>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</si>
  <si>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</si>
  <si>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</si>
  <si>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</si>
  <si>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</si>
  <si>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</si>
  <si>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</si>
  <si>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</si>
  <si>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</si>
  <si>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</si>
  <si>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</si>
  <si>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</si>
  <si>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</si>
  <si>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</si>
  <si>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</si>
  <si>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</si>
  <si>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</si>
  <si>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</si>
  <si>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</si>
  <si>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</si>
  <si>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</si>
  <si>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</si>
  <si>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</si>
  <si>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</si>
  <si>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</si>
  <si>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</si>
  <si>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</si>
  <si>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</si>
  <si>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</si>
  <si>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</si>
  <si>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</si>
  <si>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</si>
  <si>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</si>
  <si>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</si>
  <si>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</si>
  <si>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</si>
  <si>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</si>
  <si>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</si>
  <si>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</si>
  <si>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</si>
  <si>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</si>
  <si>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</si>
  <si>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</si>
  <si>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</si>
  <si>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</si>
  <si>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</si>
  <si>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</si>
  <si>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</si>
  <si>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</si>
  <si>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</si>
  <si>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</si>
  <si>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</si>
  <si>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</si>
  <si>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</si>
  <si>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</si>
  <si>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</si>
  <si>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</si>
  <si>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</si>
  <si>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</si>
  <si>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</si>
  <si>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</si>
  <si>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</si>
  <si>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</si>
  <si>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</si>
  <si>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</si>
  <si>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</si>
  <si>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</si>
  <si>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</si>
  <si>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</si>
  <si>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</si>
  <si>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</si>
  <si>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</si>
  <si>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</si>
  <si>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</si>
  <si>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</si>
  <si>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</si>
  <si>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</si>
  <si>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</si>
  <si>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</si>
  <si>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</si>
  <si>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</si>
  <si>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</si>
  <si>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</si>
  <si>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</si>
  <si>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</si>
  <si>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</si>
  <si>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</si>
  <si>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</si>
  <si>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</si>
  <si>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</si>
  <si>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</si>
  <si>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</si>
  <si>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</si>
  <si>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</si>
  <si>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</si>
  <si>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</si>
  <si>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</si>
  <si>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</si>
  <si>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</si>
  <si>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</si>
  <si>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</si>
  <si>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</si>
  <si>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</si>
  <si>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</si>
  <si>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</si>
  <si>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</si>
  <si>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</si>
  <si>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</si>
  <si>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</si>
  <si>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</si>
  <si>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</si>
  <si>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</si>
  <si>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</si>
  <si>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</si>
  <si>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</si>
  <si>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</si>
  <si>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</si>
  <si>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</si>
  <si>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</si>
  <si>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</si>
  <si>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</si>
  <si>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</si>
  <si>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</si>
  <si>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</si>
  <si>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</si>
  <si>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</si>
  <si>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</si>
  <si>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</si>
  <si>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</si>
  <si>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</si>
  <si>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</si>
  <si>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</si>
  <si>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</si>
  <si>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</si>
  <si>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</si>
  <si>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</si>
  <si>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</si>
  <si>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</si>
  <si>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</si>
  <si>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</si>
  <si>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</si>
  <si>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</si>
  <si>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</si>
  <si>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</si>
  <si>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</si>
  <si>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</si>
  <si>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</si>
  <si>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</si>
  <si>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</si>
  <si>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</si>
  <si>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</si>
  <si>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</si>
  <si>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</si>
  <si>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</si>
  <si>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</si>
  <si>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</si>
  <si>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</si>
  <si>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</si>
  <si>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</si>
  <si>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</si>
  <si>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</si>
  <si>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</si>
  <si>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</si>
  <si>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</si>
  <si>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</si>
  <si>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</si>
  <si>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</si>
  <si>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</si>
  <si>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</si>
  <si>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</si>
  <si>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</si>
  <si>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</si>
  <si>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</si>
  <si>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</si>
  <si>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</si>
  <si>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</si>
  <si>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</si>
  <si>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</si>
  <si>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</si>
  <si>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</si>
  <si>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</si>
  <si>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</si>
  <si>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</si>
  <si>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</si>
  <si>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</si>
  <si>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</si>
  <si>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</si>
  <si>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</si>
  <si>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</si>
  <si>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</si>
  <si>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</si>
  <si>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</si>
  <si>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</si>
  <si>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</si>
  <si>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</si>
  <si>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</si>
  <si>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</si>
  <si>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</si>
  <si>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</si>
  <si>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</si>
  <si>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</si>
  <si>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</si>
  <si>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</si>
  <si>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</si>
  <si>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</si>
  <si>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</si>
  <si>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</si>
  <si>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</si>
  <si>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</si>
  <si>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</si>
  <si>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</si>
  <si>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</si>
  <si>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</si>
  <si>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</si>
  <si>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</si>
  <si>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</si>
  <si>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</si>
  <si>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</si>
  <si>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</si>
  <si>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</si>
  <si>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</si>
  <si>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</si>
  <si>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</si>
  <si>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</si>
  <si>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</si>
  <si>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</si>
  <si>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</si>
  <si>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</si>
  <si>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</si>
  <si>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</si>
  <si>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</si>
  <si>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</si>
  <si>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</si>
  <si>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</si>
  <si>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</si>
  <si>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</si>
  <si>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</si>
  <si>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</si>
  <si>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</si>
  <si>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</si>
  <si>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</si>
  <si>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</si>
  <si>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</si>
  <si>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</si>
  <si>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</si>
  <si>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</si>
  <si>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</si>
  <si>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</si>
  <si>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</si>
  <si>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</si>
  <si>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</si>
  <si>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</si>
  <si>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</si>
  <si>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</si>
  <si>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</si>
  <si>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</si>
  <si>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</si>
  <si>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</si>
  <si>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</si>
  <si>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</si>
  <si>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</si>
  <si>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</si>
  <si>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</si>
  <si>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</si>
  <si>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</si>
  <si>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</si>
  <si>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</si>
  <si>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</si>
  <si>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</si>
  <si>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</si>
  <si>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</si>
  <si>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</si>
  <si>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</si>
  <si>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</si>
  <si>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</si>
  <si>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</si>
  <si>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</si>
  <si>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</si>
  <si>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</si>
  <si>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</si>
  <si>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</si>
  <si>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</si>
  <si>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</si>
  <si>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</si>
  <si>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</si>
  <si>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</si>
  <si>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</si>
  <si>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</si>
  <si>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</si>
  <si>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</si>
  <si>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</si>
  <si>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</si>
  <si>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</si>
  <si>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</si>
  <si>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</si>
  <si>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</si>
  <si>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</si>
  <si>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</si>
  <si>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</si>
  <si>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</si>
  <si>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</si>
  <si>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</si>
  <si>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</si>
  <si>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</si>
  <si>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</si>
  <si>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</si>
  <si>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</si>
  <si>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</si>
  <si>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</si>
  <si>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</si>
  <si>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</si>
  <si>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</si>
  <si>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</si>
  <si>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</si>
  <si>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</si>
  <si>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</si>
  <si>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</si>
  <si>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</si>
  <si>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</si>
  <si>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</si>
  <si>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</si>
  <si>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</si>
  <si>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</si>
  <si>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</si>
  <si>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</si>
  <si>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</si>
  <si>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</si>
  <si>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</si>
  <si>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</si>
  <si>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</si>
  <si>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</si>
  <si>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</si>
  <si>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</si>
  <si>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</si>
  <si>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</si>
  <si>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</si>
  <si>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</si>
  <si>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</si>
  <si>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</si>
  <si>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</si>
  <si>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</si>
  <si>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</si>
  <si>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</si>
  <si>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</si>
  <si>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</si>
  <si>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</si>
  <si>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</si>
  <si>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</si>
  <si>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</si>
  <si>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</si>
  <si>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</si>
  <si>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</si>
  <si>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</si>
  <si>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</si>
  <si>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</si>
  <si>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</si>
  <si>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</si>
  <si>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</si>
  <si>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</si>
  <si>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</si>
  <si>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</si>
  <si>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</si>
  <si>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</si>
  <si>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</si>
  <si>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</si>
  <si>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</si>
  <si>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</si>
  <si>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</si>
  <si>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</si>
  <si>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</si>
  <si>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</si>
  <si>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</si>
  <si>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</si>
  <si>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</si>
  <si>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</si>
  <si>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</si>
  <si>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</si>
  <si>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</si>
  <si>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</si>
  <si>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</si>
  <si>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</si>
  <si>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</si>
  <si>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</si>
  <si>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</si>
  <si>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</si>
  <si>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</si>
  <si>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</si>
  <si>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</si>
  <si>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</si>
  <si>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</si>
  <si>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</si>
  <si>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</si>
  <si>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</si>
  <si>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</si>
  <si>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</si>
  <si>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</si>
  <si>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</si>
  <si>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</si>
  <si>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</si>
  <si>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</si>
  <si>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</si>
  <si>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</si>
  <si>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</si>
  <si>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</si>
  <si>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</si>
  <si>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</si>
  <si>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</si>
  <si>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</si>
  <si>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</si>
  <si>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</si>
  <si>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</si>
  <si>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</si>
  <si>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</si>
  <si>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</si>
  <si>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</si>
  <si>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</si>
  <si>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</si>
  <si>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</si>
  <si>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</si>
  <si>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</si>
  <si>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</si>
  <si>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</si>
  <si>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</si>
  <si>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</si>
  <si>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</si>
  <si>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</si>
  <si>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</si>
  <si>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</si>
  <si>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</si>
  <si>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</si>
  <si>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</si>
  <si>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</si>
  <si>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</si>
  <si>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</si>
  <si>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</si>
  <si>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</si>
  <si>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</si>
  <si>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</si>
  <si>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</si>
  <si>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</si>
  <si>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</si>
  <si>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</si>
  <si>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</si>
  <si>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</si>
  <si>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</si>
  <si>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</si>
  <si>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</si>
  <si>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</si>
  <si>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</si>
  <si>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</si>
  <si>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</si>
  <si>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</si>
  <si>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</si>
  <si>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</si>
  <si>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</si>
  <si>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</si>
  <si>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</si>
  <si>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</si>
  <si>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</si>
  <si>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</si>
  <si>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</si>
  <si>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</si>
  <si>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</si>
  <si>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</si>
  <si>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</si>
  <si>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</si>
  <si>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</si>
  <si>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</si>
  <si>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</si>
  <si>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</si>
  <si>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</si>
  <si>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</si>
  <si>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</si>
  <si>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</si>
  <si>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</si>
  <si>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</si>
  <si>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</si>
  <si>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</si>
  <si>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</si>
  <si>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</si>
  <si>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</si>
  <si>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</si>
  <si>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</si>
  <si>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</si>
  <si>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</si>
  <si>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</si>
  <si>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</si>
  <si>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</si>
  <si>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</si>
  <si>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</si>
  <si>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</si>
  <si>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</si>
  <si>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</si>
  <si>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</si>
  <si>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</si>
  <si>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</si>
  <si>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</si>
  <si>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</si>
  <si>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</si>
  <si>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</si>
  <si>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</si>
  <si>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</si>
  <si>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</si>
  <si>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</si>
  <si>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</si>
  <si>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</si>
  <si>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</si>
  <si>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</si>
  <si>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</si>
  <si>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</si>
  <si>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</si>
  <si>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</si>
  <si>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</si>
  <si>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</si>
  <si>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</si>
  <si>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</si>
  <si>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</si>
  <si>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</si>
  <si>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</si>
  <si>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</si>
  <si>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</si>
  <si>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</si>
  <si>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</si>
  <si>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</si>
  <si>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</si>
  <si>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</si>
  <si>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</si>
  <si>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</si>
  <si>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</si>
  <si>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</si>
  <si>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</si>
  <si>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</si>
  <si>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</si>
  <si>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</si>
  <si>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</si>
  <si>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</si>
  <si>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</si>
  <si>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</si>
  <si>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</si>
  <si>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</si>
  <si>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</si>
  <si>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</si>
  <si>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</si>
  <si>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</si>
  <si>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</si>
  <si>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</si>
  <si>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</si>
  <si>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</si>
  <si>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</si>
  <si>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</si>
  <si>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</si>
  <si>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</si>
  <si>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</si>
  <si>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</si>
  <si>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</si>
  <si>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</si>
  <si>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</si>
  <si>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</si>
  <si>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</si>
  <si>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</si>
  <si>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</si>
  <si>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</si>
  <si>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</si>
  <si>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</si>
  <si>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</si>
  <si>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</si>
  <si>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</si>
  <si>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</si>
  <si>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</si>
  <si>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</si>
  <si>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</si>
  <si>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</si>
  <si>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</si>
  <si>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</si>
  <si>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</si>
  <si>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</si>
  <si>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</si>
  <si>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</si>
  <si>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</si>
  <si>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</si>
  <si>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</si>
  <si>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</si>
  <si>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</si>
  <si>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</si>
  <si>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</si>
  <si>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</si>
  <si>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</si>
  <si>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</si>
  <si>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</si>
  <si>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</si>
  <si>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</si>
  <si>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</si>
  <si>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</si>
  <si>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</si>
  <si>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</si>
  <si>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</si>
  <si>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</si>
  <si>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</si>
  <si>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</si>
  <si>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</si>
  <si>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</si>
  <si>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</si>
  <si>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PF25396</t>
  </si>
  <si>
    <t>Základná škola J.A.Komenského, Komenského ul. 3, Komárno</t>
  </si>
  <si>
    <t>Letný futbalový tábor pre dievčatá v Komárne, 11.08.2025-15.8.2025</t>
  </si>
  <si>
    <t>l - športové pohybové tábory pre mládež</t>
  </si>
  <si>
    <t>9/2025</t>
  </si>
  <si>
    <t>37861212</t>
  </si>
  <si>
    <t>PF25448</t>
  </si>
  <si>
    <t>2025118</t>
  </si>
  <si>
    <t>53551061</t>
  </si>
  <si>
    <t>NEPTUN KNs.r.o., Platanova alej 4360, Komárno</t>
  </si>
  <si>
    <t>PF25415</t>
  </si>
  <si>
    <t>2025110</t>
  </si>
  <si>
    <t>PF25357</t>
  </si>
  <si>
    <t>25VF00107</t>
  </si>
  <si>
    <t>45953601</t>
  </si>
  <si>
    <t>AG sport s.r.o., Šipošovské Kračany 312, Kostolné Kračany</t>
  </si>
  <si>
    <t>ZM08.2025</t>
  </si>
  <si>
    <t>Gabriel Hajabács</t>
  </si>
  <si>
    <t>Denissza Pintér</t>
  </si>
  <si>
    <t>Csilla Zavogyán</t>
  </si>
  <si>
    <t>477</t>
  </si>
  <si>
    <t>484</t>
  </si>
  <si>
    <t>339</t>
  </si>
  <si>
    <t>PF25356</t>
  </si>
  <si>
    <t>25260167</t>
  </si>
  <si>
    <t>44986092</t>
  </si>
  <si>
    <t>Kreativa s.r.o., Klinčeková 2/11, Komárno</t>
  </si>
  <si>
    <t xml:space="preserve">Organizácia podujatia
názov podujatia:Letný futbalový tábor
miesto konania:Komárno
termín (od-do): 11.8-15.8.2025
počet aktívnych účastníkov:19, celková výška faktúry: 250,00 Eur
</t>
  </si>
  <si>
    <t>Stravovanie, celková výška faktúry 454,50 Eur</t>
  </si>
  <si>
    <t>Stravovanie, celková výška faktúry 1505,60 Eur</t>
  </si>
  <si>
    <t>Športové oblečenie Tričko Adler, 27ks, celková výška faktúry 270,00 Eur</t>
  </si>
  <si>
    <t>Športová šiltovka s potlačou, 26ks, celková výška faktúry 108,73 Eur</t>
  </si>
  <si>
    <t>Hrubé mzdy vyplatené osobám (zamestnancom) vrátane odvodov zamestnávateľa. Celková výška ceny práce 1111,38 Eur
počet fyzických osôb:3
obdobie:august 2025, tábor, odmena trénerovi mládeže - dievčatá</t>
  </si>
  <si>
    <t>Hrubé mzdy vyplatené osobám (zamestnancom) vrátane odvodov zamestnávateľa. Celková výška ceny práce 800,00 Eur
počet fyzických osôb:3
obdobie:august 2025, tábor, odmena trénerovi mládeže - dievčatá</t>
  </si>
  <si>
    <t>Hrubé mzdy vyplatené osobám (zamestnancom) vrátane odvodov zamestnávateľa. Celková výška ceny práce 350,00 Eur
počet fyzických osôb:3
obdobie:august 2025, tábor, odmena trénerovi mládeže - dievčatá</t>
  </si>
  <si>
    <t>VPD2508024</t>
  </si>
  <si>
    <t>146</t>
  </si>
  <si>
    <t>Stravovanie, celková výška faktúry 234,60 Eur</t>
  </si>
  <si>
    <t>44975678</t>
  </si>
  <si>
    <t>Zoltán Kucsora, č. 112, Okoličná na Ostrove, 94613</t>
  </si>
  <si>
    <t>Kontaktná osoba zodpovedná za vyplnený formulár
meno a priezvisko: Ing. Zoltán Hajtman
e-mail:
tel. kontakt (mobil):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</si>
</sst>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7" fontId="54" fillId="2" borderId="0" xfId="0" applyNumberFormat="1" applyFont="1" applyFill="1" applyAlignment="1">
      <alignment horizontal="center" vertical="center" wrapText="1"/>
    </xf>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45" val="2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2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9"/>
      <c r="D1" s="32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3"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3" t="s">
        <v>1331</v>
      </c>
      <c r="C10" s="205"/>
      <c r="D10" s="205"/>
    </row>
    <row r="11" spans="1:4" s="18" customFormat="1" ht="42.75" customHeight="1" x14ac:dyDescent="0.2">
      <c r="A11" s="293" t="s">
        <v>1332</v>
      </c>
      <c r="C11" s="205"/>
      <c r="D11" s="205"/>
    </row>
    <row r="12" spans="1:4" s="18" customFormat="1" ht="20.45" customHeight="1" x14ac:dyDescent="0.2">
      <c r="A12" s="301" t="s">
        <v>1351</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30"/>
      <c r="D21" s="330"/>
    </row>
    <row r="22" spans="1:4" x14ac:dyDescent="0.2">
      <c r="C22" s="331"/>
      <c r="D22" s="330"/>
    </row>
    <row r="23" spans="1:4" ht="63.75" x14ac:dyDescent="0.2">
      <c r="A23" s="23" t="s">
        <v>1352</v>
      </c>
      <c r="C23" s="255"/>
      <c r="D23" s="256"/>
    </row>
    <row r="24" spans="1:4" ht="12.75" customHeight="1" x14ac:dyDescent="0.2">
      <c r="C24" s="327"/>
      <c r="D24" s="32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1338</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4"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1348</v>
      </c>
    </row>
    <row r="133" spans="1:1" ht="61.5" customHeight="1" x14ac:dyDescent="0.2">
      <c r="A133" s="300" t="s">
        <v>1360</v>
      </c>
    </row>
    <row r="134" spans="1:1" x14ac:dyDescent="0.2">
      <c r="A134" s="260" t="s">
        <v>1361</v>
      </c>
    </row>
    <row r="135" spans="1:1" ht="102" x14ac:dyDescent="0.2">
      <c r="A135" s="300" t="s">
        <v>1349</v>
      </c>
    </row>
    <row r="136" spans="1:1" x14ac:dyDescent="0.2">
      <c r="A136"/>
    </row>
    <row r="137" spans="1:1" ht="71.45" customHeight="1" x14ac:dyDescent="0.2">
      <c r="A137" s="299"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1" t="str">
        <f>Spolu!C3&amp;", "&amp;Spolu!C6</f>
        <v>KFC Komárno, Športová 1, Komárno, 945 01</v>
      </c>
      <c r="B1" s="381"/>
      <c r="C1" s="381"/>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2" t="s">
        <v>1251</v>
      </c>
      <c r="F3" s="383"/>
      <c r="N3" s="137" t="str">
        <f t="shared" si="0"/>
        <v>c - príspevok Slovenskému paralympijskému výboru</v>
      </c>
      <c r="O3" s="137" t="s">
        <v>343</v>
      </c>
      <c r="P3" s="137" t="str">
        <f>Spolu!B19</f>
        <v>príspevok Slovenskému paralympijskému výboru</v>
      </c>
    </row>
    <row r="4" spans="1:16" ht="45.75" customHeight="1" x14ac:dyDescent="0.2">
      <c r="E4" s="383"/>
      <c r="F4" s="383"/>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4" t="s">
        <v>1282</v>
      </c>
      <c r="B12" s="384"/>
      <c r="C12" s="384"/>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6" t="s">
        <v>1284</v>
      </c>
      <c r="C14" s="387"/>
      <c r="F14" s="310"/>
      <c r="N14" s="137" t="str">
        <f t="shared" si="0"/>
        <v xml:space="preserve">n - </v>
      </c>
      <c r="O14" s="137" t="s">
        <v>364</v>
      </c>
    </row>
    <row r="15" spans="1:16" ht="34.35" customHeight="1" x14ac:dyDescent="0.2">
      <c r="A15" s="139" t="s">
        <v>1285</v>
      </c>
      <c r="B15" s="386"/>
      <c r="C15" s="387"/>
      <c r="F15" s="389"/>
      <c r="N15" s="137" t="str">
        <f t="shared" si="0"/>
        <v xml:space="preserve">o - </v>
      </c>
      <c r="O15" s="137" t="s">
        <v>365</v>
      </c>
    </row>
    <row r="16" spans="1:16" x14ac:dyDescent="0.2">
      <c r="A16" s="139" t="s">
        <v>1269</v>
      </c>
      <c r="B16" s="142">
        <f>F8</f>
        <v>0</v>
      </c>
      <c r="C16" s="137"/>
      <c r="F16" s="389"/>
      <c r="N16" s="137" t="str">
        <f t="shared" si="0"/>
        <v xml:space="preserve">p - </v>
      </c>
      <c r="O16" s="137" t="s">
        <v>366</v>
      </c>
    </row>
    <row r="17" spans="1:16" ht="32.1" customHeight="1" x14ac:dyDescent="0.2">
      <c r="A17" s="139" t="s">
        <v>1272</v>
      </c>
      <c r="B17" s="142">
        <f>F9</f>
        <v>0</v>
      </c>
      <c r="C17" s="137"/>
      <c r="F17" s="389"/>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37859170</v>
      </c>
      <c r="F19" s="145" t="s">
        <v>1270</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1275</v>
      </c>
      <c r="G21" s="283">
        <v>421947749446</v>
      </c>
      <c r="H21" s="148"/>
      <c r="N21" s="137" t="str">
        <f>O21&amp;" - "&amp;P21</f>
        <v>026 01 - Šport pre všetkých, školský a univerzitný šport</v>
      </c>
      <c r="O21" s="137" t="s">
        <v>317</v>
      </c>
      <c r="P21" s="137" t="s">
        <v>318</v>
      </c>
    </row>
    <row r="22" spans="1:16" x14ac:dyDescent="0.2">
      <c r="A22" s="137"/>
      <c r="B22" s="137"/>
      <c r="F22" s="147" t="s">
        <v>1276</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8" t="s">
        <v>1277</v>
      </c>
      <c r="C24" s="388"/>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90" t="s">
        <v>1290</v>
      </c>
      <c r="B2" s="390"/>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2"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2" t="s">
        <v>57</v>
      </c>
      <c r="B1" s="332"/>
      <c r="C1" s="332"/>
      <c r="D1" s="332"/>
      <c r="E1" s="332"/>
      <c r="F1" s="332"/>
      <c r="G1" s="332"/>
      <c r="H1" s="332"/>
      <c r="I1" s="52"/>
      <c r="J1" s="37"/>
    </row>
    <row r="2" spans="1:11" ht="15.75" x14ac:dyDescent="0.25">
      <c r="A2" s="338" t="s">
        <v>58</v>
      </c>
      <c r="B2" s="338"/>
      <c r="C2" s="338"/>
      <c r="D2" s="338"/>
      <c r="E2" s="338"/>
      <c r="F2" s="338"/>
      <c r="G2" s="338"/>
      <c r="H2" s="336" t="str">
        <f>+Doklady!I100</f>
        <v>V4</v>
      </c>
      <c r="I2" s="336"/>
    </row>
    <row r="3" spans="1:11" ht="15" x14ac:dyDescent="0.25">
      <c r="A3" s="40"/>
      <c r="B3" s="40"/>
      <c r="C3" s="40"/>
      <c r="D3" s="40"/>
      <c r="E3" s="40"/>
      <c r="F3" s="40"/>
      <c r="G3" s="40"/>
      <c r="H3" s="337">
        <f>+Doklady!I101</f>
        <v>45961</v>
      </c>
      <c r="I3" s="337"/>
    </row>
    <row r="4" spans="1:11" ht="15.75" customHeight="1" x14ac:dyDescent="0.2">
      <c r="A4" s="41" t="s">
        <v>59</v>
      </c>
      <c r="B4" s="333" t="s">
        <v>60</v>
      </c>
      <c r="C4" s="334"/>
      <c r="D4" s="334"/>
      <c r="E4" s="33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1" t="s">
        <v>311</v>
      </c>
      <c r="B1" s="342"/>
      <c r="C1" s="174">
        <v>45688</v>
      </c>
      <c r="D1" s="26"/>
      <c r="G1" s="252">
        <v>45688</v>
      </c>
    </row>
    <row r="2" spans="1:7" ht="15" x14ac:dyDescent="0.25">
      <c r="A2" s="28"/>
      <c r="B2" s="28"/>
      <c r="G2" s="252">
        <v>45716</v>
      </c>
    </row>
    <row r="3" spans="1:7" ht="14.25" x14ac:dyDescent="0.2">
      <c r="A3" s="30" t="s">
        <v>312</v>
      </c>
      <c r="B3" s="339" t="str">
        <f>INDEX(Adr!B:B,Doklady!B102+1)</f>
        <v>KFC Komárno</v>
      </c>
      <c r="C3" s="339"/>
      <c r="D3" s="339"/>
      <c r="G3" s="252">
        <v>45747</v>
      </c>
    </row>
    <row r="4" spans="1:7" ht="14.25" x14ac:dyDescent="0.2">
      <c r="A4" s="30" t="s">
        <v>313</v>
      </c>
      <c r="B4" s="29" t="str">
        <f>RIGHT("0000"&amp;INDEX(Adr!A:A,Doklady!B102+1),8)</f>
        <v>37859170</v>
      </c>
      <c r="G4" s="252">
        <v>45777</v>
      </c>
    </row>
    <row r="5" spans="1:7" ht="14.25" x14ac:dyDescent="0.2">
      <c r="A5" s="30" t="s">
        <v>314</v>
      </c>
      <c r="B5" s="29" t="str">
        <f>INDEX(Adr!D:D,Doklady!B102+1)&amp;", "&amp;INDEX(Adr!E:E,Doklady!B102+1)</f>
        <v>Športová 1, Komárno</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2150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2150</v>
      </c>
      <c r="G15" s="252"/>
    </row>
    <row r="16" spans="1:7" ht="14.25" x14ac:dyDescent="0.2">
      <c r="G16" s="252"/>
    </row>
    <row r="17" spans="1:5" ht="72" customHeight="1" x14ac:dyDescent="0.2">
      <c r="A17" s="340" t="s">
        <v>328</v>
      </c>
      <c r="B17" s="340"/>
      <c r="C17" s="340"/>
      <c r="D17" s="34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2" t="s">
        <v>329</v>
      </c>
      <c r="B1" s="362"/>
      <c r="C1" s="362"/>
      <c r="D1" s="362"/>
      <c r="E1" s="362"/>
      <c r="F1" s="362"/>
      <c r="G1" s="362"/>
      <c r="H1" s="362"/>
      <c r="I1" s="362"/>
    </row>
    <row r="2" spans="1:26" ht="7.5" customHeight="1" x14ac:dyDescent="0.2">
      <c r="C2" s="8"/>
      <c r="D2" s="8"/>
      <c r="E2" s="8"/>
      <c r="F2" s="8"/>
      <c r="G2" s="8"/>
      <c r="H2" s="8"/>
      <c r="I2" s="8"/>
    </row>
    <row r="3" spans="1:26" s="9" customFormat="1" ht="26.1" customHeight="1" x14ac:dyDescent="0.2">
      <c r="B3" s="160" t="s">
        <v>59</v>
      </c>
      <c r="C3" s="363" t="str">
        <f>INDEX(Adr!B2:B242,Doklady!B102)</f>
        <v>KFC Komárno</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37859170</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Športová 1, Komárno, 945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4" t="s">
        <v>334</v>
      </c>
      <c r="F9" s="365"/>
      <c r="J9" s="8"/>
      <c r="L9" s="118"/>
      <c r="M9" s="118"/>
      <c r="N9" s="118"/>
      <c r="O9" s="118"/>
      <c r="P9" s="118"/>
      <c r="Q9" s="118"/>
      <c r="R9" s="118"/>
      <c r="S9" s="118"/>
    </row>
    <row r="10" spans="1:26" ht="18" x14ac:dyDescent="0.25">
      <c r="A10" s="69" t="s">
        <v>317</v>
      </c>
      <c r="B10" s="70" t="s">
        <v>318</v>
      </c>
      <c r="C10" s="126">
        <f>SUMIF(FP!J:J,Doklady!$B$1&amp;A10,FP!D:D)</f>
        <v>2150</v>
      </c>
      <c r="D10" s="126">
        <f>C10-E10</f>
        <v>2150</v>
      </c>
      <c r="E10" s="358">
        <f>SUMIF(K:K,A10,I:I)</f>
        <v>0</v>
      </c>
      <c r="F10" s="359"/>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6">
        <f>+I39-I42+I44-I47</f>
        <v>0</v>
      </c>
      <c r="F11" s="367"/>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8">
        <f>SUMIF(K:K,A12,I:I)</f>
        <v>0</v>
      </c>
      <c r="F12" s="359"/>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3" t="s">
        <v>340</v>
      </c>
      <c r="C17" s="353"/>
      <c r="D17" s="353"/>
      <c r="E17" s="353"/>
      <c r="F17" s="353"/>
      <c r="G17" s="353"/>
      <c r="H17" s="353"/>
      <c r="I17" s="73">
        <f>SUMIF(FP!I:I,Doklady!$B$1&amp;A17,FP!D:D)</f>
        <v>0</v>
      </c>
      <c r="T17" s="86"/>
    </row>
    <row r="18" spans="1:20" x14ac:dyDescent="0.2">
      <c r="A18" s="135" t="s">
        <v>341</v>
      </c>
      <c r="B18" s="353" t="s">
        <v>342</v>
      </c>
      <c r="C18" s="353"/>
      <c r="D18" s="353"/>
      <c r="E18" s="353"/>
      <c r="F18" s="353"/>
      <c r="G18" s="353"/>
      <c r="H18" s="353"/>
      <c r="I18" s="73">
        <f>SUMIF(FP!I:I,Doklady!$B$1&amp;A18,FP!D:D)</f>
        <v>0</v>
      </c>
    </row>
    <row r="19" spans="1:20" x14ac:dyDescent="0.2">
      <c r="A19" s="115" t="s">
        <v>343</v>
      </c>
      <c r="B19" s="353" t="s">
        <v>344</v>
      </c>
      <c r="C19" s="353"/>
      <c r="D19" s="353"/>
      <c r="E19" s="353"/>
      <c r="F19" s="353"/>
      <c r="G19" s="353"/>
      <c r="H19" s="353"/>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70" t="s">
        <v>2235</v>
      </c>
      <c r="C25" s="371"/>
      <c r="D25" s="371"/>
      <c r="E25" s="371"/>
      <c r="F25" s="371"/>
      <c r="G25" s="371"/>
      <c r="H25" s="372"/>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2150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43"/>
      <c r="C32" s="344"/>
      <c r="D32" s="344"/>
      <c r="E32" s="344"/>
      <c r="F32" s="344"/>
      <c r="G32" s="344"/>
      <c r="H32" s="345"/>
      <c r="I32" s="73">
        <f>SUMIF(FP!I:I,Doklady!$B$1&amp;A32,FP!D:D)</f>
        <v>0</v>
      </c>
      <c r="T32" s="86"/>
    </row>
    <row r="33" spans="1:21" hidden="1" x14ac:dyDescent="0.2">
      <c r="A33" s="115" t="s">
        <v>367</v>
      </c>
      <c r="B33" s="343"/>
      <c r="C33" s="344"/>
      <c r="D33" s="344"/>
      <c r="E33" s="344"/>
      <c r="F33" s="344"/>
      <c r="G33" s="344"/>
      <c r="H33" s="345"/>
      <c r="I33" s="73">
        <f>SUMIF(FP!I:I,Doklady!$B$1&amp;A33,FP!D:D)</f>
        <v>0</v>
      </c>
      <c r="T33" s="86"/>
    </row>
    <row r="34" spans="1:21" hidden="1" x14ac:dyDescent="0.2">
      <c r="A34" s="135" t="s">
        <v>368</v>
      </c>
      <c r="B34" s="346"/>
      <c r="C34" s="346"/>
      <c r="D34" s="346"/>
      <c r="E34" s="346"/>
      <c r="F34" s="346"/>
      <c r="G34" s="346"/>
      <c r="H34" s="34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0"/>
      <c r="B50" s="361"/>
      <c r="C50" s="361"/>
      <c r="D50" s="361"/>
      <c r="E50" s="361"/>
      <c r="F50" s="361"/>
      <c r="G50" s="361"/>
      <c r="H50" s="361"/>
      <c r="I50" s="361"/>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2150</v>
      </c>
      <c r="D53" s="73">
        <f>IF(A53&lt;&gt;"",Doklady!I1-Doklady!J1,"")</f>
        <v>2150</v>
      </c>
      <c r="E53" s="73">
        <f>IF(A53&lt;&gt;"",MIN(D53,C53)*Doklady!C1/(1-Doklady!C1),"")</f>
        <v>0</v>
      </c>
      <c r="F53" s="71">
        <f>IF(A53&lt;&gt;"",Doklady!J1,"")</f>
        <v>0</v>
      </c>
      <c r="G53" s="73">
        <f>+IFERROR(HLOOKUP(IF(RIGHT(B53,15)="bežné transfery",LEFT(B53,LEN(B53)-18),0),$J$40:$K$42,3,0),MIN(C53,D53))</f>
        <v>2150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2150</v>
      </c>
      <c r="D130" s="228">
        <f t="shared" ref="D130:I130" si="9">SUM(D53:D129)</f>
        <v>2150</v>
      </c>
      <c r="E130" s="228">
        <f t="shared" si="9"/>
        <v>0</v>
      </c>
      <c r="F130" s="228">
        <f t="shared" si="9"/>
        <v>0</v>
      </c>
      <c r="G130" s="228">
        <f t="shared" si="9"/>
        <v>2150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26">
        <v>46084</v>
      </c>
      <c r="C140" s="229"/>
      <c r="D140" s="373"/>
      <c r="E140" s="373"/>
      <c r="F140" s="373"/>
      <c r="G140" s="373"/>
      <c r="H140" s="373"/>
      <c r="I140" s="373"/>
      <c r="J140" s="85"/>
    </row>
    <row r="141" spans="1:26" ht="68.25" customHeight="1" x14ac:dyDescent="0.2">
      <c r="A141" s="9"/>
      <c r="B141" s="280" t="s">
        <v>3040</v>
      </c>
      <c r="C141" s="214"/>
      <c r="D141" s="357" t="s">
        <v>393</v>
      </c>
      <c r="E141" s="357"/>
      <c r="F141" s="357"/>
      <c r="G141" s="357"/>
      <c r="H141" s="357"/>
      <c r="I141" s="357"/>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F110" sqref="F11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37859170</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32" si="0">IF(ROW()&lt;=B$3,SUMIF(A$107:A$10042,A1,I$107:I$10042),"")</f>
        <v>2150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4" t="s">
        <v>329</v>
      </c>
      <c r="B100" s="374"/>
      <c r="C100" s="374"/>
      <c r="D100" s="374"/>
      <c r="E100" s="374"/>
      <c r="F100" s="374"/>
      <c r="G100" s="374"/>
      <c r="H100" s="374"/>
      <c r="I100" s="376" t="s">
        <v>2991</v>
      </c>
      <c r="J100" s="376"/>
      <c r="K100" s="89"/>
    </row>
    <row r="101" spans="1:25" ht="15.75" x14ac:dyDescent="0.25">
      <c r="A101" s="374"/>
      <c r="B101" s="374"/>
      <c r="C101" s="374"/>
      <c r="D101" s="374"/>
      <c r="E101" s="374"/>
      <c r="F101" s="374"/>
      <c r="G101" s="374"/>
      <c r="H101" s="374"/>
      <c r="I101" s="375">
        <v>45961</v>
      </c>
      <c r="J101" s="375"/>
    </row>
    <row r="102" spans="1:25" ht="14.25" x14ac:dyDescent="0.2">
      <c r="A102" s="249" t="s">
        <v>398</v>
      </c>
      <c r="B102" s="250">
        <v>45</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7" t="s">
        <v>407</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22.5" x14ac:dyDescent="0.2">
      <c r="A106" s="13"/>
      <c r="B106" s="13"/>
      <c r="C106" s="325"/>
      <c r="D106" s="13"/>
      <c r="E106" s="13"/>
      <c r="F106" s="13" t="s">
        <v>3002</v>
      </c>
      <c r="G106" s="13"/>
      <c r="H106" s="13"/>
      <c r="I106" s="57"/>
      <c r="J106" s="59"/>
      <c r="K106" s="92"/>
      <c r="L106" s="93"/>
      <c r="M106" s="93"/>
      <c r="N106" s="93"/>
      <c r="O106" s="93"/>
      <c r="P106" s="93"/>
      <c r="Q106" s="93"/>
      <c r="R106" s="93"/>
      <c r="S106" s="93"/>
      <c r="T106" s="93"/>
      <c r="U106" s="93"/>
      <c r="V106" s="93"/>
      <c r="W106" s="93"/>
      <c r="X106" s="93"/>
      <c r="Y106" s="93"/>
    </row>
    <row r="107" spans="1:25" ht="78.75" x14ac:dyDescent="0.2">
      <c r="A107" s="14" t="s">
        <v>3003</v>
      </c>
      <c r="B107" s="14" t="s">
        <v>3000</v>
      </c>
      <c r="C107" s="14" t="s">
        <v>3004</v>
      </c>
      <c r="D107" s="16">
        <v>45888</v>
      </c>
      <c r="E107" s="16">
        <v>46086</v>
      </c>
      <c r="F107" s="14" t="s">
        <v>3027</v>
      </c>
      <c r="G107" s="14" t="s">
        <v>3005</v>
      </c>
      <c r="H107" s="14" t="s">
        <v>3001</v>
      </c>
      <c r="I107" s="15">
        <v>200</v>
      </c>
      <c r="J107" s="77"/>
      <c r="K107" s="92"/>
    </row>
    <row r="108" spans="1:25" ht="22.5" x14ac:dyDescent="0.2">
      <c r="A108" s="14" t="s">
        <v>3003</v>
      </c>
      <c r="B108" s="14" t="s">
        <v>3006</v>
      </c>
      <c r="C108" s="14" t="s">
        <v>3007</v>
      </c>
      <c r="D108" s="16">
        <v>45913</v>
      </c>
      <c r="E108" s="16">
        <v>46086</v>
      </c>
      <c r="F108" s="14" t="s">
        <v>3028</v>
      </c>
      <c r="G108" s="14" t="s">
        <v>3008</v>
      </c>
      <c r="H108" s="14" t="s">
        <v>3009</v>
      </c>
      <c r="I108" s="15">
        <v>363.6</v>
      </c>
      <c r="J108" s="77"/>
      <c r="K108" s="92"/>
    </row>
    <row r="109" spans="1:25" ht="22.5" x14ac:dyDescent="0.2">
      <c r="A109" s="14" t="s">
        <v>3003</v>
      </c>
      <c r="B109" s="14" t="s">
        <v>3010</v>
      </c>
      <c r="C109" s="14" t="s">
        <v>3011</v>
      </c>
      <c r="D109" s="16">
        <v>45889</v>
      </c>
      <c r="E109" s="16">
        <v>46086</v>
      </c>
      <c r="F109" s="14" t="s">
        <v>3029</v>
      </c>
      <c r="G109" s="14" t="s">
        <v>3008</v>
      </c>
      <c r="H109" s="14" t="s">
        <v>3009</v>
      </c>
      <c r="I109" s="15">
        <v>101.8</v>
      </c>
      <c r="J109" s="77"/>
      <c r="K109" s="92"/>
    </row>
    <row r="110" spans="1:25" ht="22.5" x14ac:dyDescent="0.2">
      <c r="A110" s="14" t="s">
        <v>3003</v>
      </c>
      <c r="B110" s="14" t="s">
        <v>3012</v>
      </c>
      <c r="C110" s="14" t="s">
        <v>3013</v>
      </c>
      <c r="D110" s="16">
        <v>45858</v>
      </c>
      <c r="E110" s="16">
        <v>46086</v>
      </c>
      <c r="F110" s="14" t="s">
        <v>3030</v>
      </c>
      <c r="G110" s="14" t="s">
        <v>3014</v>
      </c>
      <c r="H110" s="14" t="s">
        <v>3015</v>
      </c>
      <c r="I110" s="15">
        <v>216</v>
      </c>
      <c r="J110" s="77"/>
      <c r="K110" s="92"/>
    </row>
    <row r="111" spans="1:25" ht="22.5" x14ac:dyDescent="0.2">
      <c r="A111" s="14" t="s">
        <v>3003</v>
      </c>
      <c r="B111" s="14" t="s">
        <v>3035</v>
      </c>
      <c r="C111" s="14" t="s">
        <v>3036</v>
      </c>
      <c r="D111" s="16">
        <v>45882</v>
      </c>
      <c r="E111" s="16">
        <v>46086</v>
      </c>
      <c r="F111" s="14" t="s">
        <v>3037</v>
      </c>
      <c r="G111" s="14" t="s">
        <v>3038</v>
      </c>
      <c r="H111" s="14" t="s">
        <v>3039</v>
      </c>
      <c r="I111" s="15">
        <v>234.6</v>
      </c>
      <c r="J111" s="77"/>
      <c r="K111" s="92"/>
    </row>
    <row r="112" spans="1:25" ht="22.5" x14ac:dyDescent="0.2">
      <c r="A112" s="14" t="s">
        <v>3003</v>
      </c>
      <c r="B112" s="14" t="s">
        <v>3023</v>
      </c>
      <c r="C112" s="14" t="s">
        <v>3024</v>
      </c>
      <c r="D112" s="16">
        <v>45858</v>
      </c>
      <c r="E112" s="16">
        <v>46086</v>
      </c>
      <c r="F112" s="14" t="s">
        <v>3031</v>
      </c>
      <c r="G112" s="14" t="s">
        <v>3025</v>
      </c>
      <c r="H112" s="14" t="s">
        <v>3026</v>
      </c>
      <c r="I112" s="15">
        <v>34</v>
      </c>
      <c r="J112" s="77"/>
      <c r="K112" s="92"/>
    </row>
    <row r="113" spans="1:11" ht="78.75" x14ac:dyDescent="0.2">
      <c r="A113" s="14" t="s">
        <v>3003</v>
      </c>
      <c r="B113" s="14" t="s">
        <v>3016</v>
      </c>
      <c r="C113" s="14" t="s">
        <v>3020</v>
      </c>
      <c r="D113" s="16">
        <v>45903</v>
      </c>
      <c r="E113" s="16">
        <v>46086</v>
      </c>
      <c r="F113" s="14" t="s">
        <v>3033</v>
      </c>
      <c r="G113" s="14"/>
      <c r="H113" s="14" t="s">
        <v>3017</v>
      </c>
      <c r="I113" s="15">
        <v>269.31</v>
      </c>
      <c r="J113" s="77"/>
      <c r="K113" s="92"/>
    </row>
    <row r="114" spans="1:11" ht="78.75" x14ac:dyDescent="0.2">
      <c r="A114" s="14" t="s">
        <v>3003</v>
      </c>
      <c r="B114" s="14" t="s">
        <v>3016</v>
      </c>
      <c r="C114" s="14" t="s">
        <v>3022</v>
      </c>
      <c r="D114" s="16">
        <v>45918</v>
      </c>
      <c r="E114" s="16">
        <v>46086</v>
      </c>
      <c r="F114" s="14" t="s">
        <v>3032</v>
      </c>
      <c r="G114" s="14"/>
      <c r="H114" s="14" t="s">
        <v>3018</v>
      </c>
      <c r="I114" s="15">
        <v>555.69000000000005</v>
      </c>
      <c r="J114" s="77"/>
      <c r="K114" s="92"/>
    </row>
    <row r="115" spans="1:11" ht="78.75" x14ac:dyDescent="0.2">
      <c r="A115" s="14" t="s">
        <v>3003</v>
      </c>
      <c r="B115" s="14" t="s">
        <v>3016</v>
      </c>
      <c r="C115" s="14" t="s">
        <v>3021</v>
      </c>
      <c r="D115" s="16">
        <v>45918</v>
      </c>
      <c r="E115" s="16">
        <v>46086</v>
      </c>
      <c r="F115" s="14" t="s">
        <v>3034</v>
      </c>
      <c r="G115" s="14"/>
      <c r="H115" s="14" t="s">
        <v>3019</v>
      </c>
      <c r="I115" s="15">
        <v>175</v>
      </c>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2.5"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75" x14ac:dyDescent="0.2">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75" x14ac:dyDescent="0.2">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75" x14ac:dyDescent="0.2">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75" x14ac:dyDescent="0.2">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75" x14ac:dyDescent="0.2">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75" x14ac:dyDescent="0.2">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75" x14ac:dyDescent="0.2">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75" x14ac:dyDescent="0.2">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75" x14ac:dyDescent="0.2">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1" t="str">
        <f>Spolu!C3&amp;", "&amp;Spolu!C6</f>
        <v>KFC Komárno, Športová 1, Komárno, 945 01</v>
      </c>
      <c r="B1" s="381"/>
      <c r="C1" s="381"/>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2" t="s">
        <v>1251</v>
      </c>
      <c r="F3" s="383"/>
      <c r="N3" s="137" t="str">
        <f t="shared" si="0"/>
        <v>c - príspevok Slovenskému paralympijskému výboru</v>
      </c>
      <c r="O3" s="137" t="s">
        <v>343</v>
      </c>
      <c r="P3" s="137" t="s">
        <v>344</v>
      </c>
    </row>
    <row r="4" spans="1:16" ht="45.75" customHeight="1" x14ac:dyDescent="0.2">
      <c r="E4" s="383"/>
      <c r="F4" s="383"/>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4" t="s">
        <v>1263</v>
      </c>
      <c r="B12" s="384"/>
      <c r="C12" s="384"/>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1265</v>
      </c>
    </row>
    <row r="15" spans="1:16" ht="32.1" customHeight="1" thickBot="1" x14ac:dyDescent="0.25">
      <c r="A15" s="139" t="s">
        <v>1266</v>
      </c>
      <c r="B15" s="386" t="s">
        <v>1267</v>
      </c>
      <c r="C15" s="387"/>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1"/>
      <c r="N17" s="137" t="str">
        <f t="shared" si="0"/>
        <v xml:space="preserve">q - </v>
      </c>
      <c r="O17" s="137" t="s">
        <v>367</v>
      </c>
    </row>
    <row r="18" spans="1:16" x14ac:dyDescent="0.2">
      <c r="B18" s="193" t="s">
        <v>1274</v>
      </c>
      <c r="C18" s="142" t="str">
        <f>Spolu!C4</f>
        <v>37859170</v>
      </c>
      <c r="E18" s="147" t="s">
        <v>1275</v>
      </c>
      <c r="F18" s="281">
        <v>421947749446</v>
      </c>
      <c r="N18" s="137" t="str">
        <f t="shared" si="0"/>
        <v xml:space="preserve">r - </v>
      </c>
      <c r="O18" s="137" t="s">
        <v>368</v>
      </c>
    </row>
    <row r="19" spans="1:16" x14ac:dyDescent="0.2">
      <c r="E19" s="147" t="s">
        <v>1276</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80" t="s">
        <v>1277</v>
      </c>
      <c r="C22" s="380"/>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Ildikó Kukoda</cp:lastModifiedBy>
  <cp:revision/>
  <cp:lastPrinted>2026-03-06T14:51:12Z</cp:lastPrinted>
  <dcterms:created xsi:type="dcterms:W3CDTF">2017-02-20T06:20:12Z</dcterms:created>
  <dcterms:modified xsi:type="dcterms:W3CDTF">2026-03-06T14:51:29Z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