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Override PartName="/xl/commentsmeta2"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mincrs-my.sharepoint.com/personal/maria_horakova_mincrs_sk/Documents/Pracovná plocha/"/>
    </mc:Choice>
  </mc:AlternateContent>
  <xr:revisionPtr revIDLastSave="2" documentId="11_6D5AAF60D4CC5B19FA6DB7639FA4A38A70B86EAC" xr6:coauthVersionLast="47" xr6:coauthVersionMax="47" xr10:uidLastSave="{251AA34A-2E23-47BF-9E59-2EC1C446444F}"/>
  <bookViews>
    <workbookView xWindow="53652" yWindow="-108" windowWidth="30936" windowHeight="16776" activeTab="4" xr2:uid="{00000000-000D-0000-FFFF-FFFF00000000}"/>
  </bookViews>
  <sheets>
    <sheet name="Usmernenie" sheetId="1" r:id="rId1"/>
    <sheet name="Príklady" sheetId="2" r:id="rId2"/>
    <sheet name="Príjmy" sheetId="3" r:id="rId3"/>
    <sheet name="Spolu" sheetId="4" r:id="rId4"/>
    <sheet name="Doklady" sheetId="5" r:id="rId5"/>
    <sheet name="Adr" sheetId="6" state="hidden" r:id="rId6"/>
    <sheet name="FP" sheetId="7" state="hidden" r:id="rId7"/>
    <sheet name="Cis" sheetId="8" state="hidden" r:id="rId8"/>
    <sheet name="Avízo - výnosy" sheetId="9" r:id="rId9"/>
    <sheet name="Avízo - vratka" sheetId="10" r:id="rId10"/>
    <sheet name="Skratky" sheetId="11"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3z1CohwIL6Y3/wDCP05jJvYXHDPuRTfUL+6iuHQlSfA="/>
    </ext>
  </extLst>
</workbook>
</file>

<file path=xl/calcChain.xml><?xml version="1.0" encoding="utf-8"?>
<calcChain xmlns="http://schemas.openxmlformats.org/spreadsheetml/2006/main">
  <c r="N25" i="10" l="1"/>
  <c r="N24" i="10"/>
  <c r="N23" i="10"/>
  <c r="N22" i="10"/>
  <c r="N21" i="10"/>
  <c r="B20" i="10"/>
  <c r="N19" i="10"/>
  <c r="N18" i="10"/>
  <c r="N17" i="10"/>
  <c r="B17" i="10"/>
  <c r="N16" i="10"/>
  <c r="B16" i="10"/>
  <c r="N15" i="10"/>
  <c r="N14" i="10"/>
  <c r="P13" i="10"/>
  <c r="N13" i="10"/>
  <c r="A13" i="10"/>
  <c r="P12" i="10"/>
  <c r="N12" i="10"/>
  <c r="P11" i="10"/>
  <c r="N11" i="10"/>
  <c r="P10" i="10"/>
  <c r="N10" i="10"/>
  <c r="P9" i="10"/>
  <c r="N9" i="10" s="1"/>
  <c r="P8" i="10"/>
  <c r="N8" i="10" s="1"/>
  <c r="P7" i="10"/>
  <c r="N7" i="10"/>
  <c r="P6" i="10"/>
  <c r="N6" i="10"/>
  <c r="P5" i="10"/>
  <c r="N5" i="10"/>
  <c r="P4" i="10"/>
  <c r="N4" i="10"/>
  <c r="P3" i="10"/>
  <c r="N3" i="10"/>
  <c r="P2" i="10"/>
  <c r="N2" i="10"/>
  <c r="P1" i="10"/>
  <c r="N1" i="10"/>
  <c r="N26" i="9"/>
  <c r="N25" i="9"/>
  <c r="N24" i="9"/>
  <c r="N23" i="9"/>
  <c r="N22" i="9"/>
  <c r="B20" i="9"/>
  <c r="N18" i="9"/>
  <c r="N17" i="9"/>
  <c r="N16" i="9"/>
  <c r="B16" i="9"/>
  <c r="N15" i="9"/>
  <c r="N14" i="9"/>
  <c r="A14" i="9"/>
  <c r="N13" i="9"/>
  <c r="N12" i="9"/>
  <c r="N11" i="9"/>
  <c r="N10" i="9"/>
  <c r="N9" i="9"/>
  <c r="N8" i="9"/>
  <c r="N7" i="9"/>
  <c r="N6" i="9"/>
  <c r="N5" i="9"/>
  <c r="N4" i="9"/>
  <c r="N3" i="9"/>
  <c r="N2" i="9"/>
  <c r="N1" i="9"/>
  <c r="N762" i="7"/>
  <c r="L762" i="7"/>
  <c r="B762" i="7"/>
  <c r="M762" i="7" s="1"/>
  <c r="N761" i="7"/>
  <c r="L761" i="7"/>
  <c r="B761" i="7"/>
  <c r="M761" i="7" s="1"/>
  <c r="N760" i="7"/>
  <c r="L760" i="7"/>
  <c r="B760" i="7"/>
  <c r="M760" i="7" s="1"/>
  <c r="N759" i="7"/>
  <c r="L759" i="7"/>
  <c r="B759" i="7"/>
  <c r="M759" i="7" s="1"/>
  <c r="N758" i="7"/>
  <c r="L758" i="7"/>
  <c r="B758" i="7"/>
  <c r="M758" i="7" s="1"/>
  <c r="N757" i="7"/>
  <c r="L757" i="7"/>
  <c r="B757" i="7"/>
  <c r="M757" i="7" s="1"/>
  <c r="N756" i="7"/>
  <c r="L756" i="7"/>
  <c r="B756" i="7"/>
  <c r="M756" i="7" s="1"/>
  <c r="N755" i="7"/>
  <c r="L755" i="7"/>
  <c r="B755" i="7"/>
  <c r="M755" i="7" s="1"/>
  <c r="N754" i="7"/>
  <c r="L754" i="7"/>
  <c r="B754" i="7"/>
  <c r="M754" i="7" s="1"/>
  <c r="N753" i="7"/>
  <c r="L753" i="7"/>
  <c r="B753" i="7"/>
  <c r="M753" i="7" s="1"/>
  <c r="N752" i="7"/>
  <c r="L752" i="7"/>
  <c r="B752" i="7"/>
  <c r="M752" i="7" s="1"/>
  <c r="N751" i="7"/>
  <c r="L751" i="7"/>
  <c r="B751" i="7"/>
  <c r="M751" i="7" s="1"/>
  <c r="N750" i="7"/>
  <c r="L750" i="7"/>
  <c r="B750" i="7"/>
  <c r="M750" i="7" s="1"/>
  <c r="N749" i="7"/>
  <c r="L749" i="7"/>
  <c r="B749" i="7"/>
  <c r="M749" i="7" s="1"/>
  <c r="N748" i="7"/>
  <c r="L748" i="7"/>
  <c r="B748" i="7"/>
  <c r="M748" i="7" s="1"/>
  <c r="N747" i="7"/>
  <c r="L747" i="7"/>
  <c r="B747" i="7"/>
  <c r="M747" i="7" s="1"/>
  <c r="N746" i="7"/>
  <c r="L746" i="7"/>
  <c r="B746" i="7"/>
  <c r="M746" i="7" s="1"/>
  <c r="N745" i="7"/>
  <c r="L745" i="7"/>
  <c r="B745" i="7"/>
  <c r="M745" i="7" s="1"/>
  <c r="N744" i="7"/>
  <c r="L744" i="7"/>
  <c r="B744" i="7"/>
  <c r="M744" i="7" s="1"/>
  <c r="N743" i="7"/>
  <c r="L743" i="7"/>
  <c r="B743" i="7"/>
  <c r="M743" i="7" s="1"/>
  <c r="N742" i="7"/>
  <c r="L742" i="7"/>
  <c r="B742" i="7"/>
  <c r="M742" i="7" s="1"/>
  <c r="N741" i="7"/>
  <c r="L741" i="7"/>
  <c r="B741" i="7"/>
  <c r="M741" i="7" s="1"/>
  <c r="N740" i="7"/>
  <c r="L740" i="7"/>
  <c r="B740" i="7"/>
  <c r="M740" i="7" s="1"/>
  <c r="N739" i="7"/>
  <c r="L739" i="7"/>
  <c r="B739" i="7"/>
  <c r="M739" i="7" s="1"/>
  <c r="N738" i="7"/>
  <c r="L738" i="7"/>
  <c r="B738" i="7"/>
  <c r="M738" i="7" s="1"/>
  <c r="N737" i="7"/>
  <c r="L737" i="7"/>
  <c r="B737" i="7"/>
  <c r="M737" i="7" s="1"/>
  <c r="N736" i="7"/>
  <c r="L736" i="7"/>
  <c r="B736" i="7"/>
  <c r="M736" i="7" s="1"/>
  <c r="N735" i="7"/>
  <c r="L735" i="7"/>
  <c r="B735" i="7"/>
  <c r="M735" i="7" s="1"/>
  <c r="N734" i="7"/>
  <c r="L734" i="7"/>
  <c r="B734" i="7"/>
  <c r="M734" i="7" s="1"/>
  <c r="N733" i="7"/>
  <c r="L733" i="7"/>
  <c r="B733" i="7"/>
  <c r="M733" i="7" s="1"/>
  <c r="N732" i="7"/>
  <c r="L732" i="7"/>
  <c r="B732" i="7"/>
  <c r="M732" i="7" s="1"/>
  <c r="N731" i="7"/>
  <c r="L731" i="7"/>
  <c r="B731" i="7"/>
  <c r="M731" i="7" s="1"/>
  <c r="N730" i="7"/>
  <c r="L730" i="7"/>
  <c r="B730" i="7"/>
  <c r="M730" i="7" s="1"/>
  <c r="N729" i="7"/>
  <c r="L729" i="7"/>
  <c r="B729" i="7"/>
  <c r="M729" i="7" s="1"/>
  <c r="N728" i="7"/>
  <c r="L728" i="7"/>
  <c r="B728" i="7"/>
  <c r="M728" i="7" s="1"/>
  <c r="N727" i="7"/>
  <c r="L727" i="7"/>
  <c r="B727" i="7"/>
  <c r="M727" i="7" s="1"/>
  <c r="N726" i="7"/>
  <c r="L726" i="7"/>
  <c r="B726" i="7"/>
  <c r="M726" i="7" s="1"/>
  <c r="N725" i="7"/>
  <c r="L725" i="7"/>
  <c r="B725" i="7"/>
  <c r="M725" i="7" s="1"/>
  <c r="N724" i="7"/>
  <c r="L724" i="7"/>
  <c r="B724" i="7"/>
  <c r="M724" i="7" s="1"/>
  <c r="N723" i="7"/>
  <c r="L723" i="7"/>
  <c r="B723" i="7"/>
  <c r="M723" i="7" s="1"/>
  <c r="N722" i="7"/>
  <c r="L722" i="7"/>
  <c r="B722" i="7"/>
  <c r="M722" i="7" s="1"/>
  <c r="N721" i="7"/>
  <c r="L721" i="7"/>
  <c r="B721" i="7"/>
  <c r="M721" i="7" s="1"/>
  <c r="N720" i="7"/>
  <c r="L720" i="7"/>
  <c r="B720" i="7"/>
  <c r="M720" i="7" s="1"/>
  <c r="N719" i="7"/>
  <c r="L719" i="7"/>
  <c r="B719" i="7"/>
  <c r="M719" i="7" s="1"/>
  <c r="N718" i="7"/>
  <c r="L718" i="7"/>
  <c r="B718" i="7"/>
  <c r="M718" i="7" s="1"/>
  <c r="N717" i="7"/>
  <c r="L717" i="7"/>
  <c r="B717" i="7"/>
  <c r="M717" i="7" s="1"/>
  <c r="N716" i="7"/>
  <c r="L716" i="7"/>
  <c r="B716" i="7"/>
  <c r="M716" i="7" s="1"/>
  <c r="N715" i="7"/>
  <c r="L715" i="7"/>
  <c r="B715" i="7"/>
  <c r="M715" i="7" s="1"/>
  <c r="N714" i="7"/>
  <c r="L714" i="7"/>
  <c r="B714" i="7"/>
  <c r="M714" i="7" s="1"/>
  <c r="N713" i="7"/>
  <c r="L713" i="7"/>
  <c r="B713" i="7"/>
  <c r="M713" i="7" s="1"/>
  <c r="N712" i="7"/>
  <c r="L712" i="7"/>
  <c r="B712" i="7"/>
  <c r="M712" i="7" s="1"/>
  <c r="N711" i="7"/>
  <c r="L711" i="7"/>
  <c r="B711" i="7"/>
  <c r="M711" i="7" s="1"/>
  <c r="N710" i="7"/>
  <c r="L710" i="7"/>
  <c r="B710" i="7"/>
  <c r="M710" i="7" s="1"/>
  <c r="N709" i="7"/>
  <c r="L709" i="7"/>
  <c r="B709" i="7"/>
  <c r="M709" i="7" s="1"/>
  <c r="N708" i="7"/>
  <c r="L708" i="7"/>
  <c r="B708" i="7"/>
  <c r="M708" i="7" s="1"/>
  <c r="N707" i="7"/>
  <c r="L707" i="7"/>
  <c r="B707" i="7"/>
  <c r="M707" i="7" s="1"/>
  <c r="N706" i="7"/>
  <c r="L706" i="7"/>
  <c r="B706" i="7"/>
  <c r="M706" i="7" s="1"/>
  <c r="N705" i="7"/>
  <c r="L705" i="7"/>
  <c r="B705" i="7"/>
  <c r="M705" i="7" s="1"/>
  <c r="N704" i="7"/>
  <c r="L704" i="7"/>
  <c r="B704" i="7"/>
  <c r="M704" i="7" s="1"/>
  <c r="N703" i="7"/>
  <c r="L703" i="7"/>
  <c r="B703" i="7"/>
  <c r="M703" i="7" s="1"/>
  <c r="N702" i="7"/>
  <c r="L702" i="7"/>
  <c r="B702" i="7"/>
  <c r="M702" i="7" s="1"/>
  <c r="N701" i="7"/>
  <c r="L701" i="7"/>
  <c r="B701" i="7"/>
  <c r="M701" i="7" s="1"/>
  <c r="N700" i="7"/>
  <c r="L700" i="7"/>
  <c r="B700" i="7"/>
  <c r="M700" i="7" s="1"/>
  <c r="N699" i="7"/>
  <c r="L699" i="7"/>
  <c r="B699" i="7"/>
  <c r="M699" i="7" s="1"/>
  <c r="N698" i="7"/>
  <c r="L698" i="7"/>
  <c r="B698" i="7"/>
  <c r="M698" i="7" s="1"/>
  <c r="N697" i="7"/>
  <c r="L697" i="7"/>
  <c r="B697" i="7"/>
  <c r="M697" i="7" s="1"/>
  <c r="N696" i="7"/>
  <c r="L696" i="7"/>
  <c r="B696" i="7"/>
  <c r="M696" i="7" s="1"/>
  <c r="N695" i="7"/>
  <c r="L695" i="7"/>
  <c r="B695" i="7"/>
  <c r="M695" i="7" s="1"/>
  <c r="N694" i="7"/>
  <c r="L694" i="7"/>
  <c r="B694" i="7"/>
  <c r="M694" i="7" s="1"/>
  <c r="N693" i="7"/>
  <c r="L693" i="7"/>
  <c r="B693" i="7"/>
  <c r="M693" i="7" s="1"/>
  <c r="N692" i="7"/>
  <c r="L692" i="7"/>
  <c r="B692" i="7"/>
  <c r="M692" i="7" s="1"/>
  <c r="N691" i="7"/>
  <c r="L691" i="7"/>
  <c r="B691" i="7"/>
  <c r="M691" i="7" s="1"/>
  <c r="N690" i="7"/>
  <c r="L690" i="7"/>
  <c r="B690" i="7"/>
  <c r="M690" i="7" s="1"/>
  <c r="N689" i="7"/>
  <c r="L689" i="7"/>
  <c r="B689" i="7"/>
  <c r="M689" i="7" s="1"/>
  <c r="N688" i="7"/>
  <c r="L688" i="7"/>
  <c r="B688" i="7"/>
  <c r="M688" i="7" s="1"/>
  <c r="N687" i="7"/>
  <c r="L687" i="7"/>
  <c r="B687" i="7"/>
  <c r="M687" i="7" s="1"/>
  <c r="N686" i="7"/>
  <c r="L686" i="7"/>
  <c r="B686" i="7"/>
  <c r="M686" i="7" s="1"/>
  <c r="N685" i="7"/>
  <c r="L685" i="7"/>
  <c r="B685" i="7"/>
  <c r="M685" i="7" s="1"/>
  <c r="N684" i="7"/>
  <c r="L684" i="7"/>
  <c r="B684" i="7"/>
  <c r="M684" i="7" s="1"/>
  <c r="N683" i="7"/>
  <c r="L683" i="7"/>
  <c r="B683" i="7"/>
  <c r="M683" i="7" s="1"/>
  <c r="N682" i="7"/>
  <c r="L682" i="7"/>
  <c r="B682" i="7"/>
  <c r="M682" i="7" s="1"/>
  <c r="N681" i="7"/>
  <c r="L681" i="7"/>
  <c r="B681" i="7"/>
  <c r="M681" i="7" s="1"/>
  <c r="N680" i="7"/>
  <c r="L680" i="7"/>
  <c r="B680" i="7"/>
  <c r="M680" i="7" s="1"/>
  <c r="N679" i="7"/>
  <c r="L679" i="7"/>
  <c r="B679" i="7"/>
  <c r="M679" i="7" s="1"/>
  <c r="N678" i="7"/>
  <c r="L678" i="7"/>
  <c r="B678" i="7"/>
  <c r="M678" i="7" s="1"/>
  <c r="N677" i="7"/>
  <c r="L677" i="7"/>
  <c r="B677" i="7"/>
  <c r="M677" i="7" s="1"/>
  <c r="N676" i="7"/>
  <c r="L676" i="7"/>
  <c r="B676" i="7"/>
  <c r="M676" i="7" s="1"/>
  <c r="N675" i="7"/>
  <c r="L675" i="7"/>
  <c r="B675" i="7"/>
  <c r="M675" i="7" s="1"/>
  <c r="N674" i="7"/>
  <c r="L674" i="7"/>
  <c r="B674" i="7"/>
  <c r="M674" i="7" s="1"/>
  <c r="N673" i="7"/>
  <c r="L673" i="7"/>
  <c r="B673" i="7"/>
  <c r="M673" i="7" s="1"/>
  <c r="N672" i="7"/>
  <c r="L672" i="7"/>
  <c r="B672" i="7"/>
  <c r="M672" i="7" s="1"/>
  <c r="N671" i="7"/>
  <c r="L671" i="7"/>
  <c r="B671" i="7"/>
  <c r="M671" i="7" s="1"/>
  <c r="N670" i="7"/>
  <c r="L670" i="7"/>
  <c r="B670" i="7"/>
  <c r="M670" i="7" s="1"/>
  <c r="N669" i="7"/>
  <c r="L669" i="7"/>
  <c r="B669" i="7"/>
  <c r="M669" i="7" s="1"/>
  <c r="N668" i="7"/>
  <c r="L668" i="7"/>
  <c r="B668" i="7"/>
  <c r="M668" i="7" s="1"/>
  <c r="N667" i="7"/>
  <c r="L667" i="7"/>
  <c r="B667" i="7"/>
  <c r="M667" i="7" s="1"/>
  <c r="N666" i="7"/>
  <c r="L666" i="7"/>
  <c r="B666" i="7"/>
  <c r="M666" i="7" s="1"/>
  <c r="N665" i="7"/>
  <c r="L665" i="7"/>
  <c r="B665" i="7"/>
  <c r="M665" i="7" s="1"/>
  <c r="N664" i="7"/>
  <c r="L664" i="7"/>
  <c r="B664" i="7"/>
  <c r="M664" i="7" s="1"/>
  <c r="N663" i="7"/>
  <c r="L663" i="7"/>
  <c r="B663" i="7"/>
  <c r="M663" i="7" s="1"/>
  <c r="N662" i="7"/>
  <c r="L662" i="7"/>
  <c r="B662" i="7"/>
  <c r="M662" i="7" s="1"/>
  <c r="N661" i="7"/>
  <c r="L661" i="7"/>
  <c r="B661" i="7"/>
  <c r="M661" i="7" s="1"/>
  <c r="N660" i="7"/>
  <c r="L660" i="7"/>
  <c r="B660" i="7"/>
  <c r="M660" i="7" s="1"/>
  <c r="N659" i="7"/>
  <c r="L659" i="7"/>
  <c r="B659" i="7"/>
  <c r="M659" i="7" s="1"/>
  <c r="N658" i="7"/>
  <c r="L658" i="7"/>
  <c r="B658" i="7"/>
  <c r="M658" i="7" s="1"/>
  <c r="N657" i="7"/>
  <c r="L657" i="7"/>
  <c r="B657" i="7"/>
  <c r="M657" i="7" s="1"/>
  <c r="N656" i="7"/>
  <c r="L656" i="7"/>
  <c r="B656" i="7"/>
  <c r="M656" i="7" s="1"/>
  <c r="N655" i="7"/>
  <c r="L655" i="7"/>
  <c r="B655" i="7"/>
  <c r="M655" i="7" s="1"/>
  <c r="N654" i="7"/>
  <c r="L654" i="7"/>
  <c r="B654" i="7"/>
  <c r="M654" i="7" s="1"/>
  <c r="N653" i="7"/>
  <c r="L653" i="7"/>
  <c r="B653" i="7"/>
  <c r="M653" i="7" s="1"/>
  <c r="N652" i="7"/>
  <c r="L652" i="7"/>
  <c r="B652" i="7"/>
  <c r="M652" i="7" s="1"/>
  <c r="N651" i="7"/>
  <c r="L651" i="7"/>
  <c r="B651" i="7"/>
  <c r="M651" i="7" s="1"/>
  <c r="N650" i="7"/>
  <c r="L650" i="7"/>
  <c r="B650" i="7"/>
  <c r="M650" i="7" s="1"/>
  <c r="N649" i="7"/>
  <c r="L649" i="7"/>
  <c r="B649" i="7"/>
  <c r="M649" i="7" s="1"/>
  <c r="N648" i="7"/>
  <c r="L648" i="7"/>
  <c r="B648" i="7"/>
  <c r="M648" i="7" s="1"/>
  <c r="N647" i="7"/>
  <c r="L647" i="7"/>
  <c r="B647" i="7"/>
  <c r="M647" i="7" s="1"/>
  <c r="N646" i="7"/>
  <c r="L646" i="7"/>
  <c r="B646" i="7"/>
  <c r="M646" i="7" s="1"/>
  <c r="N645" i="7"/>
  <c r="L645" i="7"/>
  <c r="B645" i="7"/>
  <c r="M645" i="7" s="1"/>
  <c r="N644" i="7"/>
  <c r="L644" i="7"/>
  <c r="B644" i="7"/>
  <c r="M644" i="7" s="1"/>
  <c r="N643" i="7"/>
  <c r="L643" i="7"/>
  <c r="B643" i="7"/>
  <c r="M643" i="7" s="1"/>
  <c r="N642" i="7"/>
  <c r="L642" i="7"/>
  <c r="B642" i="7"/>
  <c r="M642" i="7" s="1"/>
  <c r="N641" i="7"/>
  <c r="L641" i="7"/>
  <c r="B641" i="7"/>
  <c r="M641" i="7" s="1"/>
  <c r="N640" i="7"/>
  <c r="L640" i="7"/>
  <c r="B640" i="7"/>
  <c r="M640" i="7" s="1"/>
  <c r="N639" i="7"/>
  <c r="L639" i="7"/>
  <c r="B639" i="7"/>
  <c r="M639" i="7" s="1"/>
  <c r="N638" i="7"/>
  <c r="L638" i="7"/>
  <c r="B638" i="7"/>
  <c r="M638" i="7" s="1"/>
  <c r="N637" i="7"/>
  <c r="L637" i="7"/>
  <c r="B637" i="7"/>
  <c r="M637" i="7" s="1"/>
  <c r="N636" i="7"/>
  <c r="L636" i="7"/>
  <c r="B636" i="7"/>
  <c r="M636" i="7" s="1"/>
  <c r="N635" i="7"/>
  <c r="L635" i="7"/>
  <c r="B635" i="7"/>
  <c r="M635" i="7" s="1"/>
  <c r="N634" i="7"/>
  <c r="L634" i="7"/>
  <c r="B634" i="7"/>
  <c r="M634" i="7" s="1"/>
  <c r="N633" i="7"/>
  <c r="L633" i="7"/>
  <c r="B633" i="7"/>
  <c r="M633" i="7" s="1"/>
  <c r="N632" i="7"/>
  <c r="L632" i="7"/>
  <c r="B632" i="7"/>
  <c r="M632" i="7" s="1"/>
  <c r="N631" i="7"/>
  <c r="L631" i="7"/>
  <c r="B631" i="7"/>
  <c r="M631" i="7" s="1"/>
  <c r="N630" i="7"/>
  <c r="L630" i="7"/>
  <c r="B630" i="7"/>
  <c r="M630" i="7" s="1"/>
  <c r="N629" i="7"/>
  <c r="L629" i="7"/>
  <c r="B629" i="7"/>
  <c r="M629" i="7" s="1"/>
  <c r="N628" i="7"/>
  <c r="L628" i="7"/>
  <c r="B628" i="7"/>
  <c r="M628" i="7" s="1"/>
  <c r="N627" i="7"/>
  <c r="L627" i="7"/>
  <c r="B627" i="7"/>
  <c r="M627" i="7" s="1"/>
  <c r="N626" i="7"/>
  <c r="L626" i="7"/>
  <c r="B626" i="7"/>
  <c r="M626" i="7" s="1"/>
  <c r="N625" i="7"/>
  <c r="L625" i="7"/>
  <c r="B625" i="7"/>
  <c r="M625" i="7" s="1"/>
  <c r="N624" i="7"/>
  <c r="L624" i="7"/>
  <c r="B624" i="7"/>
  <c r="M624" i="7" s="1"/>
  <c r="N623" i="7"/>
  <c r="L623" i="7"/>
  <c r="B623" i="7"/>
  <c r="M623" i="7" s="1"/>
  <c r="N622" i="7"/>
  <c r="L622" i="7"/>
  <c r="B622" i="7"/>
  <c r="M622" i="7" s="1"/>
  <c r="N621" i="7"/>
  <c r="L621" i="7"/>
  <c r="B621" i="7"/>
  <c r="M621" i="7" s="1"/>
  <c r="N620" i="7"/>
  <c r="L620" i="7"/>
  <c r="B620" i="7"/>
  <c r="M620" i="7" s="1"/>
  <c r="N619" i="7"/>
  <c r="L619" i="7"/>
  <c r="B619" i="7"/>
  <c r="M619" i="7" s="1"/>
  <c r="N618" i="7"/>
  <c r="L618" i="7"/>
  <c r="B618" i="7"/>
  <c r="M618" i="7" s="1"/>
  <c r="N617" i="7"/>
  <c r="L617" i="7"/>
  <c r="B617" i="7"/>
  <c r="M617" i="7" s="1"/>
  <c r="N616" i="7"/>
  <c r="L616" i="7"/>
  <c r="B616" i="7"/>
  <c r="M616" i="7" s="1"/>
  <c r="N615" i="7"/>
  <c r="L615" i="7"/>
  <c r="B615" i="7"/>
  <c r="M615" i="7" s="1"/>
  <c r="N614" i="7"/>
  <c r="L614" i="7"/>
  <c r="B614" i="7"/>
  <c r="M614" i="7" s="1"/>
  <c r="N613" i="7"/>
  <c r="L613" i="7"/>
  <c r="B613" i="7"/>
  <c r="M613" i="7" s="1"/>
  <c r="N612" i="7"/>
  <c r="L612" i="7"/>
  <c r="B612" i="7"/>
  <c r="M612" i="7" s="1"/>
  <c r="N611" i="7"/>
  <c r="L611" i="7"/>
  <c r="B611" i="7"/>
  <c r="M611" i="7" s="1"/>
  <c r="N610" i="7"/>
  <c r="L610" i="7"/>
  <c r="B610" i="7"/>
  <c r="M610" i="7" s="1"/>
  <c r="N609" i="7"/>
  <c r="L609" i="7"/>
  <c r="B609" i="7"/>
  <c r="M609" i="7" s="1"/>
  <c r="N608" i="7"/>
  <c r="L608" i="7"/>
  <c r="B608" i="7"/>
  <c r="M608" i="7" s="1"/>
  <c r="N607" i="7"/>
  <c r="L607" i="7"/>
  <c r="B607" i="7"/>
  <c r="M607" i="7" s="1"/>
  <c r="N606" i="7"/>
  <c r="L606" i="7"/>
  <c r="B606" i="7"/>
  <c r="M606" i="7" s="1"/>
  <c r="N605" i="7"/>
  <c r="L605" i="7"/>
  <c r="B605" i="7"/>
  <c r="M605" i="7" s="1"/>
  <c r="N604" i="7"/>
  <c r="L604" i="7"/>
  <c r="B604" i="7"/>
  <c r="M604" i="7" s="1"/>
  <c r="N603" i="7"/>
  <c r="L603" i="7"/>
  <c r="B603" i="7"/>
  <c r="M603" i="7" s="1"/>
  <c r="N602" i="7"/>
  <c r="L602" i="7"/>
  <c r="B602" i="7"/>
  <c r="M602" i="7" s="1"/>
  <c r="N601" i="7"/>
  <c r="L601" i="7"/>
  <c r="B601" i="7"/>
  <c r="M601" i="7" s="1"/>
  <c r="N600" i="7"/>
  <c r="L600" i="7"/>
  <c r="B600" i="7"/>
  <c r="M600" i="7" s="1"/>
  <c r="N599" i="7"/>
  <c r="L599" i="7"/>
  <c r="B599" i="7"/>
  <c r="M599" i="7" s="1"/>
  <c r="N598" i="7"/>
  <c r="L598" i="7"/>
  <c r="B598" i="7"/>
  <c r="M598" i="7" s="1"/>
  <c r="N597" i="7"/>
  <c r="L597" i="7"/>
  <c r="B597" i="7"/>
  <c r="M597" i="7" s="1"/>
  <c r="N596" i="7"/>
  <c r="L596" i="7"/>
  <c r="B596" i="7"/>
  <c r="M596" i="7" s="1"/>
  <c r="N595" i="7"/>
  <c r="L595" i="7"/>
  <c r="B595" i="7"/>
  <c r="M595" i="7" s="1"/>
  <c r="N594" i="7"/>
  <c r="L594" i="7"/>
  <c r="B594" i="7"/>
  <c r="M594" i="7" s="1"/>
  <c r="N593" i="7"/>
  <c r="L593" i="7"/>
  <c r="B593" i="7"/>
  <c r="M593" i="7" s="1"/>
  <c r="N592" i="7"/>
  <c r="L592" i="7"/>
  <c r="B592" i="7"/>
  <c r="M592" i="7" s="1"/>
  <c r="N591" i="7"/>
  <c r="L591" i="7"/>
  <c r="B591" i="7"/>
  <c r="M591" i="7" s="1"/>
  <c r="L590" i="7"/>
  <c r="I590" i="7"/>
  <c r="N590" i="7" s="1"/>
  <c r="B590" i="7"/>
  <c r="M590" i="7" s="1"/>
  <c r="N589" i="7"/>
  <c r="L589" i="7"/>
  <c r="I589" i="7"/>
  <c r="B589" i="7"/>
  <c r="M589" i="7" s="1"/>
  <c r="N588" i="7"/>
  <c r="M588" i="7"/>
  <c r="L588" i="7"/>
  <c r="I588" i="7"/>
  <c r="B588" i="7"/>
  <c r="N587" i="7"/>
  <c r="L587" i="7"/>
  <c r="I587" i="7"/>
  <c r="B587" i="7"/>
  <c r="M587" i="7" s="1"/>
  <c r="M586" i="7"/>
  <c r="L586" i="7"/>
  <c r="I586" i="7"/>
  <c r="N586" i="7" s="1"/>
  <c r="B586" i="7"/>
  <c r="L585" i="7"/>
  <c r="I585" i="7"/>
  <c r="N585" i="7" s="1"/>
  <c r="B585" i="7"/>
  <c r="M585" i="7" s="1"/>
  <c r="M584" i="7"/>
  <c r="L584" i="7"/>
  <c r="I584" i="7"/>
  <c r="N584" i="7" s="1"/>
  <c r="B584" i="7"/>
  <c r="N583" i="7"/>
  <c r="L583" i="7"/>
  <c r="I583" i="7"/>
  <c r="B583" i="7"/>
  <c r="M583" i="7" s="1"/>
  <c r="M582" i="7"/>
  <c r="L582" i="7"/>
  <c r="I582" i="7"/>
  <c r="N582" i="7" s="1"/>
  <c r="B582" i="7"/>
  <c r="N581" i="7"/>
  <c r="M581" i="7"/>
  <c r="L581" i="7"/>
  <c r="I581" i="7"/>
  <c r="B581" i="7"/>
  <c r="M580" i="7"/>
  <c r="L580" i="7"/>
  <c r="I580" i="7"/>
  <c r="N580" i="7" s="1"/>
  <c r="B580" i="7"/>
  <c r="N579" i="7"/>
  <c r="L579" i="7"/>
  <c r="I579" i="7"/>
  <c r="B579" i="7"/>
  <c r="M579" i="7" s="1"/>
  <c r="L578" i="7"/>
  <c r="I578" i="7"/>
  <c r="N578" i="7" s="1"/>
  <c r="B578" i="7"/>
  <c r="M578" i="7" s="1"/>
  <c r="N577" i="7"/>
  <c r="L577" i="7"/>
  <c r="I577" i="7"/>
  <c r="B577" i="7"/>
  <c r="M577" i="7" s="1"/>
  <c r="N576" i="7"/>
  <c r="M576" i="7"/>
  <c r="L576" i="7"/>
  <c r="I576" i="7"/>
  <c r="B576" i="7"/>
  <c r="N575" i="7"/>
  <c r="L575" i="7"/>
  <c r="I575" i="7"/>
  <c r="B575" i="7"/>
  <c r="M575" i="7" s="1"/>
  <c r="M574" i="7"/>
  <c r="L574" i="7"/>
  <c r="I574" i="7"/>
  <c r="N574" i="7" s="1"/>
  <c r="B574" i="7"/>
  <c r="L573" i="7"/>
  <c r="I573" i="7"/>
  <c r="N573" i="7" s="1"/>
  <c r="B573" i="7"/>
  <c r="M573" i="7" s="1"/>
  <c r="L572" i="7"/>
  <c r="I572" i="7"/>
  <c r="N572" i="7" s="1"/>
  <c r="B572" i="7"/>
  <c r="M572" i="7" s="1"/>
  <c r="N571" i="7"/>
  <c r="L571" i="7"/>
  <c r="I571" i="7"/>
  <c r="B571" i="7"/>
  <c r="M571" i="7" s="1"/>
  <c r="M570" i="7"/>
  <c r="L570" i="7"/>
  <c r="I570" i="7"/>
  <c r="N570" i="7" s="1"/>
  <c r="B570" i="7"/>
  <c r="N569" i="7"/>
  <c r="M569" i="7"/>
  <c r="L569" i="7"/>
  <c r="I569" i="7"/>
  <c r="B569" i="7"/>
  <c r="M568" i="7"/>
  <c r="L568" i="7"/>
  <c r="I568" i="7"/>
  <c r="N568" i="7" s="1"/>
  <c r="B568" i="7"/>
  <c r="N567" i="7"/>
  <c r="L567" i="7"/>
  <c r="I567" i="7"/>
  <c r="B567" i="7"/>
  <c r="M567" i="7" s="1"/>
  <c r="L566" i="7"/>
  <c r="I566" i="7"/>
  <c r="N566" i="7" s="1"/>
  <c r="B566" i="7"/>
  <c r="M566" i="7" s="1"/>
  <c r="N565" i="7"/>
  <c r="L565" i="7"/>
  <c r="I565" i="7"/>
  <c r="B565" i="7"/>
  <c r="M565" i="7" s="1"/>
  <c r="N564" i="7"/>
  <c r="M564" i="7"/>
  <c r="L564" i="7"/>
  <c r="I564" i="7"/>
  <c r="B564" i="7"/>
  <c r="N563" i="7"/>
  <c r="L563" i="7"/>
  <c r="I563" i="7"/>
  <c r="B563" i="7"/>
  <c r="M563" i="7" s="1"/>
  <c r="M562" i="7"/>
  <c r="L562" i="7"/>
  <c r="I562" i="7"/>
  <c r="N562" i="7" s="1"/>
  <c r="B562" i="7"/>
  <c r="L561" i="7"/>
  <c r="I561" i="7"/>
  <c r="N561" i="7" s="1"/>
  <c r="B561" i="7"/>
  <c r="M561" i="7" s="1"/>
  <c r="L560" i="7"/>
  <c r="I560" i="7"/>
  <c r="N560" i="7" s="1"/>
  <c r="B560" i="7"/>
  <c r="M560" i="7" s="1"/>
  <c r="N559" i="7"/>
  <c r="L559" i="7"/>
  <c r="I559" i="7"/>
  <c r="B559" i="7"/>
  <c r="M559" i="7" s="1"/>
  <c r="M558" i="7"/>
  <c r="L558" i="7"/>
  <c r="I558" i="7"/>
  <c r="N558" i="7" s="1"/>
  <c r="B558" i="7"/>
  <c r="N557" i="7"/>
  <c r="M557" i="7"/>
  <c r="L557" i="7"/>
  <c r="I557" i="7"/>
  <c r="B557" i="7"/>
  <c r="M556" i="7"/>
  <c r="L556" i="7"/>
  <c r="I556" i="7"/>
  <c r="N556" i="7" s="1"/>
  <c r="B556" i="7"/>
  <c r="N555" i="7"/>
  <c r="L555" i="7"/>
  <c r="I555" i="7"/>
  <c r="B555" i="7"/>
  <c r="M555" i="7" s="1"/>
  <c r="L554" i="7"/>
  <c r="I554" i="7"/>
  <c r="N554" i="7" s="1"/>
  <c r="B554" i="7"/>
  <c r="M554" i="7" s="1"/>
  <c r="N553" i="7"/>
  <c r="L553" i="7"/>
  <c r="I553" i="7"/>
  <c r="B553" i="7"/>
  <c r="M553" i="7" s="1"/>
  <c r="N552" i="7"/>
  <c r="M552" i="7"/>
  <c r="L552" i="7"/>
  <c r="I552" i="7"/>
  <c r="B552" i="7"/>
  <c r="N551" i="7"/>
  <c r="L551" i="7"/>
  <c r="I551" i="7"/>
  <c r="B551" i="7"/>
  <c r="M551" i="7" s="1"/>
  <c r="M550" i="7"/>
  <c r="L550" i="7"/>
  <c r="I550" i="7"/>
  <c r="N550" i="7" s="1"/>
  <c r="B550" i="7"/>
  <c r="L549" i="7"/>
  <c r="I549" i="7"/>
  <c r="N549" i="7" s="1"/>
  <c r="B549" i="7"/>
  <c r="M549" i="7" s="1"/>
  <c r="L548" i="7"/>
  <c r="I548" i="7"/>
  <c r="N548" i="7" s="1"/>
  <c r="B548" i="7"/>
  <c r="M548" i="7" s="1"/>
  <c r="N547" i="7"/>
  <c r="L547" i="7"/>
  <c r="I547" i="7"/>
  <c r="B547" i="7"/>
  <c r="M547" i="7" s="1"/>
  <c r="M546" i="7"/>
  <c r="L546" i="7"/>
  <c r="I546" i="7"/>
  <c r="N546" i="7" s="1"/>
  <c r="B546" i="7"/>
  <c r="N545" i="7"/>
  <c r="M545" i="7"/>
  <c r="L545" i="7"/>
  <c r="I545" i="7"/>
  <c r="B545" i="7"/>
  <c r="M544" i="7"/>
  <c r="L544" i="7"/>
  <c r="I544" i="7"/>
  <c r="N544" i="7" s="1"/>
  <c r="B544" i="7"/>
  <c r="N543" i="7"/>
  <c r="L543" i="7"/>
  <c r="I543" i="7"/>
  <c r="B543" i="7"/>
  <c r="M543" i="7" s="1"/>
  <c r="L542" i="7"/>
  <c r="I542" i="7"/>
  <c r="N542" i="7" s="1"/>
  <c r="B542" i="7"/>
  <c r="M542" i="7" s="1"/>
  <c r="N541" i="7"/>
  <c r="L541" i="7"/>
  <c r="I541" i="7"/>
  <c r="B541" i="7"/>
  <c r="M541" i="7" s="1"/>
  <c r="N540" i="7"/>
  <c r="M540" i="7"/>
  <c r="L540" i="7"/>
  <c r="I540" i="7"/>
  <c r="B540" i="7"/>
  <c r="N539" i="7"/>
  <c r="L539" i="7"/>
  <c r="I539" i="7"/>
  <c r="B539" i="7"/>
  <c r="M539" i="7" s="1"/>
  <c r="M538" i="7"/>
  <c r="L538" i="7"/>
  <c r="I538" i="7"/>
  <c r="N538" i="7" s="1"/>
  <c r="B538" i="7"/>
  <c r="L537" i="7"/>
  <c r="I537" i="7"/>
  <c r="N537" i="7" s="1"/>
  <c r="B537" i="7"/>
  <c r="M537" i="7" s="1"/>
  <c r="L536" i="7"/>
  <c r="I536" i="7"/>
  <c r="N536" i="7" s="1"/>
  <c r="B536" i="7"/>
  <c r="M536" i="7" s="1"/>
  <c r="N535" i="7"/>
  <c r="L535" i="7"/>
  <c r="I535" i="7"/>
  <c r="B535" i="7"/>
  <c r="M535" i="7" s="1"/>
  <c r="M534" i="7"/>
  <c r="L534" i="7"/>
  <c r="I534" i="7"/>
  <c r="N534" i="7" s="1"/>
  <c r="B534" i="7"/>
  <c r="N533" i="7"/>
  <c r="M533" i="7"/>
  <c r="L533" i="7"/>
  <c r="I533" i="7"/>
  <c r="B533" i="7"/>
  <c r="M532" i="7"/>
  <c r="L532" i="7"/>
  <c r="I532" i="7"/>
  <c r="N532" i="7" s="1"/>
  <c r="B532" i="7"/>
  <c r="N531" i="7"/>
  <c r="L531" i="7"/>
  <c r="I531" i="7"/>
  <c r="B531" i="7"/>
  <c r="M531" i="7" s="1"/>
  <c r="L530" i="7"/>
  <c r="I530" i="7"/>
  <c r="N530" i="7" s="1"/>
  <c r="B530" i="7"/>
  <c r="M530" i="7" s="1"/>
  <c r="N529" i="7"/>
  <c r="L529" i="7"/>
  <c r="I529" i="7"/>
  <c r="B529" i="7"/>
  <c r="M529" i="7" s="1"/>
  <c r="N528" i="7"/>
  <c r="M528" i="7"/>
  <c r="L528" i="7"/>
  <c r="I528" i="7"/>
  <c r="B528" i="7"/>
  <c r="N527" i="7"/>
  <c r="L527" i="7"/>
  <c r="I527" i="7"/>
  <c r="B527" i="7"/>
  <c r="M527" i="7" s="1"/>
  <c r="M526" i="7"/>
  <c r="L526" i="7"/>
  <c r="I526" i="7"/>
  <c r="N526" i="7" s="1"/>
  <c r="B526" i="7"/>
  <c r="L525" i="7"/>
  <c r="I525" i="7"/>
  <c r="N525" i="7" s="1"/>
  <c r="B525" i="7"/>
  <c r="M525" i="7" s="1"/>
  <c r="L524" i="7"/>
  <c r="I524" i="7"/>
  <c r="N524" i="7" s="1"/>
  <c r="B524" i="7"/>
  <c r="M524" i="7" s="1"/>
  <c r="N523" i="7"/>
  <c r="L523" i="7"/>
  <c r="I523" i="7"/>
  <c r="B523" i="7"/>
  <c r="M523" i="7" s="1"/>
  <c r="M522" i="7"/>
  <c r="L522" i="7"/>
  <c r="I522" i="7"/>
  <c r="N522" i="7" s="1"/>
  <c r="B522" i="7"/>
  <c r="N521" i="7"/>
  <c r="M521" i="7"/>
  <c r="L521" i="7"/>
  <c r="I521" i="7"/>
  <c r="B521" i="7"/>
  <c r="M520" i="7"/>
  <c r="L520" i="7"/>
  <c r="I520" i="7"/>
  <c r="N520" i="7" s="1"/>
  <c r="B520" i="7"/>
  <c r="N519" i="7"/>
  <c r="L519" i="7"/>
  <c r="I519" i="7"/>
  <c r="B519" i="7"/>
  <c r="M519" i="7" s="1"/>
  <c r="L518" i="7"/>
  <c r="I518" i="7"/>
  <c r="N518" i="7" s="1"/>
  <c r="B518" i="7"/>
  <c r="M518" i="7" s="1"/>
  <c r="N517" i="7"/>
  <c r="L517" i="7"/>
  <c r="I517" i="7"/>
  <c r="B517" i="7"/>
  <c r="M517" i="7" s="1"/>
  <c r="N516" i="7"/>
  <c r="M516" i="7"/>
  <c r="L516" i="7"/>
  <c r="I516" i="7"/>
  <c r="B516" i="7"/>
  <c r="N515" i="7"/>
  <c r="L515" i="7"/>
  <c r="I515" i="7"/>
  <c r="B515" i="7"/>
  <c r="M515" i="7" s="1"/>
  <c r="M514" i="7"/>
  <c r="L514" i="7"/>
  <c r="I514" i="7"/>
  <c r="N514" i="7" s="1"/>
  <c r="B514" i="7"/>
  <c r="L513" i="7"/>
  <c r="I513" i="7"/>
  <c r="N513" i="7" s="1"/>
  <c r="B513" i="7"/>
  <c r="M513" i="7" s="1"/>
  <c r="L512" i="7"/>
  <c r="I512" i="7"/>
  <c r="N512" i="7" s="1"/>
  <c r="B512" i="7"/>
  <c r="M512" i="7" s="1"/>
  <c r="N511" i="7"/>
  <c r="L511" i="7"/>
  <c r="I511" i="7"/>
  <c r="B511" i="7"/>
  <c r="M511" i="7" s="1"/>
  <c r="N510" i="7"/>
  <c r="M510" i="7"/>
  <c r="L510" i="7"/>
  <c r="J510" i="7"/>
  <c r="I510" i="7"/>
  <c r="B510" i="7"/>
  <c r="N509" i="7"/>
  <c r="L509" i="7"/>
  <c r="J509" i="7"/>
  <c r="I509" i="7"/>
  <c r="B509" i="7"/>
  <c r="M509" i="7" s="1"/>
  <c r="N508" i="7"/>
  <c r="M508" i="7"/>
  <c r="L508" i="7"/>
  <c r="J508" i="7"/>
  <c r="I508" i="7"/>
  <c r="B508" i="7"/>
  <c r="N507" i="7"/>
  <c r="L507" i="7"/>
  <c r="J507" i="7"/>
  <c r="I507" i="7"/>
  <c r="B507" i="7"/>
  <c r="M507" i="7" s="1"/>
  <c r="N506" i="7"/>
  <c r="M506" i="7"/>
  <c r="L506" i="7"/>
  <c r="J506" i="7"/>
  <c r="I506" i="7"/>
  <c r="B506" i="7"/>
  <c r="N505" i="7"/>
  <c r="L505" i="7"/>
  <c r="J505" i="7"/>
  <c r="I505" i="7"/>
  <c r="B505" i="7"/>
  <c r="M505" i="7" s="1"/>
  <c r="N504" i="7"/>
  <c r="M504" i="7"/>
  <c r="L504" i="7"/>
  <c r="J504" i="7"/>
  <c r="I504" i="7"/>
  <c r="B504" i="7"/>
  <c r="N503" i="7"/>
  <c r="L503" i="7"/>
  <c r="J503" i="7"/>
  <c r="I503" i="7"/>
  <c r="B503" i="7"/>
  <c r="M503" i="7" s="1"/>
  <c r="N502" i="7"/>
  <c r="M502" i="7"/>
  <c r="L502" i="7"/>
  <c r="J502" i="7"/>
  <c r="I502" i="7"/>
  <c r="B502" i="7"/>
  <c r="N501" i="7"/>
  <c r="L501" i="7"/>
  <c r="J501" i="7"/>
  <c r="I501" i="7"/>
  <c r="B501" i="7"/>
  <c r="M501" i="7" s="1"/>
  <c r="N500" i="7"/>
  <c r="M500" i="7"/>
  <c r="L500" i="7"/>
  <c r="J500" i="7"/>
  <c r="I500" i="7"/>
  <c r="B500" i="7"/>
  <c r="N499" i="7"/>
  <c r="L499" i="7"/>
  <c r="J499" i="7"/>
  <c r="I499" i="7"/>
  <c r="B499" i="7"/>
  <c r="M499" i="7" s="1"/>
  <c r="N498" i="7"/>
  <c r="L498" i="7"/>
  <c r="J498" i="7"/>
  <c r="I498" i="7"/>
  <c r="B498" i="7"/>
  <c r="M498" i="7" s="1"/>
  <c r="N497" i="7"/>
  <c r="L497" i="7"/>
  <c r="J497" i="7"/>
  <c r="I497" i="7"/>
  <c r="B497" i="7"/>
  <c r="M497" i="7" s="1"/>
  <c r="N496" i="7"/>
  <c r="L496" i="7"/>
  <c r="J496" i="7"/>
  <c r="I496" i="7"/>
  <c r="B496" i="7"/>
  <c r="M496" i="7" s="1"/>
  <c r="N495" i="7"/>
  <c r="L495" i="7"/>
  <c r="J495" i="7"/>
  <c r="I495" i="7"/>
  <c r="B495" i="7"/>
  <c r="M495" i="7" s="1"/>
  <c r="N494" i="7"/>
  <c r="L494" i="7"/>
  <c r="J494" i="7"/>
  <c r="I494" i="7"/>
  <c r="B494" i="7"/>
  <c r="M494" i="7" s="1"/>
  <c r="N493" i="7"/>
  <c r="L493" i="7"/>
  <c r="J493" i="7"/>
  <c r="I493" i="7"/>
  <c r="B493" i="7"/>
  <c r="M493" i="7" s="1"/>
  <c r="N492" i="7"/>
  <c r="L492" i="7"/>
  <c r="J492" i="7"/>
  <c r="I492" i="7"/>
  <c r="B492" i="7"/>
  <c r="M492" i="7" s="1"/>
  <c r="N491" i="7"/>
  <c r="L491" i="7"/>
  <c r="J491" i="7"/>
  <c r="I491" i="7"/>
  <c r="B491" i="7"/>
  <c r="M491" i="7" s="1"/>
  <c r="N490" i="7"/>
  <c r="L490" i="7"/>
  <c r="J490" i="7"/>
  <c r="I490" i="7"/>
  <c r="B490" i="7"/>
  <c r="M490" i="7" s="1"/>
  <c r="N489" i="7"/>
  <c r="L489" i="7"/>
  <c r="J489" i="7"/>
  <c r="I489" i="7"/>
  <c r="B489" i="7"/>
  <c r="M489" i="7" s="1"/>
  <c r="N488" i="7"/>
  <c r="L488" i="7"/>
  <c r="J488" i="7"/>
  <c r="I488" i="7"/>
  <c r="B488" i="7"/>
  <c r="M488" i="7" s="1"/>
  <c r="N487" i="7"/>
  <c r="L487" i="7"/>
  <c r="J487" i="7"/>
  <c r="I487" i="7"/>
  <c r="B487" i="7"/>
  <c r="M487" i="7" s="1"/>
  <c r="N486" i="7"/>
  <c r="L486" i="7"/>
  <c r="J486" i="7"/>
  <c r="I486" i="7"/>
  <c r="B486" i="7"/>
  <c r="M486" i="7" s="1"/>
  <c r="N485" i="7"/>
  <c r="L485" i="7"/>
  <c r="J485" i="7"/>
  <c r="I485" i="7"/>
  <c r="B485" i="7"/>
  <c r="M485" i="7" s="1"/>
  <c r="N484" i="7"/>
  <c r="L484" i="7"/>
  <c r="J484" i="7"/>
  <c r="I484" i="7"/>
  <c r="B484" i="7"/>
  <c r="M484" i="7" s="1"/>
  <c r="N483" i="7"/>
  <c r="L483" i="7"/>
  <c r="J483" i="7"/>
  <c r="I483" i="7"/>
  <c r="B483" i="7"/>
  <c r="M483" i="7" s="1"/>
  <c r="N482" i="7"/>
  <c r="L482" i="7"/>
  <c r="J482" i="7"/>
  <c r="I482" i="7"/>
  <c r="B482" i="7"/>
  <c r="M482" i="7" s="1"/>
  <c r="N481" i="7"/>
  <c r="L481" i="7"/>
  <c r="J481" i="7"/>
  <c r="I481" i="7"/>
  <c r="B481" i="7"/>
  <c r="M481" i="7" s="1"/>
  <c r="N480" i="7"/>
  <c r="L480" i="7"/>
  <c r="J480" i="7"/>
  <c r="I480" i="7"/>
  <c r="B480" i="7"/>
  <c r="M480" i="7" s="1"/>
  <c r="N479" i="7"/>
  <c r="L479" i="7"/>
  <c r="J479" i="7"/>
  <c r="I479" i="7"/>
  <c r="B479" i="7"/>
  <c r="M479" i="7" s="1"/>
  <c r="N478" i="7"/>
  <c r="L478" i="7"/>
  <c r="J478" i="7"/>
  <c r="I478" i="7"/>
  <c r="B478" i="7"/>
  <c r="M478" i="7" s="1"/>
  <c r="N477" i="7"/>
  <c r="L477" i="7"/>
  <c r="J477" i="7"/>
  <c r="I477" i="7"/>
  <c r="B477" i="7"/>
  <c r="M477" i="7" s="1"/>
  <c r="N476" i="7"/>
  <c r="L476" i="7"/>
  <c r="J476" i="7"/>
  <c r="I476" i="7"/>
  <c r="B476" i="7"/>
  <c r="M476" i="7" s="1"/>
  <c r="N475" i="7"/>
  <c r="L475" i="7"/>
  <c r="J475" i="7"/>
  <c r="I475" i="7"/>
  <c r="B475" i="7"/>
  <c r="M475" i="7" s="1"/>
  <c r="N474" i="7"/>
  <c r="L474" i="7"/>
  <c r="J474" i="7"/>
  <c r="I474" i="7"/>
  <c r="B474" i="7"/>
  <c r="M474" i="7" s="1"/>
  <c r="N473" i="7"/>
  <c r="L473" i="7"/>
  <c r="J473" i="7"/>
  <c r="I473" i="7"/>
  <c r="B473" i="7"/>
  <c r="M473" i="7" s="1"/>
  <c r="N472" i="7"/>
  <c r="L472" i="7"/>
  <c r="J472" i="7"/>
  <c r="I472" i="7"/>
  <c r="B472" i="7"/>
  <c r="M472" i="7" s="1"/>
  <c r="N471" i="7"/>
  <c r="L471" i="7"/>
  <c r="J471" i="7"/>
  <c r="I471" i="7"/>
  <c r="B471" i="7"/>
  <c r="M471" i="7" s="1"/>
  <c r="N470" i="7"/>
  <c r="L470" i="7"/>
  <c r="J470" i="7"/>
  <c r="I470" i="7"/>
  <c r="B470" i="7"/>
  <c r="M470" i="7" s="1"/>
  <c r="N469" i="7"/>
  <c r="L469" i="7"/>
  <c r="J469" i="7"/>
  <c r="I469" i="7"/>
  <c r="B469" i="7"/>
  <c r="M469" i="7" s="1"/>
  <c r="N468" i="7"/>
  <c r="L468" i="7"/>
  <c r="J468" i="7"/>
  <c r="I468" i="7"/>
  <c r="B468" i="7"/>
  <c r="M468" i="7" s="1"/>
  <c r="N467" i="7"/>
  <c r="L467" i="7"/>
  <c r="J467" i="7"/>
  <c r="I467" i="7"/>
  <c r="B467" i="7"/>
  <c r="M467" i="7" s="1"/>
  <c r="N466" i="7"/>
  <c r="L466" i="7"/>
  <c r="J466" i="7"/>
  <c r="I466" i="7"/>
  <c r="B466" i="7"/>
  <c r="M466" i="7" s="1"/>
  <c r="N465" i="7"/>
  <c r="L465" i="7"/>
  <c r="J465" i="7"/>
  <c r="I465" i="7"/>
  <c r="B465" i="7"/>
  <c r="M465" i="7" s="1"/>
  <c r="N464" i="7"/>
  <c r="L464" i="7"/>
  <c r="J464" i="7"/>
  <c r="I464" i="7"/>
  <c r="B464" i="7"/>
  <c r="M464" i="7" s="1"/>
  <c r="N463" i="7"/>
  <c r="L463" i="7"/>
  <c r="J463" i="7"/>
  <c r="I463" i="7"/>
  <c r="B463" i="7"/>
  <c r="M463" i="7" s="1"/>
  <c r="N462" i="7"/>
  <c r="L462" i="7"/>
  <c r="J462" i="7"/>
  <c r="I462" i="7"/>
  <c r="B462" i="7"/>
  <c r="M462" i="7" s="1"/>
  <c r="N461" i="7"/>
  <c r="L461" i="7"/>
  <c r="J461" i="7"/>
  <c r="I461" i="7"/>
  <c r="B461" i="7"/>
  <c r="M461" i="7" s="1"/>
  <c r="N460" i="7"/>
  <c r="L460" i="7"/>
  <c r="J460" i="7"/>
  <c r="I460" i="7"/>
  <c r="B460" i="7"/>
  <c r="M460" i="7" s="1"/>
  <c r="N459" i="7"/>
  <c r="L459" i="7"/>
  <c r="J459" i="7"/>
  <c r="I459" i="7"/>
  <c r="B459" i="7"/>
  <c r="M459" i="7" s="1"/>
  <c r="N458" i="7"/>
  <c r="L458" i="7"/>
  <c r="J458" i="7"/>
  <c r="I458" i="7"/>
  <c r="B458" i="7"/>
  <c r="M458" i="7" s="1"/>
  <c r="N457" i="7"/>
  <c r="L457" i="7"/>
  <c r="J457" i="7"/>
  <c r="I457" i="7"/>
  <c r="B457" i="7"/>
  <c r="M457" i="7" s="1"/>
  <c r="N456" i="7"/>
  <c r="L456" i="7"/>
  <c r="J456" i="7"/>
  <c r="I456" i="7"/>
  <c r="B456" i="7"/>
  <c r="M456" i="7" s="1"/>
  <c r="N455" i="7"/>
  <c r="L455" i="7"/>
  <c r="J455" i="7"/>
  <c r="I455" i="7"/>
  <c r="B455" i="7"/>
  <c r="M455" i="7" s="1"/>
  <c r="N454" i="7"/>
  <c r="L454" i="7"/>
  <c r="J454" i="7"/>
  <c r="I454" i="7"/>
  <c r="B454" i="7"/>
  <c r="M454" i="7" s="1"/>
  <c r="N453" i="7"/>
  <c r="L453" i="7"/>
  <c r="J453" i="7"/>
  <c r="I453" i="7"/>
  <c r="B453" i="7"/>
  <c r="M453" i="7" s="1"/>
  <c r="N452" i="7"/>
  <c r="L452" i="7"/>
  <c r="J452" i="7"/>
  <c r="I452" i="7"/>
  <c r="B452" i="7"/>
  <c r="M452" i="7" s="1"/>
  <c r="N451" i="7"/>
  <c r="L451" i="7"/>
  <c r="J451" i="7"/>
  <c r="I451" i="7"/>
  <c r="B451" i="7"/>
  <c r="M451" i="7" s="1"/>
  <c r="N450" i="7"/>
  <c r="L450" i="7"/>
  <c r="J450" i="7"/>
  <c r="I450" i="7"/>
  <c r="B450" i="7"/>
  <c r="M450" i="7" s="1"/>
  <c r="N449" i="7"/>
  <c r="L449" i="7"/>
  <c r="J449" i="7"/>
  <c r="I449" i="7"/>
  <c r="B449" i="7"/>
  <c r="M449" i="7" s="1"/>
  <c r="N448" i="7"/>
  <c r="L448" i="7"/>
  <c r="J448" i="7"/>
  <c r="I448" i="7"/>
  <c r="B448" i="7"/>
  <c r="M448" i="7" s="1"/>
  <c r="N447" i="7"/>
  <c r="L447" i="7"/>
  <c r="J447" i="7"/>
  <c r="I447" i="7"/>
  <c r="B447" i="7"/>
  <c r="M447" i="7" s="1"/>
  <c r="N446" i="7"/>
  <c r="L446" i="7"/>
  <c r="J446" i="7"/>
  <c r="I446" i="7"/>
  <c r="B446" i="7"/>
  <c r="M446" i="7" s="1"/>
  <c r="N445" i="7"/>
  <c r="L445" i="7"/>
  <c r="J445" i="7"/>
  <c r="I445" i="7"/>
  <c r="B445" i="7"/>
  <c r="M445" i="7" s="1"/>
  <c r="N444" i="7"/>
  <c r="L444" i="7"/>
  <c r="J444" i="7"/>
  <c r="I444" i="7"/>
  <c r="B444" i="7"/>
  <c r="M444" i="7" s="1"/>
  <c r="N443" i="7"/>
  <c r="L443" i="7"/>
  <c r="J443" i="7"/>
  <c r="I443" i="7"/>
  <c r="B443" i="7"/>
  <c r="M443" i="7" s="1"/>
  <c r="N442" i="7"/>
  <c r="L442" i="7"/>
  <c r="J442" i="7"/>
  <c r="I442" i="7"/>
  <c r="B442" i="7"/>
  <c r="M442" i="7" s="1"/>
  <c r="N441" i="7"/>
  <c r="L441" i="7"/>
  <c r="J441" i="7"/>
  <c r="I441" i="7"/>
  <c r="B441" i="7"/>
  <c r="M441" i="7" s="1"/>
  <c r="N440" i="7"/>
  <c r="L440" i="7"/>
  <c r="J440" i="7"/>
  <c r="I440" i="7"/>
  <c r="B440" i="7"/>
  <c r="M440" i="7" s="1"/>
  <c r="N439" i="7"/>
  <c r="L439" i="7"/>
  <c r="J439" i="7"/>
  <c r="I439" i="7"/>
  <c r="B439" i="7"/>
  <c r="M439" i="7" s="1"/>
  <c r="N438" i="7"/>
  <c r="L438" i="7"/>
  <c r="J438" i="7"/>
  <c r="I438" i="7"/>
  <c r="B438" i="7"/>
  <c r="M438" i="7" s="1"/>
  <c r="N437" i="7"/>
  <c r="L437" i="7"/>
  <c r="J437" i="7"/>
  <c r="I437" i="7"/>
  <c r="B437" i="7"/>
  <c r="M437" i="7" s="1"/>
  <c r="N436" i="7"/>
  <c r="L436" i="7"/>
  <c r="J436" i="7"/>
  <c r="I436" i="7"/>
  <c r="B436" i="7"/>
  <c r="M436" i="7" s="1"/>
  <c r="N435" i="7"/>
  <c r="L435" i="7"/>
  <c r="J435" i="7"/>
  <c r="I435" i="7"/>
  <c r="B435" i="7"/>
  <c r="M435" i="7" s="1"/>
  <c r="N434" i="7"/>
  <c r="L434" i="7"/>
  <c r="J434" i="7"/>
  <c r="I434" i="7"/>
  <c r="B434" i="7"/>
  <c r="M434" i="7" s="1"/>
  <c r="N433" i="7"/>
  <c r="L433" i="7"/>
  <c r="J433" i="7"/>
  <c r="I433" i="7"/>
  <c r="B433" i="7"/>
  <c r="M433" i="7" s="1"/>
  <c r="N432" i="7"/>
  <c r="L432" i="7"/>
  <c r="J432" i="7"/>
  <c r="I432" i="7"/>
  <c r="B432" i="7"/>
  <c r="M432" i="7" s="1"/>
  <c r="N431" i="7"/>
  <c r="L431" i="7"/>
  <c r="J431" i="7"/>
  <c r="I431" i="7"/>
  <c r="B431" i="7"/>
  <c r="M431" i="7" s="1"/>
  <c r="N430" i="7"/>
  <c r="L430" i="7"/>
  <c r="J430" i="7"/>
  <c r="I430" i="7"/>
  <c r="B430" i="7"/>
  <c r="M430" i="7" s="1"/>
  <c r="N429" i="7"/>
  <c r="L429" i="7"/>
  <c r="J429" i="7"/>
  <c r="I429" i="7"/>
  <c r="B429" i="7"/>
  <c r="M429" i="7" s="1"/>
  <c r="N428" i="7"/>
  <c r="L428" i="7"/>
  <c r="J428" i="7"/>
  <c r="I428" i="7"/>
  <c r="B428" i="7"/>
  <c r="M428" i="7" s="1"/>
  <c r="N427" i="7"/>
  <c r="L427" i="7"/>
  <c r="J427" i="7"/>
  <c r="I427" i="7"/>
  <c r="B427" i="7"/>
  <c r="M427" i="7" s="1"/>
  <c r="N426" i="7"/>
  <c r="L426" i="7"/>
  <c r="J426" i="7"/>
  <c r="I426" i="7"/>
  <c r="B426" i="7"/>
  <c r="M426" i="7" s="1"/>
  <c r="N425" i="7"/>
  <c r="L425" i="7"/>
  <c r="J425" i="7"/>
  <c r="I425" i="7"/>
  <c r="B425" i="7"/>
  <c r="M425" i="7" s="1"/>
  <c r="N424" i="7"/>
  <c r="L424" i="7"/>
  <c r="J424" i="7"/>
  <c r="I424" i="7"/>
  <c r="B424" i="7"/>
  <c r="M424" i="7" s="1"/>
  <c r="N423" i="7"/>
  <c r="L423" i="7"/>
  <c r="J423" i="7"/>
  <c r="I423" i="7"/>
  <c r="B423" i="7"/>
  <c r="M423" i="7" s="1"/>
  <c r="N422" i="7"/>
  <c r="L422" i="7"/>
  <c r="J422" i="7"/>
  <c r="I422" i="7"/>
  <c r="B422" i="7"/>
  <c r="M422" i="7" s="1"/>
  <c r="N421" i="7"/>
  <c r="L421" i="7"/>
  <c r="J421" i="7"/>
  <c r="I421" i="7"/>
  <c r="B421" i="7"/>
  <c r="M421" i="7" s="1"/>
  <c r="N420" i="7"/>
  <c r="L420" i="7"/>
  <c r="J420" i="7"/>
  <c r="I420" i="7"/>
  <c r="B420" i="7"/>
  <c r="M420" i="7" s="1"/>
  <c r="N419" i="7"/>
  <c r="L419" i="7"/>
  <c r="J419" i="7"/>
  <c r="I419" i="7"/>
  <c r="B419" i="7"/>
  <c r="M419" i="7" s="1"/>
  <c r="N418" i="7"/>
  <c r="L418" i="7"/>
  <c r="J418" i="7"/>
  <c r="I418" i="7"/>
  <c r="B418" i="7"/>
  <c r="M418" i="7" s="1"/>
  <c r="N417" i="7"/>
  <c r="L417" i="7"/>
  <c r="J417" i="7"/>
  <c r="I417" i="7"/>
  <c r="B417" i="7"/>
  <c r="M417" i="7" s="1"/>
  <c r="N416" i="7"/>
  <c r="L416" i="7"/>
  <c r="J416" i="7"/>
  <c r="I416" i="7"/>
  <c r="B416" i="7"/>
  <c r="M416" i="7" s="1"/>
  <c r="N415" i="7"/>
  <c r="L415" i="7"/>
  <c r="J415" i="7"/>
  <c r="I415" i="7"/>
  <c r="B415" i="7"/>
  <c r="M415" i="7" s="1"/>
  <c r="N414" i="7"/>
  <c r="L414" i="7"/>
  <c r="J414" i="7"/>
  <c r="I414" i="7"/>
  <c r="B414" i="7"/>
  <c r="M414" i="7" s="1"/>
  <c r="N413" i="7"/>
  <c r="L413" i="7"/>
  <c r="J413" i="7"/>
  <c r="I413" i="7"/>
  <c r="B413" i="7"/>
  <c r="M413" i="7" s="1"/>
  <c r="N412" i="7"/>
  <c r="L412" i="7"/>
  <c r="J412" i="7"/>
  <c r="I412" i="7"/>
  <c r="B412" i="7"/>
  <c r="M412" i="7" s="1"/>
  <c r="N411" i="7"/>
  <c r="L411" i="7"/>
  <c r="J411" i="7"/>
  <c r="I411" i="7"/>
  <c r="B411" i="7"/>
  <c r="M411" i="7" s="1"/>
  <c r="N410" i="7"/>
  <c r="L410" i="7"/>
  <c r="J410" i="7"/>
  <c r="I410" i="7"/>
  <c r="B410" i="7"/>
  <c r="M410" i="7" s="1"/>
  <c r="N409" i="7"/>
  <c r="L409" i="7"/>
  <c r="J409" i="7"/>
  <c r="I409" i="7"/>
  <c r="B409" i="7"/>
  <c r="M409" i="7" s="1"/>
  <c r="N408" i="7"/>
  <c r="L408" i="7"/>
  <c r="J408" i="7"/>
  <c r="I408" i="7"/>
  <c r="B408" i="7"/>
  <c r="M408" i="7" s="1"/>
  <c r="N407" i="7"/>
  <c r="L407" i="7"/>
  <c r="J407" i="7"/>
  <c r="I407" i="7"/>
  <c r="B407" i="7"/>
  <c r="M407" i="7" s="1"/>
  <c r="N406" i="7"/>
  <c r="L406" i="7"/>
  <c r="J406" i="7"/>
  <c r="I406" i="7"/>
  <c r="B406" i="7"/>
  <c r="M406" i="7" s="1"/>
  <c r="N405" i="7"/>
  <c r="L405" i="7"/>
  <c r="J405" i="7"/>
  <c r="I405" i="7"/>
  <c r="B405" i="7"/>
  <c r="M405" i="7" s="1"/>
  <c r="N404" i="7"/>
  <c r="L404" i="7"/>
  <c r="J404" i="7"/>
  <c r="I404" i="7"/>
  <c r="B404" i="7"/>
  <c r="M404" i="7" s="1"/>
  <c r="N403" i="7"/>
  <c r="L403" i="7"/>
  <c r="J403" i="7"/>
  <c r="I403" i="7"/>
  <c r="B403" i="7"/>
  <c r="M403" i="7" s="1"/>
  <c r="N402" i="7"/>
  <c r="L402" i="7"/>
  <c r="J402" i="7"/>
  <c r="I402" i="7"/>
  <c r="B402" i="7"/>
  <c r="M402" i="7" s="1"/>
  <c r="N401" i="7"/>
  <c r="L401" i="7"/>
  <c r="J401" i="7"/>
  <c r="I401" i="7"/>
  <c r="B401" i="7"/>
  <c r="M401" i="7" s="1"/>
  <c r="N400" i="7"/>
  <c r="L400" i="7"/>
  <c r="J400" i="7"/>
  <c r="I400" i="7"/>
  <c r="B400" i="7"/>
  <c r="M400" i="7" s="1"/>
  <c r="N399" i="7"/>
  <c r="L399" i="7"/>
  <c r="J399" i="7"/>
  <c r="I399" i="7"/>
  <c r="B399" i="7"/>
  <c r="M399" i="7" s="1"/>
  <c r="N398" i="7"/>
  <c r="L398" i="7"/>
  <c r="J398" i="7"/>
  <c r="I398" i="7"/>
  <c r="B398" i="7"/>
  <c r="M398" i="7" s="1"/>
  <c r="N397" i="7"/>
  <c r="L397" i="7"/>
  <c r="J397" i="7"/>
  <c r="I397" i="7"/>
  <c r="B397" i="7"/>
  <c r="M397" i="7" s="1"/>
  <c r="N396" i="7"/>
  <c r="L396" i="7"/>
  <c r="J396" i="7"/>
  <c r="I396" i="7"/>
  <c r="B396" i="7"/>
  <c r="M396" i="7" s="1"/>
  <c r="N395" i="7"/>
  <c r="L395" i="7"/>
  <c r="J395" i="7"/>
  <c r="I395" i="7"/>
  <c r="B395" i="7"/>
  <c r="M395" i="7" s="1"/>
  <c r="N394" i="7"/>
  <c r="L394" i="7"/>
  <c r="J394" i="7"/>
  <c r="I394" i="7"/>
  <c r="B394" i="7"/>
  <c r="M394" i="7" s="1"/>
  <c r="N393" i="7"/>
  <c r="L393" i="7"/>
  <c r="J393" i="7"/>
  <c r="I393" i="7"/>
  <c r="B393" i="7"/>
  <c r="M393" i="7" s="1"/>
  <c r="N392" i="7"/>
  <c r="L392" i="7"/>
  <c r="J392" i="7"/>
  <c r="I392" i="7"/>
  <c r="B392" i="7"/>
  <c r="M392" i="7" s="1"/>
  <c r="N391" i="7"/>
  <c r="L391" i="7"/>
  <c r="J391" i="7"/>
  <c r="I391" i="7"/>
  <c r="B391" i="7"/>
  <c r="M391" i="7" s="1"/>
  <c r="N390" i="7"/>
  <c r="L390" i="7"/>
  <c r="J390" i="7"/>
  <c r="I390" i="7"/>
  <c r="B390" i="7"/>
  <c r="M390" i="7" s="1"/>
  <c r="N389" i="7"/>
  <c r="L389" i="7"/>
  <c r="J389" i="7"/>
  <c r="I389" i="7"/>
  <c r="B389" i="7"/>
  <c r="M389" i="7" s="1"/>
  <c r="N388" i="7"/>
  <c r="L388" i="7"/>
  <c r="J388" i="7"/>
  <c r="I388" i="7"/>
  <c r="B388" i="7"/>
  <c r="M388" i="7" s="1"/>
  <c r="N387" i="7"/>
  <c r="L387" i="7"/>
  <c r="J387" i="7"/>
  <c r="I387" i="7"/>
  <c r="B387" i="7"/>
  <c r="M387" i="7" s="1"/>
  <c r="N386" i="7"/>
  <c r="L386" i="7"/>
  <c r="J386" i="7"/>
  <c r="I386" i="7"/>
  <c r="B386" i="7"/>
  <c r="M386" i="7" s="1"/>
  <c r="N385" i="7"/>
  <c r="L385" i="7"/>
  <c r="J385" i="7"/>
  <c r="I385" i="7"/>
  <c r="B385" i="7"/>
  <c r="M385" i="7" s="1"/>
  <c r="N384" i="7"/>
  <c r="L384" i="7"/>
  <c r="J384" i="7"/>
  <c r="I384" i="7"/>
  <c r="B384" i="7"/>
  <c r="M384" i="7" s="1"/>
  <c r="N383" i="7"/>
  <c r="L383" i="7"/>
  <c r="J383" i="7"/>
  <c r="I383" i="7"/>
  <c r="B383" i="7"/>
  <c r="M383" i="7" s="1"/>
  <c r="N382" i="7"/>
  <c r="L382" i="7"/>
  <c r="J382" i="7"/>
  <c r="I382" i="7"/>
  <c r="B382" i="7"/>
  <c r="M382" i="7" s="1"/>
  <c r="N381" i="7"/>
  <c r="L381" i="7"/>
  <c r="J381" i="7"/>
  <c r="I381" i="7"/>
  <c r="B381" i="7"/>
  <c r="M381" i="7" s="1"/>
  <c r="N380" i="7"/>
  <c r="L380" i="7"/>
  <c r="J380" i="7"/>
  <c r="I380" i="7"/>
  <c r="B380" i="7"/>
  <c r="M380" i="7" s="1"/>
  <c r="N379" i="7"/>
  <c r="L379" i="7"/>
  <c r="J379" i="7"/>
  <c r="I379" i="7"/>
  <c r="B379" i="7"/>
  <c r="M379" i="7" s="1"/>
  <c r="N378" i="7"/>
  <c r="L378" i="7"/>
  <c r="J378" i="7"/>
  <c r="I378" i="7"/>
  <c r="B378" i="7"/>
  <c r="M378" i="7" s="1"/>
  <c r="N377" i="7"/>
  <c r="L377" i="7"/>
  <c r="J377" i="7"/>
  <c r="I377" i="7"/>
  <c r="B377" i="7"/>
  <c r="M377" i="7" s="1"/>
  <c r="N376" i="7"/>
  <c r="L376" i="7"/>
  <c r="J376" i="7"/>
  <c r="I376" i="7"/>
  <c r="B376" i="7"/>
  <c r="M376" i="7" s="1"/>
  <c r="N375" i="7"/>
  <c r="L375" i="7"/>
  <c r="J375" i="7"/>
  <c r="I375" i="7"/>
  <c r="B375" i="7"/>
  <c r="M375" i="7" s="1"/>
  <c r="N374" i="7"/>
  <c r="L374" i="7"/>
  <c r="J374" i="7"/>
  <c r="I374" i="7"/>
  <c r="B374" i="7"/>
  <c r="M374" i="7" s="1"/>
  <c r="N373" i="7"/>
  <c r="L373" i="7"/>
  <c r="J373" i="7"/>
  <c r="I373" i="7"/>
  <c r="B373" i="7"/>
  <c r="M373" i="7" s="1"/>
  <c r="N372" i="7"/>
  <c r="L372" i="7"/>
  <c r="J372" i="7"/>
  <c r="I372" i="7"/>
  <c r="B372" i="7"/>
  <c r="M372" i="7" s="1"/>
  <c r="N371" i="7"/>
  <c r="L371" i="7"/>
  <c r="J371" i="7"/>
  <c r="I371" i="7"/>
  <c r="B371" i="7"/>
  <c r="M371" i="7" s="1"/>
  <c r="N370" i="7"/>
  <c r="L370" i="7"/>
  <c r="J370" i="7"/>
  <c r="I370" i="7"/>
  <c r="B370" i="7"/>
  <c r="M370" i="7" s="1"/>
  <c r="N369" i="7"/>
  <c r="L369" i="7"/>
  <c r="J369" i="7"/>
  <c r="I369" i="7"/>
  <c r="B369" i="7"/>
  <c r="M369" i="7" s="1"/>
  <c r="N368" i="7"/>
  <c r="L368" i="7"/>
  <c r="J368" i="7"/>
  <c r="I368" i="7"/>
  <c r="B368" i="7"/>
  <c r="M368" i="7" s="1"/>
  <c r="N367" i="7"/>
  <c r="L367" i="7"/>
  <c r="J367" i="7"/>
  <c r="I367" i="7"/>
  <c r="B367" i="7"/>
  <c r="M367" i="7" s="1"/>
  <c r="N366" i="7"/>
  <c r="L366" i="7"/>
  <c r="J366" i="7"/>
  <c r="I366" i="7"/>
  <c r="B366" i="7"/>
  <c r="M366" i="7" s="1"/>
  <c r="N365" i="7"/>
  <c r="L365" i="7"/>
  <c r="J365" i="7"/>
  <c r="I365" i="7"/>
  <c r="B365" i="7"/>
  <c r="M365" i="7" s="1"/>
  <c r="N364" i="7"/>
  <c r="L364" i="7"/>
  <c r="J364" i="7"/>
  <c r="I364" i="7"/>
  <c r="B364" i="7"/>
  <c r="M364" i="7" s="1"/>
  <c r="N363" i="7"/>
  <c r="L363" i="7"/>
  <c r="J363" i="7"/>
  <c r="I363" i="7"/>
  <c r="B363" i="7"/>
  <c r="M363" i="7" s="1"/>
  <c r="N362" i="7"/>
  <c r="L362" i="7"/>
  <c r="J362" i="7"/>
  <c r="I362" i="7"/>
  <c r="B362" i="7"/>
  <c r="M362" i="7" s="1"/>
  <c r="N361" i="7"/>
  <c r="L361" i="7"/>
  <c r="J361" i="7"/>
  <c r="I361" i="7"/>
  <c r="B361" i="7"/>
  <c r="M361" i="7" s="1"/>
  <c r="N360" i="7"/>
  <c r="L360" i="7"/>
  <c r="J360" i="7"/>
  <c r="I360" i="7"/>
  <c r="B360" i="7"/>
  <c r="M360" i="7" s="1"/>
  <c r="N359" i="7"/>
  <c r="L359" i="7"/>
  <c r="J359" i="7"/>
  <c r="I359" i="7"/>
  <c r="B359" i="7"/>
  <c r="M359" i="7" s="1"/>
  <c r="N358" i="7"/>
  <c r="L358" i="7"/>
  <c r="J358" i="7"/>
  <c r="I358" i="7"/>
  <c r="B358" i="7"/>
  <c r="M358" i="7" s="1"/>
  <c r="N357" i="7"/>
  <c r="L357" i="7"/>
  <c r="J357" i="7"/>
  <c r="I357" i="7"/>
  <c r="B357" i="7"/>
  <c r="M357" i="7" s="1"/>
  <c r="N356" i="7"/>
  <c r="L356" i="7"/>
  <c r="J356" i="7"/>
  <c r="I356" i="7"/>
  <c r="B356" i="7"/>
  <c r="M356" i="7" s="1"/>
  <c r="N355" i="7"/>
  <c r="L355" i="7"/>
  <c r="J355" i="7"/>
  <c r="I355" i="7"/>
  <c r="B355" i="7"/>
  <c r="M355" i="7" s="1"/>
  <c r="N354" i="7"/>
  <c r="L354" i="7"/>
  <c r="J354" i="7"/>
  <c r="I354" i="7"/>
  <c r="B354" i="7"/>
  <c r="M354" i="7" s="1"/>
  <c r="N353" i="7"/>
  <c r="L353" i="7"/>
  <c r="J353" i="7"/>
  <c r="I353" i="7"/>
  <c r="B353" i="7"/>
  <c r="M353" i="7" s="1"/>
  <c r="N352" i="7"/>
  <c r="L352" i="7"/>
  <c r="J352" i="7"/>
  <c r="I352" i="7"/>
  <c r="B352" i="7"/>
  <c r="M352" i="7" s="1"/>
  <c r="N351" i="7"/>
  <c r="L351" i="7"/>
  <c r="J351" i="7"/>
  <c r="I351" i="7"/>
  <c r="B351" i="7"/>
  <c r="M351" i="7" s="1"/>
  <c r="N350" i="7"/>
  <c r="L350" i="7"/>
  <c r="J350" i="7"/>
  <c r="I350" i="7"/>
  <c r="B350" i="7"/>
  <c r="M350" i="7" s="1"/>
  <c r="N349" i="7"/>
  <c r="L349" i="7"/>
  <c r="J349" i="7"/>
  <c r="I349" i="7"/>
  <c r="B349" i="7"/>
  <c r="M349" i="7" s="1"/>
  <c r="N348" i="7"/>
  <c r="L348" i="7"/>
  <c r="J348" i="7"/>
  <c r="I348" i="7"/>
  <c r="B348" i="7"/>
  <c r="M348" i="7" s="1"/>
  <c r="N347" i="7"/>
  <c r="L347" i="7"/>
  <c r="J347" i="7"/>
  <c r="I347" i="7"/>
  <c r="B347" i="7"/>
  <c r="M347" i="7" s="1"/>
  <c r="N346" i="7"/>
  <c r="L346" i="7"/>
  <c r="J346" i="7"/>
  <c r="I346" i="7"/>
  <c r="B346" i="7"/>
  <c r="M346" i="7" s="1"/>
  <c r="N345" i="7"/>
  <c r="L345" i="7"/>
  <c r="J345" i="7"/>
  <c r="I345" i="7"/>
  <c r="B345" i="7"/>
  <c r="M345" i="7" s="1"/>
  <c r="N344" i="7"/>
  <c r="L344" i="7"/>
  <c r="J344" i="7"/>
  <c r="I344" i="7"/>
  <c r="B344" i="7"/>
  <c r="M344" i="7" s="1"/>
  <c r="N343" i="7"/>
  <c r="L343" i="7"/>
  <c r="J343" i="7"/>
  <c r="I343" i="7"/>
  <c r="B343" i="7"/>
  <c r="M343" i="7" s="1"/>
  <c r="N342" i="7"/>
  <c r="L342" i="7"/>
  <c r="J342" i="7"/>
  <c r="I342" i="7"/>
  <c r="B342" i="7"/>
  <c r="M342" i="7" s="1"/>
  <c r="N341" i="7"/>
  <c r="L341" i="7"/>
  <c r="J341" i="7"/>
  <c r="I341" i="7"/>
  <c r="B341" i="7"/>
  <c r="M341" i="7" s="1"/>
  <c r="N340" i="7"/>
  <c r="L340" i="7"/>
  <c r="J340" i="7"/>
  <c r="I340" i="7"/>
  <c r="B340" i="7"/>
  <c r="M340" i="7" s="1"/>
  <c r="N339" i="7"/>
  <c r="L339" i="7"/>
  <c r="J339" i="7"/>
  <c r="I339" i="7"/>
  <c r="B339" i="7"/>
  <c r="M339" i="7" s="1"/>
  <c r="N338" i="7"/>
  <c r="L338" i="7"/>
  <c r="J338" i="7"/>
  <c r="I338" i="7"/>
  <c r="B338" i="7"/>
  <c r="M338" i="7" s="1"/>
  <c r="N337" i="7"/>
  <c r="L337" i="7"/>
  <c r="J337" i="7"/>
  <c r="I337" i="7"/>
  <c r="B337" i="7"/>
  <c r="M337" i="7" s="1"/>
  <c r="N336" i="7"/>
  <c r="L336" i="7"/>
  <c r="J336" i="7"/>
  <c r="I336" i="7"/>
  <c r="B336" i="7"/>
  <c r="M336" i="7" s="1"/>
  <c r="N335" i="7"/>
  <c r="L335" i="7"/>
  <c r="J335" i="7"/>
  <c r="I335" i="7"/>
  <c r="B335" i="7"/>
  <c r="M335" i="7" s="1"/>
  <c r="N334" i="7"/>
  <c r="L334" i="7"/>
  <c r="J334" i="7"/>
  <c r="I334" i="7"/>
  <c r="B334" i="7"/>
  <c r="M334" i="7" s="1"/>
  <c r="N333" i="7"/>
  <c r="L333" i="7"/>
  <c r="J333" i="7"/>
  <c r="I333" i="7"/>
  <c r="B333" i="7"/>
  <c r="M333" i="7" s="1"/>
  <c r="N332" i="7"/>
  <c r="L332" i="7"/>
  <c r="J332" i="7"/>
  <c r="I332" i="7"/>
  <c r="B332" i="7"/>
  <c r="M332" i="7" s="1"/>
  <c r="N331" i="7"/>
  <c r="L331" i="7"/>
  <c r="J331" i="7"/>
  <c r="I331" i="7"/>
  <c r="B331" i="7"/>
  <c r="M331" i="7" s="1"/>
  <c r="N330" i="7"/>
  <c r="L330" i="7"/>
  <c r="J330" i="7"/>
  <c r="I330" i="7"/>
  <c r="B330" i="7"/>
  <c r="M330" i="7" s="1"/>
  <c r="N329" i="7"/>
  <c r="L329" i="7"/>
  <c r="J329" i="7"/>
  <c r="I329" i="7"/>
  <c r="B329" i="7"/>
  <c r="M329" i="7" s="1"/>
  <c r="N328" i="7"/>
  <c r="M328" i="7"/>
  <c r="L328" i="7"/>
  <c r="J328" i="7"/>
  <c r="I328" i="7"/>
  <c r="B328" i="7"/>
  <c r="N327" i="7"/>
  <c r="L327" i="7"/>
  <c r="J327" i="7"/>
  <c r="I327" i="7"/>
  <c r="B327" i="7"/>
  <c r="M327" i="7" s="1"/>
  <c r="N326" i="7"/>
  <c r="M326" i="7"/>
  <c r="L326" i="7"/>
  <c r="J326" i="7"/>
  <c r="I326" i="7"/>
  <c r="B326" i="7"/>
  <c r="N325" i="7"/>
  <c r="L325" i="7"/>
  <c r="J325" i="7"/>
  <c r="I325" i="7"/>
  <c r="B325" i="7"/>
  <c r="M325" i="7" s="1"/>
  <c r="N324" i="7"/>
  <c r="M324" i="7"/>
  <c r="L324" i="7"/>
  <c r="J324" i="7"/>
  <c r="I324" i="7"/>
  <c r="B324" i="7"/>
  <c r="N323" i="7"/>
  <c r="L323" i="7"/>
  <c r="J323" i="7"/>
  <c r="I323" i="7"/>
  <c r="B323" i="7"/>
  <c r="M323" i="7" s="1"/>
  <c r="N322" i="7"/>
  <c r="L322" i="7"/>
  <c r="J322" i="7"/>
  <c r="I322" i="7"/>
  <c r="B322" i="7"/>
  <c r="M322" i="7" s="1"/>
  <c r="N321" i="7"/>
  <c r="L321" i="7"/>
  <c r="J321" i="7"/>
  <c r="I321" i="7"/>
  <c r="B321" i="7"/>
  <c r="M321" i="7" s="1"/>
  <c r="N320" i="7"/>
  <c r="L320" i="7"/>
  <c r="J320" i="7"/>
  <c r="I320" i="7"/>
  <c r="B320" i="7"/>
  <c r="M320" i="7" s="1"/>
  <c r="N319" i="7"/>
  <c r="L319" i="7"/>
  <c r="J319" i="7"/>
  <c r="I319" i="7"/>
  <c r="B319" i="7"/>
  <c r="M319" i="7" s="1"/>
  <c r="N318" i="7"/>
  <c r="L318" i="7"/>
  <c r="J318" i="7"/>
  <c r="I318" i="7"/>
  <c r="B318" i="7"/>
  <c r="M318" i="7" s="1"/>
  <c r="N317" i="7"/>
  <c r="M317" i="7"/>
  <c r="L317" i="7"/>
  <c r="J317" i="7"/>
  <c r="I317" i="7"/>
  <c r="B317" i="7"/>
  <c r="N316" i="7"/>
  <c r="L316" i="7"/>
  <c r="J316" i="7"/>
  <c r="I316" i="7"/>
  <c r="B316" i="7"/>
  <c r="M316" i="7" s="1"/>
  <c r="N315" i="7"/>
  <c r="M315" i="7"/>
  <c r="L315" i="7"/>
  <c r="J315" i="7"/>
  <c r="I315" i="7"/>
  <c r="B315" i="7"/>
  <c r="N314" i="7"/>
  <c r="L314" i="7"/>
  <c r="J314" i="7"/>
  <c r="I314" i="7"/>
  <c r="B314" i="7"/>
  <c r="M314" i="7" s="1"/>
  <c r="N313" i="7"/>
  <c r="M313" i="7"/>
  <c r="L313" i="7"/>
  <c r="J313" i="7"/>
  <c r="I313" i="7"/>
  <c r="B313" i="7"/>
  <c r="N312" i="7"/>
  <c r="L312" i="7"/>
  <c r="J312" i="7"/>
  <c r="I312" i="7"/>
  <c r="B312" i="7"/>
  <c r="M312" i="7" s="1"/>
  <c r="N311" i="7"/>
  <c r="M311" i="7"/>
  <c r="L311" i="7"/>
  <c r="J311" i="7"/>
  <c r="I311" i="7"/>
  <c r="B311" i="7"/>
  <c r="N310" i="7"/>
  <c r="L310" i="7"/>
  <c r="J310" i="7"/>
  <c r="I310" i="7"/>
  <c r="B310" i="7"/>
  <c r="M310" i="7" s="1"/>
  <c r="N309" i="7"/>
  <c r="M309" i="7"/>
  <c r="L309" i="7"/>
  <c r="J309" i="7"/>
  <c r="I309" i="7"/>
  <c r="B309" i="7"/>
  <c r="N308" i="7"/>
  <c r="L308" i="7"/>
  <c r="J308" i="7"/>
  <c r="I308" i="7"/>
  <c r="B308" i="7"/>
  <c r="M308" i="7" s="1"/>
  <c r="N307" i="7"/>
  <c r="M307" i="7"/>
  <c r="L307" i="7"/>
  <c r="J307" i="7"/>
  <c r="I307" i="7"/>
  <c r="B307" i="7"/>
  <c r="N306" i="7"/>
  <c r="L306" i="7"/>
  <c r="J306" i="7"/>
  <c r="I306" i="7"/>
  <c r="B306" i="7"/>
  <c r="M306" i="7" s="1"/>
  <c r="N305" i="7"/>
  <c r="M305" i="7"/>
  <c r="L305" i="7"/>
  <c r="J305" i="7"/>
  <c r="I305" i="7"/>
  <c r="B305" i="7"/>
  <c r="N304" i="7"/>
  <c r="L304" i="7"/>
  <c r="J304" i="7"/>
  <c r="I304" i="7"/>
  <c r="B304" i="7"/>
  <c r="M304" i="7" s="1"/>
  <c r="N303" i="7"/>
  <c r="M303" i="7"/>
  <c r="L303" i="7"/>
  <c r="J303" i="7"/>
  <c r="I303" i="7"/>
  <c r="B303" i="7"/>
  <c r="N302" i="7"/>
  <c r="L302" i="7"/>
  <c r="J302" i="7"/>
  <c r="I302" i="7"/>
  <c r="B302" i="7"/>
  <c r="M302" i="7" s="1"/>
  <c r="N301" i="7"/>
  <c r="M301" i="7"/>
  <c r="L301" i="7"/>
  <c r="J301" i="7"/>
  <c r="I301" i="7"/>
  <c r="B301" i="7"/>
  <c r="N300" i="7"/>
  <c r="L300" i="7"/>
  <c r="J300" i="7"/>
  <c r="I300" i="7"/>
  <c r="B300" i="7"/>
  <c r="M300" i="7" s="1"/>
  <c r="N299" i="7"/>
  <c r="M299" i="7"/>
  <c r="L299" i="7"/>
  <c r="J299" i="7"/>
  <c r="I299" i="7"/>
  <c r="B299" i="7"/>
  <c r="N298" i="7"/>
  <c r="L298" i="7"/>
  <c r="J298" i="7"/>
  <c r="I298" i="7"/>
  <c r="B298" i="7"/>
  <c r="M298" i="7" s="1"/>
  <c r="N297" i="7"/>
  <c r="M297" i="7"/>
  <c r="L297" i="7"/>
  <c r="J297" i="7"/>
  <c r="I297" i="7"/>
  <c r="B297" i="7"/>
  <c r="N296" i="7"/>
  <c r="L296" i="7"/>
  <c r="J296" i="7"/>
  <c r="I296" i="7"/>
  <c r="B296" i="7"/>
  <c r="M296" i="7" s="1"/>
  <c r="N295" i="7"/>
  <c r="M295" i="7"/>
  <c r="L295" i="7"/>
  <c r="J295" i="7"/>
  <c r="I295" i="7"/>
  <c r="B295" i="7"/>
  <c r="N294" i="7"/>
  <c r="L294" i="7"/>
  <c r="J294" i="7"/>
  <c r="I294" i="7"/>
  <c r="B294" i="7"/>
  <c r="M294" i="7" s="1"/>
  <c r="N293" i="7"/>
  <c r="M293" i="7"/>
  <c r="L293" i="7"/>
  <c r="J293" i="7"/>
  <c r="I293" i="7"/>
  <c r="B293" i="7"/>
  <c r="N292" i="7"/>
  <c r="L292" i="7"/>
  <c r="J292" i="7"/>
  <c r="I292" i="7"/>
  <c r="B292" i="7"/>
  <c r="M292" i="7" s="1"/>
  <c r="N291" i="7"/>
  <c r="M291" i="7"/>
  <c r="L291" i="7"/>
  <c r="J291" i="7"/>
  <c r="I291" i="7"/>
  <c r="B291" i="7"/>
  <c r="N290" i="7"/>
  <c r="L290" i="7"/>
  <c r="J290" i="7"/>
  <c r="I290" i="7"/>
  <c r="B290" i="7"/>
  <c r="M290" i="7" s="1"/>
  <c r="N289" i="7"/>
  <c r="M289" i="7"/>
  <c r="L289" i="7"/>
  <c r="J289" i="7"/>
  <c r="I289" i="7"/>
  <c r="B289" i="7"/>
  <c r="N288" i="7"/>
  <c r="L288" i="7"/>
  <c r="J288" i="7"/>
  <c r="I288" i="7"/>
  <c r="B288" i="7"/>
  <c r="M288" i="7" s="1"/>
  <c r="N287" i="7"/>
  <c r="M287" i="7"/>
  <c r="L287" i="7"/>
  <c r="J287" i="7"/>
  <c r="I287" i="7"/>
  <c r="B287" i="7"/>
  <c r="N286" i="7"/>
  <c r="L286" i="7"/>
  <c r="J286" i="7"/>
  <c r="I286" i="7"/>
  <c r="B286" i="7"/>
  <c r="M286" i="7" s="1"/>
  <c r="N285" i="7"/>
  <c r="M285" i="7"/>
  <c r="L285" i="7"/>
  <c r="J285" i="7"/>
  <c r="I285" i="7"/>
  <c r="B285" i="7"/>
  <c r="N284" i="7"/>
  <c r="L284" i="7"/>
  <c r="J284" i="7"/>
  <c r="I284" i="7"/>
  <c r="B284" i="7"/>
  <c r="M284" i="7" s="1"/>
  <c r="N283" i="7"/>
  <c r="M283" i="7"/>
  <c r="L283" i="7"/>
  <c r="J283" i="7"/>
  <c r="I283" i="7"/>
  <c r="B283" i="7"/>
  <c r="N282" i="7"/>
  <c r="L282" i="7"/>
  <c r="J282" i="7"/>
  <c r="I282" i="7"/>
  <c r="B282" i="7"/>
  <c r="M282" i="7" s="1"/>
  <c r="N281" i="7"/>
  <c r="M281" i="7"/>
  <c r="L281" i="7"/>
  <c r="J281" i="7"/>
  <c r="I281" i="7"/>
  <c r="B281" i="7"/>
  <c r="N280" i="7"/>
  <c r="L280" i="7"/>
  <c r="J280" i="7"/>
  <c r="I280" i="7"/>
  <c r="B280" i="7"/>
  <c r="M280" i="7" s="1"/>
  <c r="N279" i="7"/>
  <c r="M279" i="7"/>
  <c r="L279" i="7"/>
  <c r="J279" i="7"/>
  <c r="I279" i="7"/>
  <c r="B279" i="7"/>
  <c r="N278" i="7"/>
  <c r="L278" i="7"/>
  <c r="J278" i="7"/>
  <c r="I278" i="7"/>
  <c r="B278" i="7"/>
  <c r="M278" i="7" s="1"/>
  <c r="N277" i="7"/>
  <c r="M277" i="7"/>
  <c r="L277" i="7"/>
  <c r="J277" i="7"/>
  <c r="I277" i="7"/>
  <c r="B277" i="7"/>
  <c r="N276" i="7"/>
  <c r="L276" i="7"/>
  <c r="J276" i="7"/>
  <c r="I276" i="7"/>
  <c r="B276" i="7"/>
  <c r="M276" i="7" s="1"/>
  <c r="N275" i="7"/>
  <c r="M275" i="7"/>
  <c r="L275" i="7"/>
  <c r="J275" i="7"/>
  <c r="I275" i="7"/>
  <c r="B275" i="7"/>
  <c r="N274" i="7"/>
  <c r="L274" i="7"/>
  <c r="J274" i="7"/>
  <c r="I274" i="7"/>
  <c r="B274" i="7"/>
  <c r="M274" i="7" s="1"/>
  <c r="N273" i="7"/>
  <c r="L273" i="7"/>
  <c r="J273" i="7"/>
  <c r="I273" i="7"/>
  <c r="B273" i="7"/>
  <c r="M273" i="7" s="1"/>
  <c r="N272" i="7"/>
  <c r="L272" i="7"/>
  <c r="J272" i="7"/>
  <c r="I272" i="7"/>
  <c r="B272" i="7"/>
  <c r="M272" i="7" s="1"/>
  <c r="N271" i="7"/>
  <c r="L271" i="7"/>
  <c r="J271" i="7"/>
  <c r="I271" i="7"/>
  <c r="B271" i="7"/>
  <c r="M271" i="7" s="1"/>
  <c r="N270" i="7"/>
  <c r="L270" i="7"/>
  <c r="J270" i="7"/>
  <c r="I270" i="7"/>
  <c r="B270" i="7"/>
  <c r="M270" i="7" s="1"/>
  <c r="N269" i="7"/>
  <c r="M269" i="7"/>
  <c r="L269" i="7"/>
  <c r="J269" i="7"/>
  <c r="I269" i="7"/>
  <c r="B269" i="7"/>
  <c r="N268" i="7"/>
  <c r="L268" i="7"/>
  <c r="J268" i="7"/>
  <c r="I268" i="7"/>
  <c r="B268" i="7"/>
  <c r="M268" i="7" s="1"/>
  <c r="N267" i="7"/>
  <c r="L267" i="7"/>
  <c r="J267" i="7"/>
  <c r="I267" i="7"/>
  <c r="B267" i="7"/>
  <c r="M267" i="7" s="1"/>
  <c r="N266" i="7"/>
  <c r="L266" i="7"/>
  <c r="J266" i="7"/>
  <c r="I266" i="7"/>
  <c r="B266" i="7"/>
  <c r="M266" i="7" s="1"/>
  <c r="N265" i="7"/>
  <c r="L265" i="7"/>
  <c r="J265" i="7"/>
  <c r="I265" i="7"/>
  <c r="B265" i="7"/>
  <c r="M265" i="7" s="1"/>
  <c r="N264" i="7"/>
  <c r="L264" i="7"/>
  <c r="J264" i="7"/>
  <c r="I264" i="7"/>
  <c r="B264" i="7"/>
  <c r="M264" i="7" s="1"/>
  <c r="N263" i="7"/>
  <c r="L263" i="7"/>
  <c r="J263" i="7"/>
  <c r="I263" i="7"/>
  <c r="B263" i="7"/>
  <c r="M263" i="7" s="1"/>
  <c r="N262" i="7"/>
  <c r="L262" i="7"/>
  <c r="J262" i="7"/>
  <c r="I262" i="7"/>
  <c r="B262" i="7"/>
  <c r="M262" i="7" s="1"/>
  <c r="N261" i="7"/>
  <c r="M261" i="7"/>
  <c r="L261" i="7"/>
  <c r="J261" i="7"/>
  <c r="I261" i="7"/>
  <c r="B261" i="7"/>
  <c r="N260" i="7"/>
  <c r="L260" i="7"/>
  <c r="J260" i="7"/>
  <c r="I260" i="7"/>
  <c r="B260" i="7"/>
  <c r="M260" i="7" s="1"/>
  <c r="N259" i="7"/>
  <c r="L259" i="7"/>
  <c r="J259" i="7"/>
  <c r="I259" i="7"/>
  <c r="B259" i="7"/>
  <c r="M259" i="7" s="1"/>
  <c r="N258" i="7"/>
  <c r="L258" i="7"/>
  <c r="J258" i="7"/>
  <c r="I258" i="7"/>
  <c r="B258" i="7"/>
  <c r="M258" i="7" s="1"/>
  <c r="N257" i="7"/>
  <c r="M257" i="7"/>
  <c r="L257" i="7"/>
  <c r="J257" i="7"/>
  <c r="I257" i="7"/>
  <c r="B257" i="7"/>
  <c r="N256" i="7"/>
  <c r="L256" i="7"/>
  <c r="J256" i="7"/>
  <c r="I256" i="7"/>
  <c r="B256" i="7"/>
  <c r="M256" i="7" s="1"/>
  <c r="N255" i="7"/>
  <c r="M255" i="7"/>
  <c r="L255" i="7"/>
  <c r="J255" i="7"/>
  <c r="I255" i="7"/>
  <c r="B255" i="7"/>
  <c r="N254" i="7"/>
  <c r="L254" i="7"/>
  <c r="J254" i="7"/>
  <c r="I254" i="7"/>
  <c r="B254" i="7"/>
  <c r="M254" i="7" s="1"/>
  <c r="N253" i="7"/>
  <c r="L253" i="7"/>
  <c r="J253" i="7"/>
  <c r="I253" i="7"/>
  <c r="B253" i="7"/>
  <c r="M253" i="7" s="1"/>
  <c r="N252" i="7"/>
  <c r="L252" i="7"/>
  <c r="J252" i="7"/>
  <c r="I252" i="7"/>
  <c r="B252" i="7"/>
  <c r="M252" i="7" s="1"/>
  <c r="N251" i="7"/>
  <c r="M251" i="7"/>
  <c r="L251" i="7"/>
  <c r="J251" i="7"/>
  <c r="I251" i="7"/>
  <c r="B251" i="7"/>
  <c r="N250" i="7"/>
  <c r="L250" i="7"/>
  <c r="J250" i="7"/>
  <c r="I250" i="7"/>
  <c r="B250" i="7"/>
  <c r="M250" i="7" s="1"/>
  <c r="N249" i="7"/>
  <c r="L249" i="7"/>
  <c r="J249" i="7"/>
  <c r="I249" i="7"/>
  <c r="B249" i="7"/>
  <c r="M249" i="7" s="1"/>
  <c r="N248" i="7"/>
  <c r="L248" i="7"/>
  <c r="J248" i="7"/>
  <c r="I248" i="7"/>
  <c r="B248" i="7"/>
  <c r="M248" i="7" s="1"/>
  <c r="N247" i="7"/>
  <c r="L247" i="7"/>
  <c r="J247" i="7"/>
  <c r="I247" i="7"/>
  <c r="B247" i="7"/>
  <c r="M247" i="7" s="1"/>
  <c r="N246" i="7"/>
  <c r="L246" i="7"/>
  <c r="J246" i="7"/>
  <c r="I246" i="7"/>
  <c r="B246" i="7"/>
  <c r="M246" i="7" s="1"/>
  <c r="N245" i="7"/>
  <c r="M245" i="7"/>
  <c r="L245" i="7"/>
  <c r="J245" i="7"/>
  <c r="I245" i="7"/>
  <c r="B245" i="7"/>
  <c r="N244" i="7"/>
  <c r="L244" i="7"/>
  <c r="J244" i="7"/>
  <c r="I244" i="7"/>
  <c r="B244" i="7"/>
  <c r="M244" i="7" s="1"/>
  <c r="N243" i="7"/>
  <c r="L243" i="7"/>
  <c r="J243" i="7"/>
  <c r="I243" i="7"/>
  <c r="B243" i="7"/>
  <c r="M243" i="7" s="1"/>
  <c r="N242" i="7"/>
  <c r="L242" i="7"/>
  <c r="J242" i="7"/>
  <c r="I242" i="7"/>
  <c r="B242" i="7"/>
  <c r="M242" i="7" s="1"/>
  <c r="N241" i="7"/>
  <c r="L241" i="7"/>
  <c r="J241" i="7"/>
  <c r="I241" i="7"/>
  <c r="B241" i="7"/>
  <c r="M241" i="7" s="1"/>
  <c r="N240" i="7"/>
  <c r="L240" i="7"/>
  <c r="J240" i="7"/>
  <c r="I240" i="7"/>
  <c r="B240" i="7"/>
  <c r="M240" i="7" s="1"/>
  <c r="N239" i="7"/>
  <c r="L239" i="7"/>
  <c r="J239" i="7"/>
  <c r="I239" i="7"/>
  <c r="B239" i="7"/>
  <c r="M239" i="7" s="1"/>
  <c r="N238" i="7"/>
  <c r="L238" i="7"/>
  <c r="J238" i="7"/>
  <c r="I238" i="7"/>
  <c r="B238" i="7"/>
  <c r="M238" i="7" s="1"/>
  <c r="N237" i="7"/>
  <c r="M237" i="7"/>
  <c r="L237" i="7"/>
  <c r="J237" i="7"/>
  <c r="I237" i="7"/>
  <c r="B237" i="7"/>
  <c r="N236" i="7"/>
  <c r="L236" i="7"/>
  <c r="J236" i="7"/>
  <c r="I236" i="7"/>
  <c r="B236" i="7"/>
  <c r="M236" i="7" s="1"/>
  <c r="N235" i="7"/>
  <c r="L235" i="7"/>
  <c r="J235" i="7"/>
  <c r="I235" i="7"/>
  <c r="B235" i="7"/>
  <c r="M235" i="7" s="1"/>
  <c r="N234" i="7"/>
  <c r="L234" i="7"/>
  <c r="J234" i="7"/>
  <c r="I234" i="7"/>
  <c r="B234" i="7"/>
  <c r="M234" i="7" s="1"/>
  <c r="N233" i="7"/>
  <c r="M233" i="7"/>
  <c r="L233" i="7"/>
  <c r="J233" i="7"/>
  <c r="I233" i="7"/>
  <c r="B233" i="7"/>
  <c r="N232" i="7"/>
  <c r="L232" i="7"/>
  <c r="J232" i="7"/>
  <c r="I232" i="7"/>
  <c r="B232" i="7"/>
  <c r="M232" i="7" s="1"/>
  <c r="N231" i="7"/>
  <c r="M231" i="7"/>
  <c r="L231" i="7"/>
  <c r="J231" i="7"/>
  <c r="I231" i="7"/>
  <c r="B231" i="7"/>
  <c r="N230" i="7"/>
  <c r="L230" i="7"/>
  <c r="J230" i="7"/>
  <c r="I230" i="7"/>
  <c r="B230" i="7"/>
  <c r="M230" i="7" s="1"/>
  <c r="N229" i="7"/>
  <c r="L229" i="7"/>
  <c r="J229" i="7"/>
  <c r="I229" i="7"/>
  <c r="B229" i="7"/>
  <c r="M229" i="7" s="1"/>
  <c r="N228" i="7"/>
  <c r="L228" i="7"/>
  <c r="J228" i="7"/>
  <c r="I228" i="7"/>
  <c r="B228" i="7"/>
  <c r="M228" i="7" s="1"/>
  <c r="N227" i="7"/>
  <c r="M227" i="7"/>
  <c r="L227" i="7"/>
  <c r="J227" i="7"/>
  <c r="I227" i="7"/>
  <c r="B227" i="7"/>
  <c r="N226" i="7"/>
  <c r="L226" i="7"/>
  <c r="J226" i="7"/>
  <c r="I226" i="7"/>
  <c r="B226" i="7"/>
  <c r="M226" i="7" s="1"/>
  <c r="N225" i="7"/>
  <c r="L225" i="7"/>
  <c r="J225" i="7"/>
  <c r="I225" i="7"/>
  <c r="B225" i="7"/>
  <c r="M225" i="7" s="1"/>
  <c r="N224" i="7"/>
  <c r="L224" i="7"/>
  <c r="J224" i="7"/>
  <c r="I224" i="7"/>
  <c r="B224" i="7"/>
  <c r="M224" i="7" s="1"/>
  <c r="N223" i="7"/>
  <c r="L223" i="7"/>
  <c r="J223" i="7"/>
  <c r="I223" i="7"/>
  <c r="B223" i="7"/>
  <c r="M223" i="7" s="1"/>
  <c r="N222" i="7"/>
  <c r="L222" i="7"/>
  <c r="J222" i="7"/>
  <c r="I222" i="7"/>
  <c r="B222" i="7"/>
  <c r="M222" i="7" s="1"/>
  <c r="N221" i="7"/>
  <c r="M221" i="7"/>
  <c r="L221" i="7"/>
  <c r="J221" i="7"/>
  <c r="I221" i="7"/>
  <c r="B221" i="7"/>
  <c r="N220" i="7"/>
  <c r="L220" i="7"/>
  <c r="J220" i="7"/>
  <c r="I220" i="7"/>
  <c r="B220" i="7"/>
  <c r="M220" i="7" s="1"/>
  <c r="N219" i="7"/>
  <c r="L219" i="7"/>
  <c r="J219" i="7"/>
  <c r="I219" i="7"/>
  <c r="B219" i="7"/>
  <c r="M219" i="7" s="1"/>
  <c r="N218" i="7"/>
  <c r="L218" i="7"/>
  <c r="J218" i="7"/>
  <c r="I218" i="7"/>
  <c r="B218" i="7"/>
  <c r="M218" i="7" s="1"/>
  <c r="N217" i="7"/>
  <c r="L217" i="7"/>
  <c r="J217" i="7"/>
  <c r="I217" i="7"/>
  <c r="B217" i="7"/>
  <c r="M217" i="7" s="1"/>
  <c r="N216" i="7"/>
  <c r="L216" i="7"/>
  <c r="J216" i="7"/>
  <c r="I216" i="7"/>
  <c r="B216" i="7"/>
  <c r="M216" i="7" s="1"/>
  <c r="N215" i="7"/>
  <c r="L215" i="7"/>
  <c r="J215" i="7"/>
  <c r="I215" i="7"/>
  <c r="B215" i="7"/>
  <c r="M215" i="7" s="1"/>
  <c r="N214" i="7"/>
  <c r="L214" i="7"/>
  <c r="J214" i="7"/>
  <c r="I214" i="7"/>
  <c r="B214" i="7"/>
  <c r="M214" i="7" s="1"/>
  <c r="N213" i="7"/>
  <c r="M213" i="7"/>
  <c r="L213" i="7"/>
  <c r="J213" i="7"/>
  <c r="I213" i="7"/>
  <c r="B213" i="7"/>
  <c r="N212" i="7"/>
  <c r="L212" i="7"/>
  <c r="J212" i="7"/>
  <c r="I212" i="7"/>
  <c r="B212" i="7"/>
  <c r="M212" i="7" s="1"/>
  <c r="N211" i="7"/>
  <c r="L211" i="7"/>
  <c r="J211" i="7"/>
  <c r="I211" i="7"/>
  <c r="B211" i="7"/>
  <c r="M211" i="7" s="1"/>
  <c r="N210" i="7"/>
  <c r="L210" i="7"/>
  <c r="J210" i="7"/>
  <c r="I210" i="7"/>
  <c r="B210" i="7"/>
  <c r="M210" i="7" s="1"/>
  <c r="N209" i="7"/>
  <c r="M209" i="7"/>
  <c r="L209" i="7"/>
  <c r="J209" i="7"/>
  <c r="I209" i="7"/>
  <c r="B209" i="7"/>
  <c r="N208" i="7"/>
  <c r="L208" i="7"/>
  <c r="J208" i="7"/>
  <c r="I208" i="7"/>
  <c r="B208" i="7"/>
  <c r="M208" i="7" s="1"/>
  <c r="N207" i="7"/>
  <c r="M207" i="7"/>
  <c r="L207" i="7"/>
  <c r="J207" i="7"/>
  <c r="I207" i="7"/>
  <c r="B207" i="7"/>
  <c r="N206" i="7"/>
  <c r="L206" i="7"/>
  <c r="J206" i="7"/>
  <c r="I206" i="7"/>
  <c r="B206" i="7"/>
  <c r="M206" i="7" s="1"/>
  <c r="N205" i="7"/>
  <c r="L205" i="7"/>
  <c r="J205" i="7"/>
  <c r="I205" i="7"/>
  <c r="B205" i="7"/>
  <c r="M205" i="7" s="1"/>
  <c r="N204" i="7"/>
  <c r="L204" i="7"/>
  <c r="J204" i="7"/>
  <c r="I204" i="7"/>
  <c r="B204" i="7"/>
  <c r="M204" i="7" s="1"/>
  <c r="N203" i="7"/>
  <c r="M203" i="7"/>
  <c r="L203" i="7"/>
  <c r="J203" i="7"/>
  <c r="I203" i="7"/>
  <c r="B203" i="7"/>
  <c r="N202" i="7"/>
  <c r="L202" i="7"/>
  <c r="J202" i="7"/>
  <c r="I202" i="7"/>
  <c r="B202" i="7"/>
  <c r="M202" i="7" s="1"/>
  <c r="N201" i="7"/>
  <c r="L201" i="7"/>
  <c r="J201" i="7"/>
  <c r="I201" i="7"/>
  <c r="B201" i="7"/>
  <c r="M201" i="7" s="1"/>
  <c r="N200" i="7"/>
  <c r="L200" i="7"/>
  <c r="J200" i="7"/>
  <c r="I200" i="7"/>
  <c r="B200" i="7"/>
  <c r="M200" i="7" s="1"/>
  <c r="N199" i="7"/>
  <c r="L199" i="7"/>
  <c r="J199" i="7"/>
  <c r="I199" i="7"/>
  <c r="B199" i="7"/>
  <c r="M199" i="7" s="1"/>
  <c r="N198" i="7"/>
  <c r="L198" i="7"/>
  <c r="J198" i="7"/>
  <c r="I198" i="7"/>
  <c r="B198" i="7"/>
  <c r="M198" i="7" s="1"/>
  <c r="N197" i="7"/>
  <c r="M197" i="7"/>
  <c r="L197" i="7"/>
  <c r="J197" i="7"/>
  <c r="I197" i="7"/>
  <c r="B197" i="7"/>
  <c r="N196" i="7"/>
  <c r="L196" i="7"/>
  <c r="J196" i="7"/>
  <c r="I196" i="7"/>
  <c r="B196" i="7"/>
  <c r="M196" i="7" s="1"/>
  <c r="N195" i="7"/>
  <c r="L195" i="7"/>
  <c r="J195" i="7"/>
  <c r="I195" i="7"/>
  <c r="B195" i="7"/>
  <c r="M195" i="7" s="1"/>
  <c r="N194" i="7"/>
  <c r="L194" i="7"/>
  <c r="J194" i="7"/>
  <c r="I194" i="7"/>
  <c r="B194" i="7"/>
  <c r="M194" i="7" s="1"/>
  <c r="N193" i="7"/>
  <c r="L193" i="7"/>
  <c r="J193" i="7"/>
  <c r="I193" i="7"/>
  <c r="B193" i="7"/>
  <c r="M193" i="7" s="1"/>
  <c r="N192" i="7"/>
  <c r="L192" i="7"/>
  <c r="J192" i="7"/>
  <c r="I192" i="7"/>
  <c r="B192" i="7"/>
  <c r="M192" i="7" s="1"/>
  <c r="N191" i="7"/>
  <c r="L191" i="7"/>
  <c r="J191" i="7"/>
  <c r="I191" i="7"/>
  <c r="B191" i="7"/>
  <c r="M191" i="7" s="1"/>
  <c r="N190" i="7"/>
  <c r="L190" i="7"/>
  <c r="J190" i="7"/>
  <c r="I190" i="7"/>
  <c r="B190" i="7"/>
  <c r="M190" i="7" s="1"/>
  <c r="N189" i="7"/>
  <c r="M189" i="7"/>
  <c r="L189" i="7"/>
  <c r="J189" i="7"/>
  <c r="I189" i="7"/>
  <c r="B189" i="7"/>
  <c r="N188" i="7"/>
  <c r="L188" i="7"/>
  <c r="J188" i="7"/>
  <c r="I188" i="7"/>
  <c r="B188" i="7"/>
  <c r="M188" i="7" s="1"/>
  <c r="N187" i="7"/>
  <c r="L187" i="7"/>
  <c r="J187" i="7"/>
  <c r="I187" i="7"/>
  <c r="B187" i="7"/>
  <c r="M187" i="7" s="1"/>
  <c r="N186" i="7"/>
  <c r="L186" i="7"/>
  <c r="J186" i="7"/>
  <c r="I186" i="7"/>
  <c r="B186" i="7"/>
  <c r="M186" i="7" s="1"/>
  <c r="N185" i="7"/>
  <c r="M185" i="7"/>
  <c r="L185" i="7"/>
  <c r="J185" i="7"/>
  <c r="I185" i="7"/>
  <c r="B185" i="7"/>
  <c r="N184" i="7"/>
  <c r="L184" i="7"/>
  <c r="J184" i="7"/>
  <c r="I184" i="7"/>
  <c r="B184" i="7"/>
  <c r="M184" i="7" s="1"/>
  <c r="N183" i="7"/>
  <c r="M183" i="7"/>
  <c r="L183" i="7"/>
  <c r="J183" i="7"/>
  <c r="I183" i="7"/>
  <c r="B183" i="7"/>
  <c r="N182" i="7"/>
  <c r="L182" i="7"/>
  <c r="J182" i="7"/>
  <c r="I182" i="7"/>
  <c r="B182" i="7"/>
  <c r="M182" i="7" s="1"/>
  <c r="N181" i="7"/>
  <c r="L181" i="7"/>
  <c r="J181" i="7"/>
  <c r="I181" i="7"/>
  <c r="B181" i="7"/>
  <c r="M181" i="7" s="1"/>
  <c r="N180" i="7"/>
  <c r="L180" i="7"/>
  <c r="J180" i="7"/>
  <c r="I180" i="7"/>
  <c r="B180" i="7"/>
  <c r="M180" i="7" s="1"/>
  <c r="N179" i="7"/>
  <c r="M179" i="7"/>
  <c r="L179" i="7"/>
  <c r="J179" i="7"/>
  <c r="I179" i="7"/>
  <c r="B179" i="7"/>
  <c r="N178" i="7"/>
  <c r="L178" i="7"/>
  <c r="J178" i="7"/>
  <c r="I178" i="7"/>
  <c r="B178" i="7"/>
  <c r="M178" i="7" s="1"/>
  <c r="N177" i="7"/>
  <c r="L177" i="7"/>
  <c r="J177" i="7"/>
  <c r="I177" i="7"/>
  <c r="B177" i="7"/>
  <c r="M177" i="7" s="1"/>
  <c r="N176" i="7"/>
  <c r="L176" i="7"/>
  <c r="J176" i="7"/>
  <c r="I176" i="7"/>
  <c r="B176" i="7"/>
  <c r="M176" i="7" s="1"/>
  <c r="N175" i="7"/>
  <c r="L175" i="7"/>
  <c r="J175" i="7"/>
  <c r="I175" i="7"/>
  <c r="B175" i="7"/>
  <c r="M175" i="7" s="1"/>
  <c r="N174" i="7"/>
  <c r="L174" i="7"/>
  <c r="J174" i="7"/>
  <c r="I174" i="7"/>
  <c r="B174" i="7"/>
  <c r="M174" i="7" s="1"/>
  <c r="N173" i="7"/>
  <c r="M173" i="7"/>
  <c r="L173" i="7"/>
  <c r="J173" i="7"/>
  <c r="I173" i="7"/>
  <c r="B173" i="7"/>
  <c r="N172" i="7"/>
  <c r="L172" i="7"/>
  <c r="J172" i="7"/>
  <c r="I172" i="7"/>
  <c r="B172" i="7"/>
  <c r="M172" i="7" s="1"/>
  <c r="N171" i="7"/>
  <c r="L171" i="7"/>
  <c r="J171" i="7"/>
  <c r="I171" i="7"/>
  <c r="B171" i="7"/>
  <c r="M171" i="7" s="1"/>
  <c r="N170" i="7"/>
  <c r="L170" i="7"/>
  <c r="J170" i="7"/>
  <c r="I170" i="7"/>
  <c r="B170" i="7"/>
  <c r="M170" i="7" s="1"/>
  <c r="N169" i="7"/>
  <c r="L169" i="7"/>
  <c r="J169" i="7"/>
  <c r="I169" i="7"/>
  <c r="B169" i="7"/>
  <c r="M169" i="7" s="1"/>
  <c r="N168" i="7"/>
  <c r="L168" i="7"/>
  <c r="J168" i="7"/>
  <c r="I168" i="7"/>
  <c r="B168" i="7"/>
  <c r="M168" i="7" s="1"/>
  <c r="N167" i="7"/>
  <c r="L167" i="7"/>
  <c r="J167" i="7"/>
  <c r="I167" i="7"/>
  <c r="B167" i="7"/>
  <c r="M167" i="7" s="1"/>
  <c r="N166" i="7"/>
  <c r="L166" i="7"/>
  <c r="J166" i="7"/>
  <c r="I166" i="7"/>
  <c r="B166" i="7"/>
  <c r="M166" i="7" s="1"/>
  <c r="N165" i="7"/>
  <c r="M165" i="7"/>
  <c r="L165" i="7"/>
  <c r="J165" i="7"/>
  <c r="I165" i="7"/>
  <c r="B165" i="7"/>
  <c r="N164" i="7"/>
  <c r="L164" i="7"/>
  <c r="J164" i="7"/>
  <c r="I164" i="7"/>
  <c r="B164" i="7"/>
  <c r="M164" i="7" s="1"/>
  <c r="N163" i="7"/>
  <c r="L163" i="7"/>
  <c r="J163" i="7"/>
  <c r="I163" i="7"/>
  <c r="B163" i="7"/>
  <c r="M163" i="7" s="1"/>
  <c r="N162" i="7"/>
  <c r="L162" i="7"/>
  <c r="J162" i="7"/>
  <c r="I162" i="7"/>
  <c r="B162" i="7"/>
  <c r="M162" i="7" s="1"/>
  <c r="N161" i="7"/>
  <c r="M161" i="7"/>
  <c r="L161" i="7"/>
  <c r="J161" i="7"/>
  <c r="I161" i="7"/>
  <c r="B161" i="7"/>
  <c r="N160" i="7"/>
  <c r="L160" i="7"/>
  <c r="J160" i="7"/>
  <c r="I160" i="7"/>
  <c r="B160" i="7"/>
  <c r="M160" i="7" s="1"/>
  <c r="N159" i="7"/>
  <c r="M159" i="7"/>
  <c r="L159" i="7"/>
  <c r="J159" i="7"/>
  <c r="I159" i="7"/>
  <c r="B159" i="7"/>
  <c r="N158" i="7"/>
  <c r="L158" i="7"/>
  <c r="J158" i="7"/>
  <c r="I158" i="7"/>
  <c r="B158" i="7"/>
  <c r="M158" i="7" s="1"/>
  <c r="N157" i="7"/>
  <c r="L157" i="7"/>
  <c r="J157" i="7"/>
  <c r="I157" i="7"/>
  <c r="B157" i="7"/>
  <c r="M157" i="7" s="1"/>
  <c r="N156" i="7"/>
  <c r="L156" i="7"/>
  <c r="J156" i="7"/>
  <c r="I156" i="7"/>
  <c r="B156" i="7"/>
  <c r="M156" i="7" s="1"/>
  <c r="N155" i="7"/>
  <c r="M155" i="7"/>
  <c r="L155" i="7"/>
  <c r="J155" i="7"/>
  <c r="I155" i="7"/>
  <c r="B155" i="7"/>
  <c r="L154" i="7"/>
  <c r="J154" i="7"/>
  <c r="I154" i="7"/>
  <c r="N154" i="7" s="1"/>
  <c r="B154" i="7"/>
  <c r="M154" i="7" s="1"/>
  <c r="N153" i="7"/>
  <c r="L153" i="7"/>
  <c r="J153" i="7"/>
  <c r="I153" i="7"/>
  <c r="B153" i="7"/>
  <c r="M153" i="7" s="1"/>
  <c r="M152" i="7"/>
  <c r="L152" i="7"/>
  <c r="J152" i="7"/>
  <c r="I152" i="7"/>
  <c r="N152" i="7" s="1"/>
  <c r="B152" i="7"/>
  <c r="N151" i="7"/>
  <c r="M151" i="7"/>
  <c r="L151" i="7"/>
  <c r="J151" i="7"/>
  <c r="I151" i="7"/>
  <c r="B151" i="7"/>
  <c r="L150" i="7"/>
  <c r="J150" i="7"/>
  <c r="I150" i="7"/>
  <c r="N150" i="7" s="1"/>
  <c r="B150" i="7"/>
  <c r="M150" i="7" s="1"/>
  <c r="N149" i="7"/>
  <c r="M149" i="7"/>
  <c r="L149" i="7"/>
  <c r="J149" i="7"/>
  <c r="I149" i="7"/>
  <c r="B149" i="7"/>
  <c r="L148" i="7"/>
  <c r="J148" i="7"/>
  <c r="I148" i="7"/>
  <c r="N148" i="7" s="1"/>
  <c r="B148" i="7"/>
  <c r="M148" i="7" s="1"/>
  <c r="N147" i="7"/>
  <c r="L147" i="7"/>
  <c r="J147" i="7"/>
  <c r="I147" i="7"/>
  <c r="B147" i="7"/>
  <c r="M147" i="7" s="1"/>
  <c r="L146" i="7"/>
  <c r="J146" i="7"/>
  <c r="I146" i="7"/>
  <c r="N146" i="7" s="1"/>
  <c r="B146" i="7"/>
  <c r="M146" i="7" s="1"/>
  <c r="N145" i="7"/>
  <c r="M145" i="7"/>
  <c r="L145" i="7"/>
  <c r="J145" i="7"/>
  <c r="I145" i="7"/>
  <c r="B145" i="7"/>
  <c r="L144" i="7"/>
  <c r="J144" i="7"/>
  <c r="I144" i="7"/>
  <c r="N144" i="7" s="1"/>
  <c r="B144" i="7"/>
  <c r="M144" i="7" s="1"/>
  <c r="N143" i="7"/>
  <c r="L143" i="7"/>
  <c r="J143" i="7"/>
  <c r="I143" i="7"/>
  <c r="B143" i="7"/>
  <c r="M143" i="7" s="1"/>
  <c r="L142" i="7"/>
  <c r="J142" i="7"/>
  <c r="I142" i="7"/>
  <c r="N142" i="7" s="1"/>
  <c r="B142" i="7"/>
  <c r="M142" i="7" s="1"/>
  <c r="N141" i="7"/>
  <c r="M141" i="7"/>
  <c r="L141" i="7"/>
  <c r="J141" i="7"/>
  <c r="I141" i="7"/>
  <c r="B141" i="7"/>
  <c r="M140" i="7"/>
  <c r="L140" i="7"/>
  <c r="J140" i="7"/>
  <c r="I140" i="7"/>
  <c r="N140" i="7" s="1"/>
  <c r="B140" i="7"/>
  <c r="N139" i="7"/>
  <c r="M139" i="7"/>
  <c r="L139" i="7"/>
  <c r="J139" i="7"/>
  <c r="I139" i="7"/>
  <c r="B139" i="7"/>
  <c r="M138" i="7"/>
  <c r="L138" i="7"/>
  <c r="J138" i="7"/>
  <c r="I138" i="7"/>
  <c r="N138" i="7" s="1"/>
  <c r="B138" i="7"/>
  <c r="N137" i="7"/>
  <c r="L137" i="7"/>
  <c r="J137" i="7"/>
  <c r="I137" i="7"/>
  <c r="B137" i="7"/>
  <c r="M137" i="7" s="1"/>
  <c r="L136" i="7"/>
  <c r="J136" i="7"/>
  <c r="I136" i="7"/>
  <c r="N136" i="7" s="1"/>
  <c r="B136" i="7"/>
  <c r="M136" i="7" s="1"/>
  <c r="N135" i="7"/>
  <c r="L135" i="7"/>
  <c r="J135" i="7"/>
  <c r="I135" i="7"/>
  <c r="B135" i="7"/>
  <c r="M135" i="7" s="1"/>
  <c r="M134" i="7"/>
  <c r="L134" i="7"/>
  <c r="J134" i="7"/>
  <c r="I134" i="7"/>
  <c r="N134" i="7" s="1"/>
  <c r="B134" i="7"/>
  <c r="N133" i="7"/>
  <c r="L133" i="7"/>
  <c r="J133" i="7"/>
  <c r="I133" i="7"/>
  <c r="B133" i="7"/>
  <c r="M133" i="7" s="1"/>
  <c r="L132" i="7"/>
  <c r="J132" i="7"/>
  <c r="I132" i="7"/>
  <c r="N132" i="7" s="1"/>
  <c r="B132" i="7"/>
  <c r="M132" i="7" s="1"/>
  <c r="N131" i="7"/>
  <c r="M131" i="7"/>
  <c r="L131" i="7"/>
  <c r="J131" i="7"/>
  <c r="I131" i="7"/>
  <c r="B131" i="7"/>
  <c r="M130" i="7"/>
  <c r="L130" i="7"/>
  <c r="J130" i="7"/>
  <c r="I130" i="7"/>
  <c r="N130" i="7" s="1"/>
  <c r="B130" i="7"/>
  <c r="N129" i="7"/>
  <c r="L129" i="7"/>
  <c r="J129" i="7"/>
  <c r="I129" i="7"/>
  <c r="B129" i="7"/>
  <c r="M129" i="7" s="1"/>
  <c r="M128" i="7"/>
  <c r="L128" i="7"/>
  <c r="J128" i="7"/>
  <c r="I128" i="7"/>
  <c r="N128" i="7" s="1"/>
  <c r="B128" i="7"/>
  <c r="N127" i="7"/>
  <c r="M127" i="7"/>
  <c r="L127" i="7"/>
  <c r="J127" i="7"/>
  <c r="I127" i="7"/>
  <c r="B127" i="7"/>
  <c r="L126" i="7"/>
  <c r="J126" i="7"/>
  <c r="I126" i="7"/>
  <c r="N126" i="7" s="1"/>
  <c r="B126" i="7"/>
  <c r="M126" i="7" s="1"/>
  <c r="N125" i="7"/>
  <c r="M125" i="7"/>
  <c r="L125" i="7"/>
  <c r="J125" i="7"/>
  <c r="I125" i="7"/>
  <c r="B125" i="7"/>
  <c r="L124" i="7"/>
  <c r="J124" i="7"/>
  <c r="I124" i="7"/>
  <c r="N124" i="7" s="1"/>
  <c r="B124" i="7"/>
  <c r="M124" i="7" s="1"/>
  <c r="N123" i="7"/>
  <c r="M123" i="7"/>
  <c r="L123" i="7"/>
  <c r="J123" i="7"/>
  <c r="I123" i="7"/>
  <c r="B123" i="7"/>
  <c r="L122" i="7"/>
  <c r="J122" i="7"/>
  <c r="I122" i="7"/>
  <c r="N122" i="7" s="1"/>
  <c r="B122" i="7"/>
  <c r="M122" i="7" s="1"/>
  <c r="N121" i="7"/>
  <c r="M121" i="7"/>
  <c r="L121" i="7"/>
  <c r="J121" i="7"/>
  <c r="I121" i="7"/>
  <c r="B121" i="7"/>
  <c r="M120" i="7"/>
  <c r="L120" i="7"/>
  <c r="J120" i="7"/>
  <c r="I120" i="7"/>
  <c r="N120" i="7" s="1"/>
  <c r="B120" i="7"/>
  <c r="N119" i="7"/>
  <c r="M119" i="7"/>
  <c r="L119" i="7"/>
  <c r="J119" i="7"/>
  <c r="I119" i="7"/>
  <c r="B119" i="7"/>
  <c r="L118" i="7"/>
  <c r="J118" i="7"/>
  <c r="I118" i="7"/>
  <c r="N118" i="7" s="1"/>
  <c r="B118" i="7"/>
  <c r="M118" i="7" s="1"/>
  <c r="N117" i="7"/>
  <c r="L117" i="7"/>
  <c r="J117" i="7"/>
  <c r="I117" i="7"/>
  <c r="B117" i="7"/>
  <c r="M117" i="7" s="1"/>
  <c r="M116" i="7"/>
  <c r="L116" i="7"/>
  <c r="J116" i="7"/>
  <c r="I116" i="7"/>
  <c r="N116" i="7" s="1"/>
  <c r="B116" i="7"/>
  <c r="N115" i="7"/>
  <c r="M115" i="7"/>
  <c r="L115" i="7"/>
  <c r="J115" i="7"/>
  <c r="I115" i="7"/>
  <c r="B115" i="7"/>
  <c r="M114" i="7"/>
  <c r="L114" i="7"/>
  <c r="J114" i="7"/>
  <c r="I114" i="7"/>
  <c r="N114" i="7" s="1"/>
  <c r="B114" i="7"/>
  <c r="N113" i="7"/>
  <c r="L113" i="7"/>
  <c r="J113" i="7"/>
  <c r="I113" i="7"/>
  <c r="B113" i="7"/>
  <c r="M113" i="7" s="1"/>
  <c r="M112" i="7"/>
  <c r="L112" i="7"/>
  <c r="J112" i="7"/>
  <c r="I112" i="7"/>
  <c r="N112" i="7" s="1"/>
  <c r="B112" i="7"/>
  <c r="N111" i="7"/>
  <c r="L111" i="7"/>
  <c r="J111" i="7"/>
  <c r="I111" i="7"/>
  <c r="B111" i="7"/>
  <c r="M111" i="7" s="1"/>
  <c r="M110" i="7"/>
  <c r="L110" i="7"/>
  <c r="J110" i="7"/>
  <c r="I110" i="7"/>
  <c r="N110" i="7" s="1"/>
  <c r="B110" i="7"/>
  <c r="N109" i="7"/>
  <c r="L109" i="7"/>
  <c r="J109" i="7"/>
  <c r="I109" i="7"/>
  <c r="B109" i="7"/>
  <c r="M109" i="7" s="1"/>
  <c r="L108" i="7"/>
  <c r="J108" i="7"/>
  <c r="I108" i="7"/>
  <c r="N108" i="7" s="1"/>
  <c r="B108" i="7"/>
  <c r="M108" i="7" s="1"/>
  <c r="N107" i="7"/>
  <c r="L107" i="7"/>
  <c r="J107" i="7"/>
  <c r="I107" i="7"/>
  <c r="B107" i="7"/>
  <c r="M107" i="7" s="1"/>
  <c r="L106" i="7"/>
  <c r="J106" i="7"/>
  <c r="I106" i="7"/>
  <c r="N106" i="7" s="1"/>
  <c r="B106" i="7"/>
  <c r="M106" i="7" s="1"/>
  <c r="N105" i="7"/>
  <c r="L105" i="7"/>
  <c r="J105" i="7"/>
  <c r="I105" i="7"/>
  <c r="B105" i="7"/>
  <c r="M105" i="7" s="1"/>
  <c r="L104" i="7"/>
  <c r="J104" i="7"/>
  <c r="I104" i="7"/>
  <c r="N104" i="7" s="1"/>
  <c r="B104" i="7"/>
  <c r="M104" i="7" s="1"/>
  <c r="N103" i="7"/>
  <c r="M103" i="7"/>
  <c r="L103" i="7"/>
  <c r="J103" i="7"/>
  <c r="I103" i="7"/>
  <c r="B103" i="7"/>
  <c r="L102" i="7"/>
  <c r="J102" i="7"/>
  <c r="I102" i="7"/>
  <c r="N102" i="7" s="1"/>
  <c r="B102" i="7"/>
  <c r="M102" i="7" s="1"/>
  <c r="N101" i="7"/>
  <c r="M101" i="7"/>
  <c r="L101" i="7"/>
  <c r="J101" i="7"/>
  <c r="I101" i="7"/>
  <c r="B101" i="7"/>
  <c r="L100" i="7"/>
  <c r="J100" i="7"/>
  <c r="I100" i="7"/>
  <c r="N100" i="7" s="1"/>
  <c r="B100" i="7"/>
  <c r="M100" i="7" s="1"/>
  <c r="N99" i="7"/>
  <c r="M99" i="7"/>
  <c r="L99" i="7"/>
  <c r="J99" i="7"/>
  <c r="I99" i="7"/>
  <c r="B99" i="7"/>
  <c r="L98" i="7"/>
  <c r="J98" i="7"/>
  <c r="I98" i="7"/>
  <c r="N98" i="7" s="1"/>
  <c r="B98" i="7"/>
  <c r="M98" i="7" s="1"/>
  <c r="N97" i="7"/>
  <c r="M97" i="7"/>
  <c r="L97" i="7"/>
  <c r="J97" i="7"/>
  <c r="I97" i="7"/>
  <c r="B97" i="7"/>
  <c r="L96" i="7"/>
  <c r="J96" i="7"/>
  <c r="I96" i="7"/>
  <c r="N96" i="7" s="1"/>
  <c r="B96" i="7"/>
  <c r="M96" i="7" s="1"/>
  <c r="N95" i="7"/>
  <c r="L95" i="7"/>
  <c r="J95" i="7"/>
  <c r="I95" i="7"/>
  <c r="B95" i="7"/>
  <c r="M95" i="7" s="1"/>
  <c r="L94" i="7"/>
  <c r="J94" i="7"/>
  <c r="I94" i="7"/>
  <c r="N94" i="7" s="1"/>
  <c r="B94" i="7"/>
  <c r="M94" i="7" s="1"/>
  <c r="N93" i="7"/>
  <c r="L93" i="7"/>
  <c r="J93" i="7"/>
  <c r="I93" i="7"/>
  <c r="B93" i="7"/>
  <c r="M93" i="7" s="1"/>
  <c r="M92" i="7"/>
  <c r="L92" i="7"/>
  <c r="J92" i="7"/>
  <c r="I92" i="7"/>
  <c r="N92" i="7" s="1"/>
  <c r="B92" i="7"/>
  <c r="N91" i="7"/>
  <c r="M91" i="7"/>
  <c r="L91" i="7"/>
  <c r="J91" i="7"/>
  <c r="I91" i="7"/>
  <c r="B91" i="7"/>
  <c r="M90" i="7"/>
  <c r="L90" i="7"/>
  <c r="J90" i="7"/>
  <c r="I90" i="7"/>
  <c r="N90" i="7" s="1"/>
  <c r="B90" i="7"/>
  <c r="N89" i="7"/>
  <c r="L89" i="7"/>
  <c r="J89" i="7"/>
  <c r="I89" i="7"/>
  <c r="B89" i="7"/>
  <c r="M89" i="7" s="1"/>
  <c r="L88" i="7"/>
  <c r="J88" i="7"/>
  <c r="I88" i="7"/>
  <c r="N88" i="7" s="1"/>
  <c r="B88" i="7"/>
  <c r="M88" i="7" s="1"/>
  <c r="N87" i="7"/>
  <c r="L87" i="7"/>
  <c r="J87" i="7"/>
  <c r="I87" i="7"/>
  <c r="B87" i="7"/>
  <c r="M87" i="7" s="1"/>
  <c r="M86" i="7"/>
  <c r="L86" i="7"/>
  <c r="J86" i="7"/>
  <c r="I86" i="7"/>
  <c r="N86" i="7" s="1"/>
  <c r="B86" i="7"/>
  <c r="L85" i="7"/>
  <c r="J85" i="7"/>
  <c r="I85" i="7"/>
  <c r="N85" i="7" s="1"/>
  <c r="B85" i="7"/>
  <c r="M85" i="7" s="1"/>
  <c r="M84" i="7"/>
  <c r="L84" i="7"/>
  <c r="J84" i="7"/>
  <c r="I84" i="7"/>
  <c r="N84" i="7" s="1"/>
  <c r="B84" i="7"/>
  <c r="L83" i="7"/>
  <c r="J83" i="7"/>
  <c r="I83" i="7"/>
  <c r="N83" i="7" s="1"/>
  <c r="B83" i="7"/>
  <c r="M83" i="7" s="1"/>
  <c r="L82" i="7"/>
  <c r="J82" i="7"/>
  <c r="I82" i="7"/>
  <c r="N82" i="7" s="1"/>
  <c r="B82" i="7"/>
  <c r="M82" i="7" s="1"/>
  <c r="L81" i="7"/>
  <c r="J81" i="7"/>
  <c r="I81" i="7"/>
  <c r="N81" i="7" s="1"/>
  <c r="B81" i="7"/>
  <c r="M81" i="7" s="1"/>
  <c r="L80" i="7"/>
  <c r="J80" i="7"/>
  <c r="I80" i="7"/>
  <c r="N80" i="7" s="1"/>
  <c r="B80" i="7"/>
  <c r="M80" i="7" s="1"/>
  <c r="N79" i="7"/>
  <c r="M79" i="7"/>
  <c r="L79" i="7"/>
  <c r="J79" i="7"/>
  <c r="I79" i="7"/>
  <c r="B79" i="7"/>
  <c r="L78" i="7"/>
  <c r="J78" i="7"/>
  <c r="I78" i="7"/>
  <c r="N78" i="7" s="1"/>
  <c r="B78" i="7"/>
  <c r="M78" i="7" s="1"/>
  <c r="N77" i="7"/>
  <c r="M77" i="7"/>
  <c r="L77" i="7"/>
  <c r="J77" i="7"/>
  <c r="I77" i="7"/>
  <c r="B77" i="7"/>
  <c r="L76" i="7"/>
  <c r="J76" i="7"/>
  <c r="I76" i="7"/>
  <c r="N76" i="7" s="1"/>
  <c r="B76" i="7"/>
  <c r="M76" i="7" s="1"/>
  <c r="N75" i="7"/>
  <c r="M75" i="7"/>
  <c r="L75" i="7"/>
  <c r="J75" i="7"/>
  <c r="I75" i="7"/>
  <c r="B75" i="7"/>
  <c r="L74" i="7"/>
  <c r="J74" i="7"/>
  <c r="I74" i="7"/>
  <c r="N74" i="7" s="1"/>
  <c r="B74" i="7"/>
  <c r="M74" i="7" s="1"/>
  <c r="N73" i="7"/>
  <c r="M73" i="7"/>
  <c r="L73" i="7"/>
  <c r="J73" i="7"/>
  <c r="I73" i="7"/>
  <c r="B73" i="7"/>
  <c r="L72" i="7"/>
  <c r="J72" i="7"/>
  <c r="I72" i="7"/>
  <c r="N72" i="7" s="1"/>
  <c r="B72" i="7"/>
  <c r="M72" i="7" s="1"/>
  <c r="M71" i="7"/>
  <c r="L71" i="7"/>
  <c r="J71" i="7"/>
  <c r="I71" i="7"/>
  <c r="N71" i="7" s="1"/>
  <c r="B71" i="7"/>
  <c r="L70" i="7"/>
  <c r="J70" i="7"/>
  <c r="I70" i="7"/>
  <c r="N70" i="7" s="1"/>
  <c r="B70" i="7"/>
  <c r="M70" i="7" s="1"/>
  <c r="L69" i="7"/>
  <c r="J69" i="7"/>
  <c r="I69" i="7"/>
  <c r="N69" i="7" s="1"/>
  <c r="B69" i="7"/>
  <c r="M69" i="7" s="1"/>
  <c r="M68" i="7"/>
  <c r="L68" i="7"/>
  <c r="J68" i="7"/>
  <c r="I68" i="7"/>
  <c r="N68" i="7" s="1"/>
  <c r="B68" i="7"/>
  <c r="L67" i="7"/>
  <c r="J67" i="7"/>
  <c r="I67" i="7"/>
  <c r="N67" i="7" s="1"/>
  <c r="B67" i="7"/>
  <c r="M67" i="7" s="1"/>
  <c r="L66" i="7"/>
  <c r="J66" i="7"/>
  <c r="I66" i="7"/>
  <c r="N66" i="7" s="1"/>
  <c r="B66" i="7"/>
  <c r="M66" i="7" s="1"/>
  <c r="L65" i="7"/>
  <c r="J65" i="7"/>
  <c r="I65" i="7"/>
  <c r="N65" i="7" s="1"/>
  <c r="B65" i="7"/>
  <c r="M65" i="7" s="1"/>
  <c r="M64" i="7"/>
  <c r="L64" i="7"/>
  <c r="J64" i="7"/>
  <c r="I64" i="7"/>
  <c r="N64" i="7" s="1"/>
  <c r="B64" i="7"/>
  <c r="N63" i="7"/>
  <c r="L63" i="7"/>
  <c r="J63" i="7"/>
  <c r="I63" i="7"/>
  <c r="B63" i="7"/>
  <c r="M63" i="7" s="1"/>
  <c r="M62" i="7"/>
  <c r="L62" i="7"/>
  <c r="J62" i="7"/>
  <c r="I62" i="7"/>
  <c r="N62" i="7" s="1"/>
  <c r="B62" i="7"/>
  <c r="N61" i="7"/>
  <c r="M61" i="7"/>
  <c r="L61" i="7"/>
  <c r="J61" i="7"/>
  <c r="I61" i="7"/>
  <c r="B61" i="7"/>
  <c r="M60" i="7"/>
  <c r="L60" i="7"/>
  <c r="J60" i="7"/>
  <c r="I60" i="7"/>
  <c r="N60" i="7" s="1"/>
  <c r="B60" i="7"/>
  <c r="M59" i="7"/>
  <c r="L59" i="7"/>
  <c r="J59" i="7"/>
  <c r="I59" i="7"/>
  <c r="N59" i="7" s="1"/>
  <c r="B59" i="7"/>
  <c r="L58" i="7"/>
  <c r="J58" i="7"/>
  <c r="I58" i="7"/>
  <c r="N58" i="7" s="1"/>
  <c r="B58" i="7"/>
  <c r="M58" i="7" s="1"/>
  <c r="N57" i="7"/>
  <c r="L57" i="7"/>
  <c r="J57" i="7"/>
  <c r="I57" i="7"/>
  <c r="B57" i="7"/>
  <c r="M57" i="7" s="1"/>
  <c r="M56" i="7"/>
  <c r="L56" i="7"/>
  <c r="J56" i="7"/>
  <c r="I56" i="7"/>
  <c r="N56" i="7" s="1"/>
  <c r="B56" i="7"/>
  <c r="M55" i="7"/>
  <c r="L55" i="7"/>
  <c r="J55" i="7"/>
  <c r="I55" i="7"/>
  <c r="N55" i="7" s="1"/>
  <c r="B55" i="7"/>
  <c r="L54" i="7"/>
  <c r="J54" i="7"/>
  <c r="I54" i="7"/>
  <c r="N54" i="7" s="1"/>
  <c r="B54" i="7"/>
  <c r="M54" i="7" s="1"/>
  <c r="N53" i="7"/>
  <c r="L53" i="7"/>
  <c r="J53" i="7"/>
  <c r="I53" i="7"/>
  <c r="B53" i="7"/>
  <c r="M53" i="7" s="1"/>
  <c r="M52" i="7"/>
  <c r="L52" i="7"/>
  <c r="J52" i="7"/>
  <c r="I52" i="7"/>
  <c r="N52" i="7" s="1"/>
  <c r="B52" i="7"/>
  <c r="N51" i="7"/>
  <c r="M51" i="7"/>
  <c r="L51" i="7"/>
  <c r="J51" i="7"/>
  <c r="I51" i="7"/>
  <c r="B51" i="7"/>
  <c r="M50" i="7"/>
  <c r="L50" i="7"/>
  <c r="J50" i="7"/>
  <c r="I50" i="7"/>
  <c r="N50" i="7" s="1"/>
  <c r="B50" i="7"/>
  <c r="N49" i="7"/>
  <c r="M49" i="7"/>
  <c r="L49" i="7"/>
  <c r="J49" i="7"/>
  <c r="I49" i="7"/>
  <c r="B49" i="7"/>
  <c r="M48" i="7"/>
  <c r="L48" i="7"/>
  <c r="J48" i="7"/>
  <c r="I48" i="7"/>
  <c r="N48" i="7" s="1"/>
  <c r="B48" i="7"/>
  <c r="N47" i="7"/>
  <c r="M47" i="7"/>
  <c r="L47" i="7"/>
  <c r="J47" i="7"/>
  <c r="I47" i="7"/>
  <c r="B47" i="7"/>
  <c r="L46" i="7"/>
  <c r="J46" i="7"/>
  <c r="I46" i="7"/>
  <c r="N46" i="7" s="1"/>
  <c r="B46" i="7"/>
  <c r="M46" i="7" s="1"/>
  <c r="N45" i="7"/>
  <c r="L45" i="7"/>
  <c r="J45" i="7"/>
  <c r="I45" i="7"/>
  <c r="B45" i="7"/>
  <c r="M45" i="7" s="1"/>
  <c r="L44" i="7"/>
  <c r="J44" i="7"/>
  <c r="I44" i="7"/>
  <c r="N44" i="7" s="1"/>
  <c r="B44" i="7"/>
  <c r="M44" i="7" s="1"/>
  <c r="M43" i="7"/>
  <c r="L43" i="7"/>
  <c r="J43" i="7"/>
  <c r="I43" i="7"/>
  <c r="N43" i="7" s="1"/>
  <c r="B43" i="7"/>
  <c r="L42" i="7"/>
  <c r="J42" i="7"/>
  <c r="I42" i="7"/>
  <c r="N42" i="7" s="1"/>
  <c r="B42" i="7"/>
  <c r="M42" i="7" s="1"/>
  <c r="N41" i="7"/>
  <c r="L41" i="7"/>
  <c r="J41" i="7"/>
  <c r="I41" i="7"/>
  <c r="B41" i="7"/>
  <c r="M41" i="7" s="1"/>
  <c r="L40" i="7"/>
  <c r="J40" i="7"/>
  <c r="I40" i="7"/>
  <c r="N40" i="7" s="1"/>
  <c r="B40" i="7"/>
  <c r="M40" i="7" s="1"/>
  <c r="L39" i="7"/>
  <c r="J39" i="7"/>
  <c r="I39" i="7"/>
  <c r="N39" i="7" s="1"/>
  <c r="B39" i="7"/>
  <c r="M39" i="7" s="1"/>
  <c r="M38" i="7"/>
  <c r="L38" i="7"/>
  <c r="J38" i="7"/>
  <c r="I38" i="7"/>
  <c r="N38" i="7" s="1"/>
  <c r="B38" i="7"/>
  <c r="L37" i="7"/>
  <c r="J37" i="7"/>
  <c r="I37" i="7"/>
  <c r="N37" i="7" s="1"/>
  <c r="B37" i="7"/>
  <c r="M37" i="7" s="1"/>
  <c r="M36" i="7"/>
  <c r="L36" i="7"/>
  <c r="J36" i="7"/>
  <c r="I36" i="7"/>
  <c r="N36" i="7" s="1"/>
  <c r="B36" i="7"/>
  <c r="M35" i="7"/>
  <c r="L35" i="7"/>
  <c r="J35" i="7"/>
  <c r="I35" i="7"/>
  <c r="N35" i="7" s="1"/>
  <c r="B35" i="7"/>
  <c r="L34" i="7"/>
  <c r="J34" i="7"/>
  <c r="I34" i="7"/>
  <c r="N34" i="7" s="1"/>
  <c r="B34" i="7"/>
  <c r="M34" i="7" s="1"/>
  <c r="L33" i="7"/>
  <c r="J33" i="7"/>
  <c r="I33" i="7"/>
  <c r="N33" i="7" s="1"/>
  <c r="B33" i="7"/>
  <c r="M33" i="7" s="1"/>
  <c r="L32" i="7"/>
  <c r="J32" i="7"/>
  <c r="I32" i="7"/>
  <c r="N32" i="7" s="1"/>
  <c r="B32" i="7"/>
  <c r="M32" i="7" s="1"/>
  <c r="N31" i="7"/>
  <c r="L31" i="7"/>
  <c r="J31" i="7"/>
  <c r="I31" i="7"/>
  <c r="B31" i="7"/>
  <c r="M31" i="7" s="1"/>
  <c r="L30" i="7"/>
  <c r="J30" i="7"/>
  <c r="I30" i="7"/>
  <c r="N30" i="7" s="1"/>
  <c r="B30" i="7"/>
  <c r="M30" i="7" s="1"/>
  <c r="N29" i="7"/>
  <c r="M29" i="7"/>
  <c r="L29" i="7"/>
  <c r="J29" i="7"/>
  <c r="I29" i="7"/>
  <c r="B29" i="7"/>
  <c r="M28" i="7"/>
  <c r="L28" i="7"/>
  <c r="J28" i="7"/>
  <c r="I28" i="7"/>
  <c r="N28" i="7" s="1"/>
  <c r="B28" i="7"/>
  <c r="N27" i="7"/>
  <c r="M27" i="7"/>
  <c r="L27" i="7"/>
  <c r="J27" i="7"/>
  <c r="I27" i="7"/>
  <c r="B27" i="7"/>
  <c r="L26" i="7"/>
  <c r="J26" i="7"/>
  <c r="I26" i="7"/>
  <c r="N26" i="7" s="1"/>
  <c r="B26" i="7"/>
  <c r="M26" i="7" s="1"/>
  <c r="M25" i="7"/>
  <c r="L25" i="7"/>
  <c r="J25" i="7"/>
  <c r="I25" i="7"/>
  <c r="N25" i="7" s="1"/>
  <c r="B25" i="7"/>
  <c r="M24" i="7"/>
  <c r="L24" i="7"/>
  <c r="J24" i="7"/>
  <c r="I24" i="7"/>
  <c r="N24" i="7" s="1"/>
  <c r="B24" i="7"/>
  <c r="N23" i="7"/>
  <c r="L23" i="7"/>
  <c r="J23" i="7"/>
  <c r="I23" i="7"/>
  <c r="B23" i="7"/>
  <c r="M23" i="7" s="1"/>
  <c r="L22" i="7"/>
  <c r="J22" i="7"/>
  <c r="I22" i="7"/>
  <c r="N22" i="7" s="1"/>
  <c r="B22" i="7"/>
  <c r="M22" i="7" s="1"/>
  <c r="N21" i="7"/>
  <c r="L21" i="7"/>
  <c r="J21" i="7"/>
  <c r="I21" i="7"/>
  <c r="B21" i="7"/>
  <c r="M21" i="7" s="1"/>
  <c r="M20" i="7"/>
  <c r="L20" i="7"/>
  <c r="J20" i="7"/>
  <c r="I20" i="7"/>
  <c r="N20" i="7" s="1"/>
  <c r="B20" i="7"/>
  <c r="M19" i="7"/>
  <c r="L19" i="7"/>
  <c r="J19" i="7"/>
  <c r="I19" i="7"/>
  <c r="N19" i="7" s="1"/>
  <c r="B19" i="7"/>
  <c r="M18" i="7"/>
  <c r="L18" i="7"/>
  <c r="J18" i="7"/>
  <c r="I18" i="7"/>
  <c r="N18" i="7" s="1"/>
  <c r="B18" i="7"/>
  <c r="L17" i="7"/>
  <c r="J17" i="7"/>
  <c r="I17" i="7"/>
  <c r="N17" i="7" s="1"/>
  <c r="B17" i="7"/>
  <c r="M17" i="7" s="1"/>
  <c r="M16" i="7"/>
  <c r="L16" i="7"/>
  <c r="J16" i="7"/>
  <c r="I16" i="7"/>
  <c r="N16" i="7" s="1"/>
  <c r="B16" i="7"/>
  <c r="N15" i="7"/>
  <c r="L15" i="7"/>
  <c r="J15" i="7"/>
  <c r="I15" i="7"/>
  <c r="B15" i="7"/>
  <c r="M15" i="7" s="1"/>
  <c r="M14" i="7"/>
  <c r="L14" i="7"/>
  <c r="J14" i="7"/>
  <c r="I14" i="7"/>
  <c r="N14" i="7" s="1"/>
  <c r="B14" i="7"/>
  <c r="N13" i="7"/>
  <c r="M13" i="7"/>
  <c r="L13" i="7"/>
  <c r="J13" i="7"/>
  <c r="I13" i="7"/>
  <c r="B13" i="7"/>
  <c r="N12" i="7"/>
  <c r="M12" i="7"/>
  <c r="L12" i="7"/>
  <c r="J12" i="7"/>
  <c r="I12" i="7"/>
  <c r="B12" i="7"/>
  <c r="N11" i="7"/>
  <c r="M11" i="7"/>
  <c r="L11" i="7"/>
  <c r="J11" i="7"/>
  <c r="I11" i="7"/>
  <c r="B11" i="7"/>
  <c r="N10" i="7"/>
  <c r="M10" i="7"/>
  <c r="L10" i="7"/>
  <c r="J10" i="7"/>
  <c r="I10" i="7"/>
  <c r="B10" i="7"/>
  <c r="N9" i="7"/>
  <c r="M9" i="7"/>
  <c r="L9" i="7"/>
  <c r="J9" i="7"/>
  <c r="I9" i="7"/>
  <c r="B9" i="7"/>
  <c r="N8" i="7"/>
  <c r="M8" i="7"/>
  <c r="L8" i="7"/>
  <c r="J8" i="7"/>
  <c r="I8" i="7"/>
  <c r="B8" i="7"/>
  <c r="N7" i="7"/>
  <c r="M7" i="7"/>
  <c r="L7" i="7"/>
  <c r="J7" i="7"/>
  <c r="I7" i="7"/>
  <c r="B7" i="7"/>
  <c r="N6" i="7"/>
  <c r="M6" i="7"/>
  <c r="L6" i="7"/>
  <c r="J6" i="7"/>
  <c r="I6" i="7"/>
  <c r="B6" i="7"/>
  <c r="N5" i="7"/>
  <c r="M5" i="7"/>
  <c r="L5" i="7"/>
  <c r="J5" i="7"/>
  <c r="I5" i="7"/>
  <c r="B5" i="7"/>
  <c r="N4" i="7"/>
  <c r="M4" i="7"/>
  <c r="L4" i="7"/>
  <c r="J4" i="7"/>
  <c r="I4" i="7"/>
  <c r="B4" i="7"/>
  <c r="N3" i="7"/>
  <c r="M3" i="7"/>
  <c r="L3" i="7"/>
  <c r="J3" i="7"/>
  <c r="I3" i="7"/>
  <c r="B3" i="7"/>
  <c r="N2" i="7"/>
  <c r="M2" i="7"/>
  <c r="L2" i="7"/>
  <c r="J2" i="7"/>
  <c r="I2" i="7"/>
  <c r="B2" i="7"/>
  <c r="R77" i="6"/>
  <c r="R76" i="6"/>
  <c r="R75" i="6"/>
  <c r="R74" i="6"/>
  <c r="R73" i="6"/>
  <c r="R72" i="6"/>
  <c r="R71" i="6"/>
  <c r="R69" i="6"/>
  <c r="R68" i="6"/>
  <c r="R67" i="6"/>
  <c r="R66" i="6"/>
  <c r="R65" i="6"/>
  <c r="R64" i="6"/>
  <c r="R63" i="6"/>
  <c r="R62" i="6"/>
  <c r="R60" i="6"/>
  <c r="R59" i="6"/>
  <c r="R58" i="6"/>
  <c r="R57" i="6"/>
  <c r="R56" i="6"/>
  <c r="R55" i="6"/>
  <c r="R54" i="6"/>
  <c r="R53" i="6"/>
  <c r="R52" i="6"/>
  <c r="R51" i="6"/>
  <c r="R50" i="6"/>
  <c r="R49" i="6"/>
  <c r="R48" i="6"/>
  <c r="R47" i="6"/>
  <c r="R45" i="6"/>
  <c r="R44" i="6"/>
  <c r="R43" i="6"/>
  <c r="R42" i="6"/>
  <c r="R41" i="6"/>
  <c r="R40" i="6"/>
  <c r="R39" i="6"/>
  <c r="R38" i="6"/>
  <c r="R37" i="6"/>
  <c r="R36" i="6"/>
  <c r="R35" i="6"/>
  <c r="R34" i="6"/>
  <c r="R32" i="6"/>
  <c r="R31" i="6"/>
  <c r="R30" i="6"/>
  <c r="R29" i="6"/>
  <c r="R27" i="6"/>
  <c r="R26" i="6"/>
  <c r="R25" i="6"/>
  <c r="R22" i="6"/>
  <c r="R20" i="6"/>
  <c r="R19" i="6"/>
  <c r="R17" i="6"/>
  <c r="R16" i="6"/>
  <c r="R15" i="6"/>
  <c r="R14" i="6"/>
  <c r="R13" i="6"/>
  <c r="B1" i="5" a="1"/>
  <c r="B1" i="5" s="1"/>
  <c r="B3" i="5" s="1"/>
  <c r="H130" i="4"/>
  <c r="L129" i="4" a="1"/>
  <c r="L129" i="4" s="1"/>
  <c r="J129" i="4"/>
  <c r="L39" i="4"/>
  <c r="L38" i="4"/>
  <c r="K45" i="4" s="1" a="1"/>
  <c r="K45" i="4" s="1"/>
  <c r="I34" i="4"/>
  <c r="I33" i="4"/>
  <c r="I32" i="4"/>
  <c r="I31" i="4"/>
  <c r="I30" i="4"/>
  <c r="I29" i="4"/>
  <c r="I28" i="4"/>
  <c r="I27" i="4"/>
  <c r="I26" i="4"/>
  <c r="I25" i="4"/>
  <c r="I24" i="4"/>
  <c r="I23" i="4"/>
  <c r="I22" i="4"/>
  <c r="I21" i="4"/>
  <c r="I20" i="4"/>
  <c r="I19" i="4"/>
  <c r="I18" i="4"/>
  <c r="I17" i="4"/>
  <c r="C14" i="4"/>
  <c r="C13" i="4"/>
  <c r="C13" i="3" s="1"/>
  <c r="C12" i="4"/>
  <c r="C11" i="4"/>
  <c r="C10" i="4"/>
  <c r="C10" i="3" s="1"/>
  <c r="C15" i="3" s="1"/>
  <c r="C6" i="4" a="1"/>
  <c r="C6" i="4" s="1"/>
  <c r="C5" i="4" a="1"/>
  <c r="C5" i="4"/>
  <c r="I4" i="4"/>
  <c r="C4" i="4" a="1"/>
  <c r="C4" i="4" s="1"/>
  <c r="I3" i="4"/>
  <c r="C3" i="4" a="1"/>
  <c r="C3" i="4"/>
  <c r="C14" i="3"/>
  <c r="C11" i="3"/>
  <c r="B5" i="3" a="1"/>
  <c r="B5" i="3"/>
  <c r="B4" i="3" a="1"/>
  <c r="B4" i="3" s="1"/>
  <c r="B3" i="3" a="1"/>
  <c r="B3" i="3"/>
  <c r="H3" i="2"/>
  <c r="H2" i="2"/>
  <c r="C18" i="9" l="1"/>
  <c r="C19" i="10"/>
  <c r="I44" i="4"/>
  <c r="J40" i="4"/>
  <c r="A1" i="10"/>
  <c r="A1" i="9"/>
  <c r="B43" i="4" a="1"/>
  <c r="B43" i="4" s="1"/>
  <c r="L43" i="4"/>
  <c r="L46" i="4" s="1" a="1"/>
  <c r="L46" i="4" s="1"/>
  <c r="L41" i="4" a="1"/>
  <c r="L41" i="4" s="1"/>
  <c r="K40" i="4" a="1"/>
  <c r="K40" i="4" s="1"/>
  <c r="J87" i="5"/>
  <c r="J79" i="5"/>
  <c r="J71" i="5"/>
  <c r="J63" i="5"/>
  <c r="J55" i="5"/>
  <c r="J47" i="5"/>
  <c r="J39" i="5"/>
  <c r="I93" i="5"/>
  <c r="J92" i="5"/>
  <c r="I85" i="5"/>
  <c r="J84" i="5"/>
  <c r="I77" i="5"/>
  <c r="J76" i="5"/>
  <c r="I69" i="5"/>
  <c r="J68" i="5"/>
  <c r="I61" i="5"/>
  <c r="J60" i="5"/>
  <c r="I53" i="5"/>
  <c r="J52" i="5"/>
  <c r="I45" i="5"/>
  <c r="J44" i="5"/>
  <c r="I37" i="5"/>
  <c r="J36" i="5"/>
  <c r="J91" i="5"/>
  <c r="I90" i="5"/>
  <c r="I89" i="5"/>
  <c r="J75" i="5"/>
  <c r="I74" i="5"/>
  <c r="I73" i="5"/>
  <c r="J59" i="5"/>
  <c r="I58" i="5"/>
  <c r="I57" i="5"/>
  <c r="J43" i="5"/>
  <c r="I42" i="5"/>
  <c r="I41" i="5"/>
  <c r="J27" i="5"/>
  <c r="J19" i="5"/>
  <c r="I92" i="5"/>
  <c r="I91" i="5"/>
  <c r="I76" i="5"/>
  <c r="I75" i="5"/>
  <c r="I60" i="5"/>
  <c r="I59" i="5"/>
  <c r="I44" i="5"/>
  <c r="I43" i="5"/>
  <c r="I27" i="5"/>
  <c r="J26" i="5"/>
  <c r="I19" i="5"/>
  <c r="J18" i="5"/>
  <c r="J94" i="5"/>
  <c r="J93" i="5"/>
  <c r="J78" i="5"/>
  <c r="J77" i="5"/>
  <c r="J62" i="5"/>
  <c r="J61" i="5"/>
  <c r="J46" i="5"/>
  <c r="J45" i="5"/>
  <c r="I26" i="5"/>
  <c r="I18" i="5"/>
  <c r="J82" i="5"/>
  <c r="J81" i="5"/>
  <c r="I80" i="5"/>
  <c r="J66" i="5"/>
  <c r="J65" i="5"/>
  <c r="I64" i="5"/>
  <c r="J50" i="5"/>
  <c r="J49" i="5"/>
  <c r="I48" i="5"/>
  <c r="J34" i="5"/>
  <c r="J33" i="5"/>
  <c r="I32" i="5"/>
  <c r="I24" i="5"/>
  <c r="I16" i="5"/>
  <c r="J83" i="5"/>
  <c r="I82" i="5"/>
  <c r="I81" i="5"/>
  <c r="J67" i="5"/>
  <c r="I66" i="5"/>
  <c r="I65" i="5"/>
  <c r="J51" i="5"/>
  <c r="I50" i="5"/>
  <c r="I49" i="5"/>
  <c r="J35" i="5"/>
  <c r="I34" i="5"/>
  <c r="I33" i="5"/>
  <c r="J31" i="5"/>
  <c r="J23" i="5"/>
  <c r="J15" i="5"/>
  <c r="I84" i="5"/>
  <c r="I83" i="5"/>
  <c r="I68" i="5"/>
  <c r="I67" i="5"/>
  <c r="I52" i="5"/>
  <c r="I51" i="5"/>
  <c r="I36" i="5"/>
  <c r="I35" i="5"/>
  <c r="I31" i="5"/>
  <c r="J30" i="5"/>
  <c r="I23" i="5"/>
  <c r="J22" i="5"/>
  <c r="I15" i="5"/>
  <c r="J14" i="5"/>
  <c r="J86" i="5"/>
  <c r="J85" i="5"/>
  <c r="J70" i="5"/>
  <c r="J69" i="5"/>
  <c r="J88" i="5"/>
  <c r="I87" i="5"/>
  <c r="J72" i="5"/>
  <c r="I71" i="5"/>
  <c r="J56" i="5"/>
  <c r="I55" i="5"/>
  <c r="J40" i="5"/>
  <c r="I39" i="5"/>
  <c r="I29" i="5"/>
  <c r="J28" i="5"/>
  <c r="I21" i="5"/>
  <c r="J20" i="5"/>
  <c r="I88" i="5"/>
  <c r="I72" i="5"/>
  <c r="I47" i="5"/>
  <c r="J21" i="5"/>
  <c r="I6" i="5"/>
  <c r="I94" i="5"/>
  <c r="I78" i="5"/>
  <c r="I62" i="5"/>
  <c r="J57" i="5"/>
  <c r="J25" i="5"/>
  <c r="J5" i="5"/>
  <c r="J54" i="5"/>
  <c r="I25" i="5"/>
  <c r="J13" i="5"/>
  <c r="J12" i="5"/>
  <c r="I5" i="5"/>
  <c r="J4" i="5"/>
  <c r="I54" i="5"/>
  <c r="J29" i="5"/>
  <c r="I13" i="5"/>
  <c r="I12" i="5"/>
  <c r="I4" i="5"/>
  <c r="J90" i="5"/>
  <c r="J74" i="5"/>
  <c r="I46" i="5"/>
  <c r="J41" i="5"/>
  <c r="J16" i="5"/>
  <c r="J38" i="5"/>
  <c r="I14" i="5"/>
  <c r="I11" i="5"/>
  <c r="J10" i="5"/>
  <c r="I3" i="5"/>
  <c r="J80" i="5"/>
  <c r="J64" i="5"/>
  <c r="I56" i="5"/>
  <c r="I38" i="5"/>
  <c r="I22" i="5"/>
  <c r="I20" i="5"/>
  <c r="I10" i="5"/>
  <c r="J2" i="5"/>
  <c r="I86" i="5"/>
  <c r="I70" i="5"/>
  <c r="J53" i="5"/>
  <c r="J48" i="5"/>
  <c r="J24" i="5"/>
  <c r="J9" i="5"/>
  <c r="I2" i="5"/>
  <c r="J89" i="5"/>
  <c r="J73" i="5"/>
  <c r="J58" i="5"/>
  <c r="I9" i="5"/>
  <c r="J8" i="5"/>
  <c r="I40" i="5"/>
  <c r="I30" i="5"/>
  <c r="I28" i="5"/>
  <c r="I8" i="5"/>
  <c r="I79" i="5"/>
  <c r="I63" i="5"/>
  <c r="J37" i="5"/>
  <c r="J32" i="5"/>
  <c r="J17" i="5"/>
  <c r="J7" i="5"/>
  <c r="J11" i="5"/>
  <c r="J6" i="5"/>
  <c r="B2" i="5"/>
  <c r="H80" i="5" s="1" a="1"/>
  <c r="H80" i="5" s="1"/>
  <c r="I7" i="5"/>
  <c r="J42" i="5"/>
  <c r="I17" i="5"/>
  <c r="J3" i="5"/>
  <c r="C26" i="5" l="1" a="1"/>
  <c r="C26" i="5" s="1"/>
  <c r="C58" i="5" a="1"/>
  <c r="C58" i="5" s="1"/>
  <c r="A53" i="5" a="1"/>
  <c r="A53" i="5" s="1"/>
  <c r="K53" i="5" s="1"/>
  <c r="H1" i="5" a="1"/>
  <c r="H1" i="5" s="1"/>
  <c r="B53" i="4" s="1"/>
  <c r="A6" i="5" a="1"/>
  <c r="A6" i="5" s="1"/>
  <c r="F53" i="5" a="1"/>
  <c r="F53" i="5" s="1"/>
  <c r="K105" i="4" s="1"/>
  <c r="C38" i="5" a="1"/>
  <c r="C38" i="5" s="1"/>
  <c r="C6" i="5" a="1"/>
  <c r="C6" i="5" s="1"/>
  <c r="D90" i="5" a="1"/>
  <c r="D90" i="5" s="1"/>
  <c r="A23" i="5" a="1"/>
  <c r="A23" i="5" s="1"/>
  <c r="K23" i="5" s="1"/>
  <c r="A68" i="5" a="1"/>
  <c r="A68" i="5" s="1"/>
  <c r="H29" i="5" a="1"/>
  <c r="H29" i="5" s="1"/>
  <c r="B81" i="4" s="1"/>
  <c r="H87" i="5" a="1"/>
  <c r="H87" i="5" s="1"/>
  <c r="H36" i="5" a="1"/>
  <c r="H36" i="5" s="1"/>
  <c r="B88" i="4" s="1"/>
  <c r="F7" i="5" a="1"/>
  <c r="F7" i="5" s="1"/>
  <c r="K59" i="4" s="1"/>
  <c r="H39" i="5" a="1"/>
  <c r="H39" i="5" s="1"/>
  <c r="B91" i="4" s="1"/>
  <c r="C55" i="5" a="1"/>
  <c r="C55" i="5" s="1"/>
  <c r="H7" i="5" a="1"/>
  <c r="H7" i="5" s="1"/>
  <c r="B59" i="4" s="1"/>
  <c r="D24" i="5" a="1"/>
  <c r="D24" i="5" s="1"/>
  <c r="A76" i="4" s="1"/>
  <c r="C63" i="5" a="1"/>
  <c r="C63" i="5" s="1"/>
  <c r="D81" i="5" a="1"/>
  <c r="D81" i="5" s="1"/>
  <c r="A21" i="5" a="1"/>
  <c r="A21" i="5" s="1"/>
  <c r="K21" i="5" s="1"/>
  <c r="A41" i="5" a="1"/>
  <c r="A41" i="5" s="1"/>
  <c r="K41" i="5" s="1"/>
  <c r="C59" i="5" a="1"/>
  <c r="C59" i="5" s="1"/>
  <c r="D78" i="5" a="1"/>
  <c r="D78" i="5" s="1"/>
  <c r="H16" i="5" a="1"/>
  <c r="H16" i="5" s="1"/>
  <c r="B68" i="4" s="1"/>
  <c r="A39" i="5" a="1"/>
  <c r="A39" i="5" s="1"/>
  <c r="K39" i="5" s="1"/>
  <c r="D92" i="5" a="1"/>
  <c r="D92" i="5" s="1"/>
  <c r="C57" i="5" a="1"/>
  <c r="C57" i="5" s="1"/>
  <c r="A24" i="5" a="1"/>
  <c r="A24" i="5" s="1"/>
  <c r="D55" i="5" a="1"/>
  <c r="D55" i="5" s="1"/>
  <c r="A107" i="4" s="1"/>
  <c r="D87" i="5" a="1"/>
  <c r="D87" i="5" s="1"/>
  <c r="A25" i="5" a="1"/>
  <c r="A25" i="5" s="1"/>
  <c r="K25" i="5" s="1"/>
  <c r="H42" i="5" a="1"/>
  <c r="H42" i="5" s="1"/>
  <c r="B94" i="4" s="1"/>
  <c r="A82" i="5" a="1"/>
  <c r="A82" i="5" s="1"/>
  <c r="H20" i="5" a="1"/>
  <c r="H20" i="5" s="1"/>
  <c r="B72" i="4" s="1"/>
  <c r="A47" i="5" a="1"/>
  <c r="A47" i="5" s="1"/>
  <c r="K47" i="5" s="1"/>
  <c r="D56" i="5" a="1"/>
  <c r="D56" i="5" s="1"/>
  <c r="A108" i="4" s="1"/>
  <c r="D35" i="5" a="1"/>
  <c r="D35" i="5" s="1"/>
  <c r="A87" i="4" s="1"/>
  <c r="D59" i="5" a="1"/>
  <c r="D59" i="5" s="1"/>
  <c r="A111" i="4" s="1"/>
  <c r="D83" i="5" a="1"/>
  <c r="D83" i="5" s="1"/>
  <c r="F12" i="5" a="1"/>
  <c r="F12" i="5" s="1"/>
  <c r="K64" i="4" s="1"/>
  <c r="A77" i="5" a="1"/>
  <c r="A77" i="5" s="1"/>
  <c r="K77" i="5" s="1"/>
  <c r="F58" i="5" a="1"/>
  <c r="F58" i="5" s="1"/>
  <c r="K110" i="4" s="1"/>
  <c r="F11" i="5" a="1"/>
  <c r="F11" i="5" s="1"/>
  <c r="K63" i="4" s="1"/>
  <c r="F43" i="5" a="1"/>
  <c r="F43" i="5" s="1"/>
  <c r="K95" i="4" s="1"/>
  <c r="C93" i="5" a="1"/>
  <c r="C93" i="5" s="1"/>
  <c r="F33" i="5" a="1"/>
  <c r="F33" i="5" s="1"/>
  <c r="K85" i="4" s="1"/>
  <c r="A2" i="5" a="1"/>
  <c r="A2" i="5" s="1"/>
  <c r="C25" i="5" a="1"/>
  <c r="C25" i="5" s="1"/>
  <c r="F74" i="5" a="1"/>
  <c r="F74" i="5" s="1"/>
  <c r="K126" i="4" s="1"/>
  <c r="H31" i="5" a="1"/>
  <c r="H31" i="5" s="1"/>
  <c r="B83" i="4" s="1"/>
  <c r="F44" i="5" a="1"/>
  <c r="F44" i="5" s="1"/>
  <c r="K96" i="4" s="1"/>
  <c r="D8" i="5" a="1"/>
  <c r="D8" i="5" s="1"/>
  <c r="A60" i="4" s="1"/>
  <c r="H6" i="5" a="1"/>
  <c r="H6" i="5" s="1"/>
  <c r="B58" i="4" s="1"/>
  <c r="F8" i="5" a="1"/>
  <c r="F8" i="5" s="1"/>
  <c r="K60" i="4" s="1"/>
  <c r="H52" i="5" a="1"/>
  <c r="H52" i="5" s="1"/>
  <c r="B104" i="4" s="1"/>
  <c r="A27" i="5" a="1"/>
  <c r="A27" i="5" s="1"/>
  <c r="K27" i="5" s="1"/>
  <c r="A45" i="5" a="1"/>
  <c r="A45" i="5" s="1"/>
  <c r="K45" i="5" s="1"/>
  <c r="C64" i="5" a="1"/>
  <c r="C64" i="5" s="1"/>
  <c r="D82" i="5" a="1"/>
  <c r="D82" i="5" s="1"/>
  <c r="A42" i="5" a="1"/>
  <c r="A42" i="5" s="1"/>
  <c r="D61" i="5" a="1"/>
  <c r="D61" i="5" s="1"/>
  <c r="A113" i="4" s="1"/>
  <c r="F80" i="5" a="1"/>
  <c r="F80" i="5" s="1"/>
  <c r="D19" i="5" a="1"/>
  <c r="D19" i="5" s="1"/>
  <c r="A71" i="4" s="1"/>
  <c r="A40" i="5" a="1"/>
  <c r="A40" i="5" s="1"/>
  <c r="A14" i="5" a="1"/>
  <c r="A14" i="5" s="1"/>
  <c r="F61" i="5" a="1"/>
  <c r="F61" i="5" s="1"/>
  <c r="K113" i="4" s="1"/>
  <c r="F57" i="5" a="1"/>
  <c r="F57" i="5" s="1"/>
  <c r="K109" i="4" s="1"/>
  <c r="F89" i="5" a="1"/>
  <c r="F89" i="5" s="1"/>
  <c r="A65" i="5" a="1"/>
  <c r="A65" i="5" s="1"/>
  <c r="K65" i="5" s="1"/>
  <c r="C83" i="5" a="1"/>
  <c r="C83" i="5" s="1"/>
  <c r="D23" i="5" a="1"/>
  <c r="D23" i="5" s="1"/>
  <c r="A75" i="4" s="1"/>
  <c r="A48" i="5" a="1"/>
  <c r="A48" i="5" s="1"/>
  <c r="F39" i="5" a="1"/>
  <c r="F39" i="5" s="1"/>
  <c r="K91" i="4" s="1"/>
  <c r="A59" i="5" a="1"/>
  <c r="A59" i="5" s="1"/>
  <c r="K59" i="5" s="1"/>
  <c r="C36" i="5" a="1"/>
  <c r="C36" i="5" s="1"/>
  <c r="C60" i="5" a="1"/>
  <c r="C60" i="5" s="1"/>
  <c r="C84" i="5" a="1"/>
  <c r="C84" i="5" s="1"/>
  <c r="D4" i="5" a="1"/>
  <c r="D4" i="5" s="1"/>
  <c r="A56" i="4" s="1"/>
  <c r="C53" i="5" a="1"/>
  <c r="C53" i="5" s="1"/>
  <c r="C61" i="5" a="1"/>
  <c r="C61" i="5" s="1"/>
  <c r="H10" i="5" a="1"/>
  <c r="H10" i="5" s="1"/>
  <c r="B62" i="4" s="1"/>
  <c r="A36" i="5" a="1"/>
  <c r="A36" i="5" s="1"/>
  <c r="C27" i="5" a="1"/>
  <c r="C27" i="5" s="1"/>
  <c r="C39" i="5" a="1"/>
  <c r="C39" i="5" s="1"/>
  <c r="A94" i="5" a="1"/>
  <c r="A94" i="5" s="1"/>
  <c r="F49" i="5" a="1"/>
  <c r="F49" i="5" s="1"/>
  <c r="K101" i="4" s="1"/>
  <c r="A11" i="5" a="1"/>
  <c r="A11" i="5" s="1"/>
  <c r="K11" i="5" s="1"/>
  <c r="A60" i="5" a="1"/>
  <c r="A60" i="5" s="1"/>
  <c r="D9" i="5" a="1"/>
  <c r="D9" i="5" s="1"/>
  <c r="A61" i="4" s="1"/>
  <c r="C11" i="5" a="1"/>
  <c r="C11" i="5" s="1"/>
  <c r="F60" i="5" a="1"/>
  <c r="F60" i="5" s="1"/>
  <c r="K112" i="4" s="1"/>
  <c r="C47" i="5" a="1"/>
  <c r="C47" i="5" s="1"/>
  <c r="D65" i="5" a="1"/>
  <c r="D65" i="5" s="1"/>
  <c r="A117" i="4" s="1"/>
  <c r="F83" i="5" a="1"/>
  <c r="F83" i="5" s="1"/>
  <c r="D79" i="5" a="1"/>
  <c r="D79" i="5" s="1"/>
  <c r="C43" i="5" a="1"/>
  <c r="C43" i="5" s="1"/>
  <c r="D62" i="5" a="1"/>
  <c r="D62" i="5" s="1"/>
  <c r="A114" i="4" s="1"/>
  <c r="H81" i="5" a="1"/>
  <c r="H81" i="5" s="1"/>
  <c r="C20" i="5" a="1"/>
  <c r="C20" i="5" s="1"/>
  <c r="C42" i="5" a="1"/>
  <c r="C42" i="5" s="1"/>
  <c r="A71" i="5" a="1"/>
  <c r="A71" i="5" s="1"/>
  <c r="K71" i="5" s="1"/>
  <c r="F62" i="5" a="1"/>
  <c r="F62" i="5" s="1"/>
  <c r="K114" i="4" s="1"/>
  <c r="H27" i="5" a="1"/>
  <c r="H27" i="5" s="1"/>
  <c r="B79" i="4" s="1"/>
  <c r="H59" i="5" a="1"/>
  <c r="H59" i="5" s="1"/>
  <c r="B111" i="4" s="1"/>
  <c r="H91" i="5" a="1"/>
  <c r="H91" i="5" s="1"/>
  <c r="A66" i="5" a="1"/>
  <c r="A66" i="5" s="1"/>
  <c r="D85" i="5" a="1"/>
  <c r="D85" i="5" s="1"/>
  <c r="C24" i="5" a="1"/>
  <c r="C24" i="5" s="1"/>
  <c r="C50" i="5" a="1"/>
  <c r="C50" i="5" s="1"/>
  <c r="A79" i="5" a="1"/>
  <c r="A79" i="5" s="1"/>
  <c r="K79" i="5" s="1"/>
  <c r="D40" i="5" a="1"/>
  <c r="D40" i="5" s="1"/>
  <c r="A92" i="4" s="1"/>
  <c r="F79" i="5" a="1"/>
  <c r="F79" i="5" s="1"/>
  <c r="H15" i="5" a="1"/>
  <c r="H15" i="5" s="1"/>
  <c r="B67" i="4" s="1"/>
  <c r="F37" i="5" a="1"/>
  <c r="F37" i="5" s="1"/>
  <c r="K89" i="4" s="1"/>
  <c r="H69" i="5" a="1"/>
  <c r="H69" i="5" s="1"/>
  <c r="B121" i="4" s="1"/>
  <c r="D3" i="5" a="1"/>
  <c r="D3" i="5" s="1"/>
  <c r="A55" i="4" s="1"/>
  <c r="H9" i="5" a="1"/>
  <c r="H9" i="5" s="1"/>
  <c r="B61" i="4" s="1"/>
  <c r="D12" i="5" a="1"/>
  <c r="D12" i="5" s="1"/>
  <c r="A64" i="4" s="1"/>
  <c r="A46" i="5" a="1"/>
  <c r="A46" i="5" s="1"/>
  <c r="H77" i="5" a="1"/>
  <c r="H77" i="5" s="1"/>
  <c r="F50" i="5" a="1"/>
  <c r="F50" i="5" s="1"/>
  <c r="K102" i="4" s="1"/>
  <c r="A13" i="5" a="1"/>
  <c r="A13" i="5" s="1"/>
  <c r="K13" i="5" s="1"/>
  <c r="C4" i="5" a="1"/>
  <c r="C4" i="5" s="1"/>
  <c r="D58" i="5" a="1"/>
  <c r="D58" i="5" s="1"/>
  <c r="A110" i="4" s="1"/>
  <c r="F10" i="5" a="1"/>
  <c r="F10" i="5" s="1"/>
  <c r="K62" i="4" s="1"/>
  <c r="C70" i="5" a="1"/>
  <c r="C70" i="5" s="1"/>
  <c r="F14" i="5" a="1"/>
  <c r="F14" i="5" s="1"/>
  <c r="K66" i="4" s="1"/>
  <c r="H53" i="5" a="1"/>
  <c r="H53" i="5" s="1"/>
  <c r="B105" i="4" s="1"/>
  <c r="D13" i="5" a="1"/>
  <c r="D13" i="5" s="1"/>
  <c r="A65" i="4" s="1"/>
  <c r="H3" i="5" a="1"/>
  <c r="H3" i="5" s="1"/>
  <c r="B55" i="4" s="1"/>
  <c r="F5" i="5" a="1"/>
  <c r="F5" i="5" s="1"/>
  <c r="K57" i="4" s="1"/>
  <c r="D29" i="5" a="1"/>
  <c r="D29" i="5" s="1"/>
  <c r="A81" i="4" s="1"/>
  <c r="A84" i="5" a="1"/>
  <c r="A84" i="5" s="1"/>
  <c r="A3" i="5" a="1"/>
  <c r="A3" i="5" s="1"/>
  <c r="K3" i="5" s="1"/>
  <c r="A52" i="5" a="1"/>
  <c r="A52" i="5" s="1"/>
  <c r="H62" i="5" a="1"/>
  <c r="H62" i="5" s="1"/>
  <c r="B114" i="4" s="1"/>
  <c r="C10" i="5" a="1"/>
  <c r="C10" i="5" s="1"/>
  <c r="C69" i="5" a="1"/>
  <c r="C69" i="5" s="1"/>
  <c r="A12" i="5" a="1"/>
  <c r="A12" i="5" s="1"/>
  <c r="F69" i="5" a="1"/>
  <c r="F69" i="5" s="1"/>
  <c r="K121" i="4" s="1"/>
  <c r="C48" i="5" a="1"/>
  <c r="C48" i="5" s="1"/>
  <c r="D66" i="5" a="1"/>
  <c r="D66" i="5" s="1"/>
  <c r="F84" i="5" a="1"/>
  <c r="F84" i="5" s="1"/>
  <c r="F81" i="5" a="1"/>
  <c r="F81" i="5" s="1"/>
  <c r="F25" i="5" a="1"/>
  <c r="F25" i="5" s="1"/>
  <c r="K77" i="4" s="1"/>
  <c r="D45" i="5" a="1"/>
  <c r="D45" i="5" s="1"/>
  <c r="A97" i="4" s="1"/>
  <c r="F64" i="5" a="1"/>
  <c r="F64" i="5" s="1"/>
  <c r="K116" i="4" s="1"/>
  <c r="H82" i="5" a="1"/>
  <c r="H82" i="5" s="1"/>
  <c r="D44" i="5" a="1"/>
  <c r="D44" i="5" s="1"/>
  <c r="A96" i="4" s="1"/>
  <c r="A72" i="5" a="1"/>
  <c r="A72" i="5" s="1"/>
  <c r="H17" i="5" a="1"/>
  <c r="H17" i="5" s="1"/>
  <c r="B69" i="4" s="1"/>
  <c r="A38" i="5" a="1"/>
  <c r="A38" i="5" s="1"/>
  <c r="H63" i="5" a="1"/>
  <c r="H63" i="5" s="1"/>
  <c r="B115" i="4" s="1"/>
  <c r="A86" i="5" a="1"/>
  <c r="A86" i="5" s="1"/>
  <c r="F28" i="5" a="1"/>
  <c r="F28" i="5" s="1"/>
  <c r="K80" i="4" s="1"/>
  <c r="H60" i="5" a="1"/>
  <c r="H60" i="5" s="1"/>
  <c r="B112" i="4" s="1"/>
  <c r="H92" i="5" a="1"/>
  <c r="H92" i="5" s="1"/>
  <c r="F29" i="5" a="1"/>
  <c r="F29" i="5" s="1"/>
  <c r="K81" i="4" s="1"/>
  <c r="A49" i="5" a="1"/>
  <c r="A49" i="5" s="1"/>
  <c r="K49" i="5" s="1"/>
  <c r="C67" i="5" a="1"/>
  <c r="C67" i="5" s="1"/>
  <c r="D86" i="5" a="1"/>
  <c r="D86" i="5" s="1"/>
  <c r="D52" i="5" a="1"/>
  <c r="D52" i="5" s="1"/>
  <c r="A104" i="4" s="1"/>
  <c r="A80" i="5" a="1"/>
  <c r="A80" i="5" s="1"/>
  <c r="A43" i="5" a="1"/>
  <c r="A43" i="5" s="1"/>
  <c r="K43" i="5" s="1"/>
  <c r="D80" i="5" a="1"/>
  <c r="D80" i="5" s="1"/>
  <c r="H40" i="5" a="1"/>
  <c r="H40" i="5" s="1"/>
  <c r="B92" i="4" s="1"/>
  <c r="H64" i="5" a="1"/>
  <c r="H64" i="5" s="1"/>
  <c r="B116" i="4" s="1"/>
  <c r="H88" i="5" a="1"/>
  <c r="H88" i="5" s="1"/>
  <c r="D74" i="5" a="1"/>
  <c r="D74" i="5" s="1"/>
  <c r="A126" i="4" s="1"/>
  <c r="C37" i="5" a="1"/>
  <c r="C37" i="5" s="1"/>
  <c r="D7" i="5" a="1"/>
  <c r="D7" i="5" s="1"/>
  <c r="A59" i="4" s="1"/>
  <c r="C86" i="5" a="1"/>
  <c r="C86" i="5" s="1"/>
  <c r="F4" i="5" a="1"/>
  <c r="F4" i="5" s="1"/>
  <c r="K56" i="4" s="1"/>
  <c r="D41" i="5" a="1"/>
  <c r="D41" i="5" s="1"/>
  <c r="A93" i="4" s="1"/>
  <c r="D6" i="5" a="1"/>
  <c r="D6" i="5" s="1"/>
  <c r="A58" i="4" s="1"/>
  <c r="F90" i="5" a="1"/>
  <c r="F90" i="5" s="1"/>
  <c r="A69" i="5" a="1"/>
  <c r="A69" i="5" s="1"/>
  <c r="K69" i="5" s="1"/>
  <c r="D17" i="5" a="1"/>
  <c r="D17" i="5" s="1"/>
  <c r="A69" i="4" s="1"/>
  <c r="F15" i="5" a="1"/>
  <c r="F15" i="5" s="1"/>
  <c r="K67" i="4" s="1"/>
  <c r="F31" i="5" a="1"/>
  <c r="F31" i="5" s="1"/>
  <c r="K83" i="4" s="1"/>
  <c r="D49" i="5" a="1"/>
  <c r="D49" i="5" s="1"/>
  <c r="A101" i="4" s="1"/>
  <c r="F67" i="5" a="1"/>
  <c r="F67" i="5" s="1"/>
  <c r="K119" i="4" s="1"/>
  <c r="H86" i="5" a="1"/>
  <c r="H86" i="5" s="1"/>
  <c r="H83" i="5" a="1"/>
  <c r="H83" i="5" s="1"/>
  <c r="D26" i="5" a="1"/>
  <c r="D26" i="5" s="1"/>
  <c r="A78" i="4" s="1"/>
  <c r="D46" i="5" a="1"/>
  <c r="D46" i="5" s="1"/>
  <c r="A98" i="4" s="1"/>
  <c r="H65" i="5" a="1"/>
  <c r="H65" i="5" s="1"/>
  <c r="B117" i="4" s="1"/>
  <c r="H24" i="5" a="1"/>
  <c r="H24" i="5" s="1"/>
  <c r="B76" i="4" s="1"/>
  <c r="C74" i="5" a="1"/>
  <c r="C74" i="5" s="1"/>
  <c r="F18" i="5" a="1"/>
  <c r="F18" i="5" s="1"/>
  <c r="K70" i="4" s="1"/>
  <c r="C41" i="5" a="1"/>
  <c r="C41" i="5" s="1"/>
  <c r="C89" i="5" a="1"/>
  <c r="C89" i="5" s="1"/>
  <c r="C31" i="5" a="1"/>
  <c r="C31" i="5" s="1"/>
  <c r="D30" i="5" a="1"/>
  <c r="D30" i="5" s="1"/>
  <c r="A82" i="4" s="1"/>
  <c r="A50" i="5" a="1"/>
  <c r="A50" i="5" s="1"/>
  <c r="D69" i="5" a="1"/>
  <c r="D69" i="5" s="1"/>
  <c r="A121" i="4" s="1"/>
  <c r="F88" i="5" a="1"/>
  <c r="F88" i="5" s="1"/>
  <c r="H28" i="5" a="1"/>
  <c r="H28" i="5" s="1"/>
  <c r="B80" i="4" s="1"/>
  <c r="C82" i="5" a="1"/>
  <c r="C82" i="5" s="1"/>
  <c r="F63" i="5" a="1"/>
  <c r="F63" i="5" s="1"/>
  <c r="K115" i="4" s="1"/>
  <c r="A83" i="5" a="1"/>
  <c r="A83" i="5" s="1"/>
  <c r="K83" i="5" s="1"/>
  <c r="D43" i="5" a="1"/>
  <c r="D43" i="5" s="1"/>
  <c r="A95" i="4" s="1"/>
  <c r="D67" i="5" a="1"/>
  <c r="D67" i="5" s="1"/>
  <c r="A119" i="4" s="1"/>
  <c r="D91" i="5" a="1"/>
  <c r="D91" i="5" s="1"/>
  <c r="C54" i="5" a="1"/>
  <c r="C54" i="5" s="1"/>
  <c r="F36" i="5" a="1"/>
  <c r="F36" i="5" s="1"/>
  <c r="K88" i="4" s="1"/>
  <c r="H4" i="5" a="1"/>
  <c r="H4" i="5" s="1"/>
  <c r="B56" i="4" s="1"/>
  <c r="H85" i="5" a="1"/>
  <c r="H85" i="5" s="1"/>
  <c r="C56" i="5" a="1"/>
  <c r="C56" i="5" s="1"/>
  <c r="F82" i="5" a="1"/>
  <c r="F82" i="5" s="1"/>
  <c r="H8" i="5" a="1"/>
  <c r="H8" i="5" s="1"/>
  <c r="B60" i="4" s="1"/>
  <c r="D20" i="5" a="1"/>
  <c r="D20" i="5" s="1"/>
  <c r="A72" i="4" s="1"/>
  <c r="C7" i="5" a="1"/>
  <c r="C7" i="5" s="1"/>
  <c r="A9" i="5" a="1"/>
  <c r="A9" i="5" s="1"/>
  <c r="K9" i="5" s="1"/>
  <c r="A44" i="5" a="1"/>
  <c r="A44" i="5" s="1"/>
  <c r="F54" i="5" a="1"/>
  <c r="F54" i="5" s="1"/>
  <c r="K106" i="4" s="1"/>
  <c r="H5" i="5" a="1"/>
  <c r="H5" i="5" s="1"/>
  <c r="B57" i="4" s="1"/>
  <c r="D57" i="5" a="1"/>
  <c r="D57" i="5" s="1"/>
  <c r="A109" i="4" s="1"/>
  <c r="C15" i="5" a="1"/>
  <c r="C15" i="5" s="1"/>
  <c r="C72" i="5" a="1"/>
  <c r="C72" i="5" s="1"/>
  <c r="F19" i="5" a="1"/>
  <c r="F19" i="5" s="1"/>
  <c r="K71" i="4" s="1"/>
  <c r="C85" i="5" a="1"/>
  <c r="C85" i="5" s="1"/>
  <c r="F85" i="5" a="1"/>
  <c r="F85" i="5" s="1"/>
  <c r="D32" i="5" a="1"/>
  <c r="D32" i="5" s="1"/>
  <c r="A84" i="4" s="1"/>
  <c r="D50" i="5" a="1"/>
  <c r="D50" i="5" s="1"/>
  <c r="A102" i="4" s="1"/>
  <c r="F68" i="5" a="1"/>
  <c r="F68" i="5" s="1"/>
  <c r="K120" i="4" s="1"/>
  <c r="H84" i="5" a="1"/>
  <c r="H84" i="5" s="1"/>
  <c r="A29" i="5" a="1"/>
  <c r="A29" i="5" s="1"/>
  <c r="K29" i="5" s="1"/>
  <c r="F48" i="5" a="1"/>
  <c r="F48" i="5" s="1"/>
  <c r="K100" i="4" s="1"/>
  <c r="H66" i="5" a="1"/>
  <c r="H66" i="5" s="1"/>
  <c r="B118" i="4" s="1"/>
  <c r="D27" i="5" a="1"/>
  <c r="D27" i="5" s="1"/>
  <c r="A79" i="4" s="1"/>
  <c r="D76" i="5" a="1"/>
  <c r="D76" i="5" s="1"/>
  <c r="A128" i="4" s="1"/>
  <c r="C21" i="5" a="1"/>
  <c r="C21" i="5" s="1"/>
  <c r="F45" i="5" a="1"/>
  <c r="F45" i="5" s="1"/>
  <c r="K97" i="4" s="1"/>
  <c r="F93" i="5" a="1"/>
  <c r="F93" i="5" s="1"/>
  <c r="A32" i="5" a="1"/>
  <c r="A32" i="5" s="1"/>
  <c r="A33" i="5" a="1"/>
  <c r="A33" i="5" s="1"/>
  <c r="K33" i="5" s="1"/>
  <c r="C51" i="5" a="1"/>
  <c r="C51" i="5" s="1"/>
  <c r="D70" i="5" a="1"/>
  <c r="D70" i="5" s="1"/>
  <c r="A122" i="4" s="1"/>
  <c r="H89" i="5" a="1"/>
  <c r="H89" i="5" s="1"/>
  <c r="D31" i="5" a="1"/>
  <c r="D31" i="5" s="1"/>
  <c r="A83" i="4" s="1"/>
  <c r="D84" i="5" a="1"/>
  <c r="D84" i="5" s="1"/>
  <c r="D64" i="5" a="1"/>
  <c r="D64" i="5" s="1"/>
  <c r="A116" i="4" s="1"/>
  <c r="C44" i="5" a="1"/>
  <c r="C44" i="5" s="1"/>
  <c r="C68" i="5" a="1"/>
  <c r="C68" i="5" s="1"/>
  <c r="C92" i="5" a="1"/>
  <c r="C92" i="5" s="1"/>
  <c r="D73" i="5" a="1"/>
  <c r="D73" i="5" s="1"/>
  <c r="A125" i="4" s="1"/>
  <c r="A18" i="5" a="1"/>
  <c r="A18" i="5" s="1"/>
  <c r="A1" i="5" a="1"/>
  <c r="A1" i="5" s="1"/>
  <c r="H93" i="5" a="1"/>
  <c r="H93" i="5" s="1"/>
  <c r="F66" i="5" a="1"/>
  <c r="F66" i="5" s="1"/>
  <c r="K118" i="4" s="1"/>
  <c r="D11" i="5" a="1"/>
  <c r="D11" i="5" s="1"/>
  <c r="A63" i="4" s="1"/>
  <c r="F76" i="5" a="1"/>
  <c r="F76" i="5" s="1"/>
  <c r="K128" i="4" s="1"/>
  <c r="A20" i="5" a="1"/>
  <c r="A20" i="5" s="1"/>
  <c r="F22" i="5" a="1"/>
  <c r="F22" i="5" s="1"/>
  <c r="K74" i="4" s="1"/>
  <c r="F70" i="5" a="1"/>
  <c r="F70" i="5" s="1"/>
  <c r="K122" i="4" s="1"/>
  <c r="F38" i="5" a="1"/>
  <c r="F38" i="5" s="1"/>
  <c r="K90" i="4" s="1"/>
  <c r="A8" i="5" a="1"/>
  <c r="A8" i="5" s="1"/>
  <c r="H61" i="5" a="1"/>
  <c r="H61" i="5" s="1"/>
  <c r="B113" i="4" s="1"/>
  <c r="H46" i="5" a="1"/>
  <c r="H46" i="5" s="1"/>
  <c r="B98" i="4" s="1"/>
  <c r="H12" i="5" a="1"/>
  <c r="H12" i="5" s="1"/>
  <c r="B64" i="4" s="1"/>
  <c r="C62" i="5" a="1"/>
  <c r="C62" i="5" s="1"/>
  <c r="F6" i="5" a="1"/>
  <c r="F6" i="5" s="1"/>
  <c r="K58" i="4" s="1"/>
  <c r="C78" i="5" a="1"/>
  <c r="C78" i="5" s="1"/>
  <c r="C17" i="5" a="1"/>
  <c r="C17" i="5" s="1"/>
  <c r="F75" i="5" a="1"/>
  <c r="F75" i="5" s="1"/>
  <c r="K127" i="4" s="1"/>
  <c r="H21" i="5" a="1"/>
  <c r="H21" i="5" s="1"/>
  <c r="B73" i="4" s="1"/>
  <c r="A26" i="5" a="1"/>
  <c r="A26" i="5" s="1"/>
  <c r="D33" i="5" a="1"/>
  <c r="D33" i="5" s="1"/>
  <c r="A85" i="4" s="1"/>
  <c r="F51" i="5" a="1"/>
  <c r="F51" i="5" s="1"/>
  <c r="K103" i="4" s="1"/>
  <c r="H70" i="5" a="1"/>
  <c r="H70" i="5" s="1"/>
  <c r="B122" i="4" s="1"/>
  <c r="H49" i="5" a="1"/>
  <c r="H49" i="5" s="1"/>
  <c r="B101" i="4" s="1"/>
  <c r="A89" i="5" a="1"/>
  <c r="A89" i="5" s="1"/>
  <c r="K89" i="5" s="1"/>
  <c r="C28" i="5" a="1"/>
  <c r="C28" i="5" s="1"/>
  <c r="A22" i="5" a="1"/>
  <c r="A22" i="5" s="1"/>
  <c r="F46" i="5" a="1"/>
  <c r="F46" i="5" s="1"/>
  <c r="K98" i="4" s="1"/>
  <c r="F94" i="5" a="1"/>
  <c r="F94" i="5" s="1"/>
  <c r="D39" i="5" a="1"/>
  <c r="D39" i="5" s="1"/>
  <c r="A91" i="4" s="1"/>
  <c r="D71" i="5" a="1"/>
  <c r="D71" i="5" s="1"/>
  <c r="A123" i="4" s="1"/>
  <c r="D14" i="5" a="1"/>
  <c r="D14" i="5" s="1"/>
  <c r="A66" i="4" s="1"/>
  <c r="A34" i="5" a="1"/>
  <c r="A34" i="5" s="1"/>
  <c r="D53" i="5" a="1"/>
  <c r="D53" i="5" s="1"/>
  <c r="A105" i="4" s="1"/>
  <c r="F72" i="5" a="1"/>
  <c r="F72" i="5" s="1"/>
  <c r="K124" i="4" s="1"/>
  <c r="H90" i="5" a="1"/>
  <c r="H90" i="5" s="1"/>
  <c r="C32" i="5" a="1"/>
  <c r="C32" i="5" s="1"/>
  <c r="F47" i="5" a="1"/>
  <c r="F47" i="5" s="1"/>
  <c r="K99" i="4" s="1"/>
  <c r="A67" i="5" a="1"/>
  <c r="A67" i="5" s="1"/>
  <c r="K67" i="5" s="1"/>
  <c r="D28" i="5" a="1"/>
  <c r="D28" i="5" s="1"/>
  <c r="A80" i="4" s="1"/>
  <c r="F9" i="5" a="1"/>
  <c r="F9" i="5" s="1"/>
  <c r="K61" i="4" s="1"/>
  <c r="C13" i="5" a="1"/>
  <c r="C13" i="5" s="1"/>
  <c r="C18" i="5" a="1"/>
  <c r="C18" i="5" s="1"/>
  <c r="C12" i="5" a="1"/>
  <c r="C12" i="5" s="1"/>
  <c r="C22" i="5" a="1"/>
  <c r="C22" i="5" s="1"/>
  <c r="H2" i="5" a="1"/>
  <c r="H2" i="5" s="1"/>
  <c r="B54" i="4" s="1"/>
  <c r="F24" i="5" a="1"/>
  <c r="F24" i="5" s="1"/>
  <c r="K76" i="4" s="1"/>
  <c r="C46" i="5" a="1"/>
  <c r="C46" i="5" s="1"/>
  <c r="C49" i="5" a="1"/>
  <c r="C49" i="5" s="1"/>
  <c r="H13" i="5" a="1"/>
  <c r="H13" i="5" s="1"/>
  <c r="B65" i="4" s="1"/>
  <c r="C65" i="5" a="1"/>
  <c r="C65" i="5" s="1"/>
  <c r="C9" i="5" a="1"/>
  <c r="C9" i="5" s="1"/>
  <c r="C94" i="5" a="1"/>
  <c r="C94" i="5" s="1"/>
  <c r="C19" i="5" a="1"/>
  <c r="C19" i="5" s="1"/>
  <c r="H78" i="5" a="1"/>
  <c r="H78" i="5" s="1"/>
  <c r="H23" i="5" a="1"/>
  <c r="H23" i="5" s="1"/>
  <c r="B75" i="4" s="1"/>
  <c r="F1" i="5" a="1"/>
  <c r="F1" i="5" s="1"/>
  <c r="K53" i="4" s="1"/>
  <c r="A28" i="5" a="1"/>
  <c r="A28" i="5" s="1"/>
  <c r="D16" i="5" a="1"/>
  <c r="D16" i="5" s="1"/>
  <c r="A68" i="4" s="1"/>
  <c r="D34" i="5" a="1"/>
  <c r="D34" i="5" s="1"/>
  <c r="A86" i="4" s="1"/>
  <c r="F52" i="5" a="1"/>
  <c r="F52" i="5" s="1"/>
  <c r="K104" i="4" s="1"/>
  <c r="A93" i="5" a="1"/>
  <c r="A93" i="5" s="1"/>
  <c r="K93" i="5" s="1"/>
  <c r="H50" i="5" a="1"/>
  <c r="H50" i="5" s="1"/>
  <c r="B102" i="4" s="1"/>
  <c r="A90" i="5" a="1"/>
  <c r="A90" i="5" s="1"/>
  <c r="A55" i="5" a="1"/>
  <c r="A55" i="5" s="1"/>
  <c r="K55" i="5" s="1"/>
  <c r="H47" i="5" a="1"/>
  <c r="H47" i="5" s="1"/>
  <c r="B99" i="4" s="1"/>
  <c r="A70" i="5" a="1"/>
  <c r="A70" i="5" s="1"/>
  <c r="A16" i="5" a="1"/>
  <c r="A16" i="5" s="1"/>
  <c r="F41" i="5" a="1"/>
  <c r="F41" i="5" s="1"/>
  <c r="K93" i="4" s="1"/>
  <c r="F73" i="5" a="1"/>
  <c r="F73" i="5" s="1"/>
  <c r="K125" i="4" s="1"/>
  <c r="A17" i="5" a="1"/>
  <c r="A17" i="5" s="1"/>
  <c r="K17" i="5" s="1"/>
  <c r="C35" i="5" a="1"/>
  <c r="C35" i="5" s="1"/>
  <c r="D54" i="5" a="1"/>
  <c r="D54" i="5" s="1"/>
  <c r="A106" i="4" s="1"/>
  <c r="H73" i="5" a="1"/>
  <c r="H73" i="5" s="1"/>
  <c r="B125" i="4" s="1"/>
  <c r="C34" i="5" a="1"/>
  <c r="C34" i="5" s="1"/>
  <c r="A63" i="5" a="1"/>
  <c r="A63" i="5" s="1"/>
  <c r="K63" i="5" s="1"/>
  <c r="D48" i="5" a="1"/>
  <c r="D48" i="5" s="1"/>
  <c r="A100" i="4" s="1"/>
  <c r="F87" i="5" a="1"/>
  <c r="F87" i="5" s="1"/>
  <c r="H48" i="5" a="1"/>
  <c r="H48" i="5" s="1"/>
  <c r="B100" i="4" s="1"/>
  <c r="H72" i="5" a="1"/>
  <c r="H72" i="5" s="1"/>
  <c r="B124" i="4" s="1"/>
  <c r="I39" i="4"/>
  <c r="B38" i="4"/>
  <c r="F92" i="5" a="1"/>
  <c r="F92" i="5" s="1"/>
  <c r="C3" i="5" a="1"/>
  <c r="C3" i="5" s="1"/>
  <c r="F2" i="5" a="1"/>
  <c r="F2" i="5" s="1"/>
  <c r="K54" i="4" s="1"/>
  <c r="H37" i="5" a="1"/>
  <c r="H37" i="5" s="1"/>
  <c r="B89" i="4" s="1"/>
  <c r="H22" i="5" a="1"/>
  <c r="H22" i="5" s="1"/>
  <c r="B74" i="4" s="1"/>
  <c r="A92" i="5" a="1"/>
  <c r="A92" i="5" s="1"/>
  <c r="H55" i="5" a="1"/>
  <c r="H55" i="5" s="1"/>
  <c r="B107" i="4" s="1"/>
  <c r="A76" i="5" a="1"/>
  <c r="A76" i="5" s="1"/>
  <c r="F32" i="5" a="1"/>
  <c r="F32" i="5" s="1"/>
  <c r="K84" i="4" s="1"/>
  <c r="C14" i="5" a="1"/>
  <c r="C14" i="5" s="1"/>
  <c r="D89" i="5" a="1"/>
  <c r="D89" i="5" s="1"/>
  <c r="F3" i="5" a="1"/>
  <c r="F3" i="5" s="1"/>
  <c r="K55" i="4" s="1"/>
  <c r="H26" i="5" a="1"/>
  <c r="H26" i="5" s="1"/>
  <c r="B78" i="4" s="1"/>
  <c r="F86" i="5" a="1"/>
  <c r="F86" i="5" s="1"/>
  <c r="H11" i="5" a="1"/>
  <c r="H11" i="5" s="1"/>
  <c r="B63" i="4" s="1"/>
  <c r="C71" i="5" a="1"/>
  <c r="C71" i="5" s="1"/>
  <c r="F13" i="5" a="1"/>
  <c r="F13" i="5" s="1"/>
  <c r="K65" i="4" s="1"/>
  <c r="H51" i="5" a="1"/>
  <c r="H51" i="5" s="1"/>
  <c r="B103" i="4" s="1"/>
  <c r="A15" i="5" a="1"/>
  <c r="A15" i="5" s="1"/>
  <c r="K15" i="5" s="1"/>
  <c r="H71" i="5" a="1"/>
  <c r="H71" i="5" s="1"/>
  <c r="B123" i="4" s="1"/>
  <c r="A10" i="5" a="1"/>
  <c r="A10" i="5" s="1"/>
  <c r="D1" i="5" a="1"/>
  <c r="D1" i="5" s="1"/>
  <c r="A53" i="4" s="1"/>
  <c r="D21" i="5" a="1"/>
  <c r="D21" i="5" s="1"/>
  <c r="A73" i="4" s="1"/>
  <c r="A85" i="5" a="1"/>
  <c r="A85" i="5" s="1"/>
  <c r="K85" i="5" s="1"/>
  <c r="D2" i="5" a="1"/>
  <c r="D2" i="5" s="1"/>
  <c r="A54" i="4" s="1"/>
  <c r="C30" i="5" a="1"/>
  <c r="C30" i="5" s="1"/>
  <c r="A19" i="5" a="1"/>
  <c r="A19" i="5" s="1"/>
  <c r="K19" i="5" s="1"/>
  <c r="F35" i="5" a="1"/>
  <c r="F35" i="5" s="1"/>
  <c r="K87" i="4" s="1"/>
  <c r="H54" i="5" a="1"/>
  <c r="H54" i="5" s="1"/>
  <c r="B106" i="4" s="1"/>
  <c r="D63" i="5" a="1"/>
  <c r="D63" i="5" s="1"/>
  <c r="A115" i="4" s="1"/>
  <c r="H33" i="5" a="1"/>
  <c r="H33" i="5" s="1"/>
  <c r="B85" i="4" s="1"/>
  <c r="A73" i="5" a="1"/>
  <c r="A73" i="5" s="1"/>
  <c r="K73" i="5" s="1"/>
  <c r="C91" i="5" a="1"/>
  <c r="C91" i="5" s="1"/>
  <c r="H32" i="5" a="1"/>
  <c r="H32" i="5" s="1"/>
  <c r="B84" i="4" s="1"/>
  <c r="A56" i="5" a="1"/>
  <c r="A56" i="5" s="1"/>
  <c r="H25" i="5" a="1"/>
  <c r="H25" i="5" s="1"/>
  <c r="B77" i="4" s="1"/>
  <c r="C73" i="5" a="1"/>
  <c r="C73" i="5" s="1"/>
  <c r="H43" i="5" a="1"/>
  <c r="H43" i="5" s="1"/>
  <c r="B95" i="4" s="1"/>
  <c r="H75" i="5" a="1"/>
  <c r="H75" i="5" s="1"/>
  <c r="B127" i="4" s="1"/>
  <c r="D37" i="5" a="1"/>
  <c r="D37" i="5" s="1"/>
  <c r="A89" i="4" s="1"/>
  <c r="F56" i="5" a="1"/>
  <c r="F56" i="5" s="1"/>
  <c r="K108" i="4" s="1"/>
  <c r="H74" i="5" a="1"/>
  <c r="H74" i="5" s="1"/>
  <c r="B126" i="4" s="1"/>
  <c r="D36" i="5" a="1"/>
  <c r="D36" i="5" s="1"/>
  <c r="A88" i="4" s="1"/>
  <c r="A64" i="5" a="1"/>
  <c r="A64" i="5" s="1"/>
  <c r="A51" i="5" a="1"/>
  <c r="A51" i="5" s="1"/>
  <c r="K51" i="5" s="1"/>
  <c r="D88" i="5" a="1"/>
  <c r="D88" i="5" s="1"/>
  <c r="D51" i="5" a="1"/>
  <c r="D51" i="5" s="1"/>
  <c r="A103" i="4" s="1"/>
  <c r="D75" i="5" a="1"/>
  <c r="D75" i="5" s="1"/>
  <c r="A127" i="4" s="1"/>
  <c r="C2" i="5" a="1"/>
  <c r="C2" i="5" s="1"/>
  <c r="A74" i="5" a="1"/>
  <c r="A74" i="5" s="1"/>
  <c r="F26" i="5" a="1"/>
  <c r="F26" i="5" s="1"/>
  <c r="K78" i="4" s="1"/>
  <c r="H19" i="5" a="1"/>
  <c r="H19" i="5" s="1"/>
  <c r="B71" i="4" s="1"/>
  <c r="H76" i="5" a="1"/>
  <c r="H76" i="5" s="1"/>
  <c r="B128" i="4" s="1"/>
  <c r="D38" i="5" a="1"/>
  <c r="D38" i="5" s="1"/>
  <c r="A90" i="4" s="1"/>
  <c r="D15" i="5" a="1"/>
  <c r="D15" i="5" s="1"/>
  <c r="A67" i="4" s="1"/>
  <c r="C66" i="5" a="1"/>
  <c r="C66" i="5" s="1"/>
  <c r="F71" i="5" a="1"/>
  <c r="F71" i="5" s="1"/>
  <c r="K123" i="4" s="1"/>
  <c r="C52" i="5" a="1"/>
  <c r="C52" i="5" s="1"/>
  <c r="T41" i="4"/>
  <c r="C40" i="4"/>
  <c r="R41" i="4"/>
  <c r="L42" i="4"/>
  <c r="P41" i="4"/>
  <c r="L11" i="4"/>
  <c r="N41" i="4"/>
  <c r="F44" i="4"/>
  <c r="E44" i="4"/>
  <c r="D44" i="4"/>
  <c r="C44" i="4"/>
  <c r="F65" i="5" a="1"/>
  <c r="F65" i="5" s="1"/>
  <c r="K117" i="4" s="1"/>
  <c r="A87" i="5" a="1"/>
  <c r="A87" i="5" s="1"/>
  <c r="K87" i="5" s="1"/>
  <c r="F77" i="5" a="1"/>
  <c r="F77" i="5" s="1"/>
  <c r="K129" i="4" s="1"/>
  <c r="M129" i="4" s="1"/>
  <c r="H44" i="5" a="1"/>
  <c r="H44" i="5" s="1"/>
  <c r="B96" i="4" s="1"/>
  <c r="H57" i="5" a="1"/>
  <c r="H57" i="5" s="1"/>
  <c r="B109" i="4" s="1"/>
  <c r="F95" i="5" a="1"/>
  <c r="F95" i="5" s="1"/>
  <c r="C76" i="5" a="1"/>
  <c r="C76" i="5" s="1"/>
  <c r="D10" i="5" a="1"/>
  <c r="D10" i="5" s="1"/>
  <c r="A62" i="4" s="1"/>
  <c r="C8" i="5" a="1"/>
  <c r="C8" i="5" s="1"/>
  <c r="C1" i="5" a="1"/>
  <c r="C1" i="5" s="1"/>
  <c r="A7" i="5" a="1"/>
  <c r="A7" i="5" s="1"/>
  <c r="K7" i="5" s="1"/>
  <c r="C33" i="5" a="1"/>
  <c r="C33" i="5" s="1"/>
  <c r="H14" i="5" a="1"/>
  <c r="H14" i="5" s="1"/>
  <c r="B66" i="4" s="1"/>
  <c r="H39" i="4" s="1"/>
  <c r="F16" i="5" a="1"/>
  <c r="F16" i="5" s="1"/>
  <c r="K68" i="4" s="1"/>
  <c r="F59" i="5" a="1"/>
  <c r="F59" i="5" s="1"/>
  <c r="K111" i="4" s="1"/>
  <c r="D25" i="5" a="1"/>
  <c r="D25" i="5" s="1"/>
  <c r="A77" i="4" s="1"/>
  <c r="A78" i="5" a="1"/>
  <c r="A78" i="5" s="1"/>
  <c r="F34" i="5" a="1"/>
  <c r="F34" i="5" s="1"/>
  <c r="K86" i="4" s="1"/>
  <c r="F91" i="5" a="1"/>
  <c r="F91" i="5" s="1"/>
  <c r="D42" i="5" a="1"/>
  <c r="D42" i="5" s="1"/>
  <c r="A94" i="4" s="1"/>
  <c r="A4" i="5" a="1"/>
  <c r="A4" i="5" s="1"/>
  <c r="F42" i="5" a="1"/>
  <c r="F42" i="5" s="1"/>
  <c r="K94" i="4" s="1"/>
  <c r="H38" i="5" a="1"/>
  <c r="H38" i="5" s="1"/>
  <c r="B90" i="4" s="1"/>
  <c r="C79" i="5" a="1"/>
  <c r="C79" i="5" s="1"/>
  <c r="H67" i="5" a="1"/>
  <c r="H67" i="5" s="1"/>
  <c r="B119" i="4" s="1"/>
  <c r="F17" i="5" a="1"/>
  <c r="F17" i="5" s="1"/>
  <c r="K69" i="4" s="1"/>
  <c r="A57" i="5" a="1"/>
  <c r="A57" i="5" s="1"/>
  <c r="K57" i="5" s="1"/>
  <c r="C75" i="5" a="1"/>
  <c r="C75" i="5" s="1"/>
  <c r="D94" i="5" a="1"/>
  <c r="D94" i="5" s="1"/>
  <c r="D60" i="5" a="1"/>
  <c r="D60" i="5" s="1"/>
  <c r="A112" i="4" s="1"/>
  <c r="A88" i="5" a="1"/>
  <c r="A88" i="5" s="1"/>
  <c r="C29" i="5" a="1"/>
  <c r="C29" i="5" s="1"/>
  <c r="F78" i="5" a="1"/>
  <c r="F78" i="5" s="1"/>
  <c r="F20" i="5" a="1"/>
  <c r="F20" i="5" s="1"/>
  <c r="K72" i="4" s="1"/>
  <c r="F21" i="5" a="1"/>
  <c r="F21" i="5" s="1"/>
  <c r="K73" i="4" s="1"/>
  <c r="F40" i="5" a="1"/>
  <c r="F40" i="5" s="1"/>
  <c r="K92" i="4" s="1"/>
  <c r="H58" i="5" a="1"/>
  <c r="H58" i="5" s="1"/>
  <c r="B110" i="4" s="1"/>
  <c r="C16" i="5" a="1"/>
  <c r="C16" i="5" s="1"/>
  <c r="D68" i="5" a="1"/>
  <c r="D68" i="5" s="1"/>
  <c r="A120" i="4" s="1"/>
  <c r="A35" i="5" a="1"/>
  <c r="A35" i="5" s="1"/>
  <c r="K35" i="5" s="1"/>
  <c r="D72" i="5" a="1"/>
  <c r="D72" i="5" s="1"/>
  <c r="A124" i="4" s="1"/>
  <c r="A31" i="5" a="1"/>
  <c r="A31" i="5" s="1"/>
  <c r="K31" i="5" s="1"/>
  <c r="C88" i="5" a="1"/>
  <c r="C88" i="5" s="1"/>
  <c r="H34" i="5" a="1"/>
  <c r="H34" i="5" s="1"/>
  <c r="B86" i="4" s="1"/>
  <c r="D93" i="5" a="1"/>
  <c r="D93" i="5" s="1"/>
  <c r="A91" i="5" a="1"/>
  <c r="A91" i="5" s="1"/>
  <c r="K91" i="5" s="1"/>
  <c r="A5" i="5" a="1"/>
  <c r="A5" i="5" s="1"/>
  <c r="K5" i="5" s="1"/>
  <c r="C40" i="5" a="1"/>
  <c r="C40" i="5" s="1"/>
  <c r="F30" i="5" a="1"/>
  <c r="F30" i="5" s="1"/>
  <c r="K82" i="4" s="1"/>
  <c r="H30" i="5" a="1"/>
  <c r="H30" i="5" s="1"/>
  <c r="B82" i="4" s="1"/>
  <c r="C5" i="5" a="1"/>
  <c r="C5" i="5" s="1"/>
  <c r="H45" i="5" a="1"/>
  <c r="H45" i="5" s="1"/>
  <c r="B97" i="4" s="1"/>
  <c r="H35" i="5" a="1"/>
  <c r="H35" i="5" s="1"/>
  <c r="B87" i="4" s="1"/>
  <c r="D5" i="5" a="1"/>
  <c r="D5" i="5" s="1"/>
  <c r="A57" i="4" s="1"/>
  <c r="C77" i="5" a="1"/>
  <c r="C77" i="5" s="1"/>
  <c r="C87" i="5" a="1"/>
  <c r="C87" i="5" s="1"/>
  <c r="H18" i="5" a="1"/>
  <c r="H18" i="5" s="1"/>
  <c r="B70" i="4" s="1"/>
  <c r="A62" i="5" a="1"/>
  <c r="A62" i="5" s="1"/>
  <c r="F27" i="5" a="1"/>
  <c r="F27" i="5" s="1"/>
  <c r="K79" i="4" s="1"/>
  <c r="C81" i="5" a="1"/>
  <c r="C81" i="5" s="1"/>
  <c r="A37" i="5" a="1"/>
  <c r="A37" i="5" s="1"/>
  <c r="K37" i="5" s="1"/>
  <c r="H94" i="5" a="1"/>
  <c r="H94" i="5" s="1"/>
  <c r="D47" i="5" a="1"/>
  <c r="D47" i="5" s="1"/>
  <c r="A99" i="4" s="1"/>
  <c r="C45" i="5" a="1"/>
  <c r="C45" i="5" s="1"/>
  <c r="F23" i="5" a="1"/>
  <c r="F23" i="5" s="1"/>
  <c r="K75" i="4" s="1"/>
  <c r="A61" i="5" a="1"/>
  <c r="A61" i="5" s="1"/>
  <c r="K61" i="5" s="1"/>
  <c r="C80" i="5" a="1"/>
  <c r="C80" i="5" s="1"/>
  <c r="H68" i="5" a="1"/>
  <c r="H68" i="5" s="1"/>
  <c r="B120" i="4" s="1"/>
  <c r="D18" i="5" a="1"/>
  <c r="D18" i="5" s="1"/>
  <c r="A70" i="4" s="1"/>
  <c r="A58" i="5" a="1"/>
  <c r="A58" i="5" s="1"/>
  <c r="D77" i="5" a="1"/>
  <c r="D77" i="5" s="1"/>
  <c r="C90" i="5" a="1"/>
  <c r="C90" i="5" s="1"/>
  <c r="A30" i="5" a="1"/>
  <c r="A30" i="5" s="1"/>
  <c r="A54" i="5" a="1"/>
  <c r="A54" i="5" s="1"/>
  <c r="H79" i="5" a="1"/>
  <c r="H79" i="5" s="1"/>
  <c r="C23" i="5" a="1"/>
  <c r="C23" i="5" s="1"/>
  <c r="D22" i="5" a="1"/>
  <c r="D22" i="5" s="1"/>
  <c r="A74" i="4" s="1"/>
  <c r="H41" i="5" a="1"/>
  <c r="H41" i="5" s="1"/>
  <c r="B93" i="4" s="1"/>
  <c r="A81" i="5" a="1"/>
  <c r="A81" i="5" s="1"/>
  <c r="K81" i="5" s="1"/>
  <c r="F55" i="5" a="1"/>
  <c r="F55" i="5" s="1"/>
  <c r="K107" i="4" s="1"/>
  <c r="A75" i="5" a="1"/>
  <c r="A75" i="5" s="1"/>
  <c r="K75" i="5" s="1"/>
  <c r="H56" i="5" a="1"/>
  <c r="H56" i="5" s="1"/>
  <c r="B108" i="4" s="1"/>
  <c r="C45" i="4"/>
  <c r="T46" i="4"/>
  <c r="R46" i="4"/>
  <c r="P46" i="4"/>
  <c r="L47" i="4"/>
  <c r="N46" i="4"/>
  <c r="L13" i="4"/>
  <c r="C47" i="4" l="1"/>
  <c r="C46" i="4"/>
  <c r="L53" i="4" a="1"/>
  <c r="L53" i="4" s="1"/>
  <c r="C53" i="4" a="1"/>
  <c r="C53" i="4" s="1"/>
  <c r="L95" i="4" a="1"/>
  <c r="L95" i="4" s="1"/>
  <c r="M95" i="4" s="1"/>
  <c r="I95" i="4"/>
  <c r="F95" i="4"/>
  <c r="E95" i="4"/>
  <c r="C95" i="4" a="1"/>
  <c r="C95" i="4" s="1"/>
  <c r="D95" i="4"/>
  <c r="E69" i="4"/>
  <c r="C69" i="4" a="1"/>
  <c r="C69" i="4" s="1"/>
  <c r="L69" i="4" a="1"/>
  <c r="L69" i="4" s="1"/>
  <c r="I69" i="4"/>
  <c r="F69" i="4"/>
  <c r="D69" i="4"/>
  <c r="J69" i="4" s="1"/>
  <c r="K86" i="5"/>
  <c r="M87" i="5"/>
  <c r="A118" i="4"/>
  <c r="A130" i="4"/>
  <c r="L64" i="4" a="1"/>
  <c r="L64" i="4" s="1"/>
  <c r="I64" i="4"/>
  <c r="F64" i="4"/>
  <c r="E64" i="4"/>
  <c r="D64" i="4"/>
  <c r="C64" i="4" a="1"/>
  <c r="C64" i="4" s="1"/>
  <c r="G64" i="4" s="1"/>
  <c r="M67" i="5"/>
  <c r="K66" i="5"/>
  <c r="M37" i="5"/>
  <c r="K36" i="5"/>
  <c r="M59" i="5"/>
  <c r="K58" i="5"/>
  <c r="K62" i="5"/>
  <c r="M63" i="5"/>
  <c r="M72" i="4"/>
  <c r="M11" i="5"/>
  <c r="K10" i="5"/>
  <c r="L106" i="4" a="1"/>
  <c r="L106" i="4" s="1"/>
  <c r="I106" i="4"/>
  <c r="F106" i="4"/>
  <c r="E106" i="4"/>
  <c r="D106" i="4"/>
  <c r="J106" i="4" s="1"/>
  <c r="C106" i="4" a="1"/>
  <c r="C106" i="4" s="1"/>
  <c r="K1" i="5"/>
  <c r="J1" i="5" s="1"/>
  <c r="F53" i="4" s="1"/>
  <c r="I1" i="5"/>
  <c r="D53" i="4" s="1"/>
  <c r="I102" i="4"/>
  <c r="L102" i="4" a="1"/>
  <c r="L102" i="4" s="1"/>
  <c r="F102" i="4"/>
  <c r="E102" i="4"/>
  <c r="C102" i="4" a="1"/>
  <c r="C102" i="4" s="1"/>
  <c r="D102" i="4"/>
  <c r="J102" i="4" s="1"/>
  <c r="G115" i="4"/>
  <c r="I65" i="4"/>
  <c r="E65" i="4"/>
  <c r="L65" i="4" a="1"/>
  <c r="L65" i="4" s="1"/>
  <c r="M65" i="4" s="1"/>
  <c r="F65" i="4"/>
  <c r="D65" i="4"/>
  <c r="J65" i="4" s="1"/>
  <c r="C65" i="4" a="1"/>
  <c r="C65" i="4" s="1"/>
  <c r="G65" i="4" s="1"/>
  <c r="L117" i="4" a="1"/>
  <c r="L117" i="4" s="1"/>
  <c r="I117" i="4"/>
  <c r="F117" i="4"/>
  <c r="E117" i="4"/>
  <c r="C117" i="4" a="1"/>
  <c r="C117" i="4" s="1"/>
  <c r="D117" i="4"/>
  <c r="G62" i="4"/>
  <c r="M83" i="5"/>
  <c r="K82" i="5"/>
  <c r="M69" i="5"/>
  <c r="K68" i="5"/>
  <c r="C70" i="4" a="1"/>
  <c r="C70" i="4" s="1"/>
  <c r="L70" i="4" a="1"/>
  <c r="L70" i="4" s="1"/>
  <c r="M70" i="4" s="1"/>
  <c r="I70" i="4"/>
  <c r="F70" i="4"/>
  <c r="E70" i="4"/>
  <c r="D70" i="4"/>
  <c r="J70" i="4" s="1"/>
  <c r="K4" i="5"/>
  <c r="M5" i="5"/>
  <c r="M65" i="5"/>
  <c r="K64" i="5"/>
  <c r="M77" i="5"/>
  <c r="K76" i="5"/>
  <c r="F86" i="4"/>
  <c r="E86" i="4"/>
  <c r="D86" i="4"/>
  <c r="J86" i="4" s="1"/>
  <c r="C86" i="4" a="1"/>
  <c r="C86" i="4" s="1"/>
  <c r="L86" i="4" a="1"/>
  <c r="L86" i="4" s="1"/>
  <c r="I86" i="4"/>
  <c r="K18" i="5"/>
  <c r="M19" i="5"/>
  <c r="M33" i="5"/>
  <c r="K32" i="5"/>
  <c r="I84" i="4"/>
  <c r="F84" i="4"/>
  <c r="E84" i="4"/>
  <c r="D84" i="4"/>
  <c r="C84" i="4" a="1"/>
  <c r="C84" i="4" s="1"/>
  <c r="G84" i="4" s="1"/>
  <c r="L84" i="4" a="1"/>
  <c r="L84" i="4" s="1"/>
  <c r="M84" i="4" s="1"/>
  <c r="I72" i="4"/>
  <c r="F72" i="4"/>
  <c r="E72" i="4"/>
  <c r="C72" i="4" a="1"/>
  <c r="C72" i="4" s="1"/>
  <c r="G72" i="4" s="1"/>
  <c r="L72" i="4" a="1"/>
  <c r="L72" i="4" s="1"/>
  <c r="D72" i="4"/>
  <c r="K38" i="5"/>
  <c r="M39" i="5"/>
  <c r="I55" i="4"/>
  <c r="F55" i="4"/>
  <c r="E55" i="4"/>
  <c r="D55" i="4"/>
  <c r="J55" i="4" s="1"/>
  <c r="C55" i="4" a="1"/>
  <c r="C55" i="4" s="1"/>
  <c r="G55" i="4" s="1"/>
  <c r="L55" i="4" a="1"/>
  <c r="L55" i="4" s="1"/>
  <c r="G94" i="4"/>
  <c r="C94" i="4" a="1"/>
  <c r="C94" i="4" s="1"/>
  <c r="L94" i="4" a="1"/>
  <c r="L94" i="4" s="1"/>
  <c r="M94" i="4" s="1"/>
  <c r="I94" i="4"/>
  <c r="E94" i="4"/>
  <c r="D94" i="4"/>
  <c r="F94" i="4"/>
  <c r="F62" i="4"/>
  <c r="D62" i="4"/>
  <c r="C62" i="4" a="1"/>
  <c r="C62" i="4" s="1"/>
  <c r="L62" i="4" a="1"/>
  <c r="L62" i="4" s="1"/>
  <c r="M62" i="4" s="1"/>
  <c r="E62" i="4"/>
  <c r="I62" i="4"/>
  <c r="F67" i="4"/>
  <c r="E67" i="4"/>
  <c r="D67" i="4"/>
  <c r="J67" i="4" s="1"/>
  <c r="C67" i="4" a="1"/>
  <c r="C67" i="4" s="1"/>
  <c r="L67" i="4" a="1"/>
  <c r="L67" i="4" s="1"/>
  <c r="I67" i="4"/>
  <c r="C88" i="4" a="1"/>
  <c r="C88" i="4" s="1"/>
  <c r="L88" i="4" a="1"/>
  <c r="L88" i="4" s="1"/>
  <c r="M88" i="4" s="1"/>
  <c r="I88" i="4"/>
  <c r="E88" i="4"/>
  <c r="F88" i="4"/>
  <c r="D88" i="4"/>
  <c r="J88" i="4" s="1"/>
  <c r="E68" i="4"/>
  <c r="D68" i="4"/>
  <c r="C68" i="4" a="1"/>
  <c r="C68" i="4" s="1"/>
  <c r="I68" i="4"/>
  <c r="F68" i="4"/>
  <c r="L68" i="4" a="1"/>
  <c r="L68" i="4" s="1"/>
  <c r="M124" i="4"/>
  <c r="L125" i="4" a="1"/>
  <c r="L125" i="4" s="1"/>
  <c r="I125" i="4"/>
  <c r="F125" i="4"/>
  <c r="E125" i="4"/>
  <c r="D125" i="4"/>
  <c r="J125" i="4" s="1"/>
  <c r="C125" i="4" a="1"/>
  <c r="C125" i="4" s="1"/>
  <c r="G125" i="4" s="1"/>
  <c r="G117" i="4"/>
  <c r="L58" i="4" a="1"/>
  <c r="L58" i="4" s="1"/>
  <c r="I58" i="4"/>
  <c r="F58" i="4"/>
  <c r="D58" i="4"/>
  <c r="J58" i="4" s="1"/>
  <c r="C58" i="4" a="1"/>
  <c r="C58" i="4" s="1"/>
  <c r="E58" i="4"/>
  <c r="M81" i="5"/>
  <c r="K80" i="5"/>
  <c r="M13" i="5"/>
  <c r="K12" i="5"/>
  <c r="M66" i="4"/>
  <c r="M112" i="4"/>
  <c r="M109" i="4"/>
  <c r="G104" i="4"/>
  <c r="M89" i="5"/>
  <c r="K88" i="5"/>
  <c r="I90" i="4"/>
  <c r="F90" i="4"/>
  <c r="E90" i="4"/>
  <c r="D90" i="4"/>
  <c r="C90" i="4" a="1"/>
  <c r="C90" i="4" s="1"/>
  <c r="G90" i="4" s="1"/>
  <c r="L90" i="4" a="1"/>
  <c r="L90" i="4" s="1"/>
  <c r="M90" i="4" s="1"/>
  <c r="F115" i="4"/>
  <c r="C115" i="4" a="1"/>
  <c r="C115" i="4" s="1"/>
  <c r="L115" i="4" a="1"/>
  <c r="L115" i="4" s="1"/>
  <c r="M115" i="4" s="1"/>
  <c r="I115" i="4"/>
  <c r="D115" i="4"/>
  <c r="E115" i="4"/>
  <c r="M93" i="5"/>
  <c r="K92" i="5"/>
  <c r="M125" i="4"/>
  <c r="M29" i="5"/>
  <c r="K28" i="5"/>
  <c r="L105" i="4" a="1"/>
  <c r="L105" i="4" s="1"/>
  <c r="I105" i="4"/>
  <c r="F105" i="4"/>
  <c r="E105" i="4"/>
  <c r="D105" i="4"/>
  <c r="C105" i="4" a="1"/>
  <c r="C105" i="4" s="1"/>
  <c r="G105" i="4" s="1"/>
  <c r="M9" i="5"/>
  <c r="K8" i="5"/>
  <c r="F98" i="4"/>
  <c r="E98" i="4"/>
  <c r="D98" i="4"/>
  <c r="C98" i="4" a="1"/>
  <c r="C98" i="4" s="1"/>
  <c r="G98" i="4" s="1"/>
  <c r="L98" i="4" a="1"/>
  <c r="L98" i="4" s="1"/>
  <c r="I98" i="4"/>
  <c r="E93" i="4"/>
  <c r="D93" i="4"/>
  <c r="C93" i="4" a="1"/>
  <c r="C93" i="4" s="1"/>
  <c r="G93" i="4" s="1"/>
  <c r="L93" i="4" a="1"/>
  <c r="L93" i="4" s="1"/>
  <c r="M93" i="4" s="1"/>
  <c r="I93" i="4"/>
  <c r="F93" i="4"/>
  <c r="D104" i="4"/>
  <c r="L104" i="4" a="1"/>
  <c r="L104" i="4" s="1"/>
  <c r="M104" i="4" s="1"/>
  <c r="I104" i="4"/>
  <c r="F104" i="4"/>
  <c r="E104" i="4"/>
  <c r="C104" i="4" a="1"/>
  <c r="C104" i="4" s="1"/>
  <c r="M73" i="5"/>
  <c r="K72" i="5"/>
  <c r="M89" i="4"/>
  <c r="M114" i="4"/>
  <c r="F56" i="4"/>
  <c r="L56" i="4" a="1"/>
  <c r="L56" i="4" s="1"/>
  <c r="M56" i="4" s="1"/>
  <c r="I56" i="4"/>
  <c r="E56" i="4"/>
  <c r="D56" i="4"/>
  <c r="C56" i="4" a="1"/>
  <c r="C56" i="4" s="1"/>
  <c r="M110" i="4"/>
  <c r="L112" i="4" a="1"/>
  <c r="L112" i="4" s="1"/>
  <c r="F112" i="4"/>
  <c r="E112" i="4"/>
  <c r="D112" i="4"/>
  <c r="J112" i="4" s="1"/>
  <c r="C112" i="4" a="1"/>
  <c r="C112" i="4" s="1"/>
  <c r="I112" i="4"/>
  <c r="F39" i="4"/>
  <c r="E39" i="4"/>
  <c r="D39" i="4"/>
  <c r="C39" i="4"/>
  <c r="C41" i="4" s="1"/>
  <c r="M53" i="4"/>
  <c r="M35" i="5"/>
  <c r="K34" i="5"/>
  <c r="I85" i="4"/>
  <c r="F85" i="4"/>
  <c r="E85" i="4"/>
  <c r="D85" i="4"/>
  <c r="C85" i="4" a="1"/>
  <c r="C85" i="4" s="1"/>
  <c r="G85" i="4" s="1"/>
  <c r="L85" i="4" a="1"/>
  <c r="L85" i="4" s="1"/>
  <c r="M85" i="4" s="1"/>
  <c r="M71" i="4"/>
  <c r="I78" i="4"/>
  <c r="F78" i="4"/>
  <c r="E78" i="4"/>
  <c r="D78" i="4"/>
  <c r="J78" i="4" s="1"/>
  <c r="C78" i="4" a="1"/>
  <c r="C78" i="4" s="1"/>
  <c r="L78" i="4" a="1"/>
  <c r="L78" i="4" s="1"/>
  <c r="I96" i="4"/>
  <c r="F96" i="4"/>
  <c r="E96" i="4"/>
  <c r="D96" i="4"/>
  <c r="C96" i="4" a="1"/>
  <c r="C96" i="4" s="1"/>
  <c r="G96" i="4" s="1"/>
  <c r="L96" i="4" a="1"/>
  <c r="L96" i="4" s="1"/>
  <c r="I61" i="4"/>
  <c r="F61" i="4"/>
  <c r="E61" i="4"/>
  <c r="D61" i="4"/>
  <c r="C61" i="4" a="1"/>
  <c r="C61" i="4" s="1"/>
  <c r="G61" i="4" s="1"/>
  <c r="L61" i="4" a="1"/>
  <c r="L61" i="4" s="1"/>
  <c r="K14" i="5"/>
  <c r="M15" i="5"/>
  <c r="G58" i="4"/>
  <c r="I107" i="4"/>
  <c r="F107" i="4"/>
  <c r="E107" i="4"/>
  <c r="D107" i="4"/>
  <c r="J107" i="4" s="1"/>
  <c r="C107" i="4" a="1"/>
  <c r="C107" i="4" s="1"/>
  <c r="G107" i="4" s="1"/>
  <c r="L107" i="4" a="1"/>
  <c r="L107" i="4" s="1"/>
  <c r="M107" i="4" s="1"/>
  <c r="C76" i="4" a="1"/>
  <c r="C76" i="4" s="1"/>
  <c r="G76" i="4" s="1"/>
  <c r="L76" i="4" a="1"/>
  <c r="L76" i="4" s="1"/>
  <c r="M76" i="4" s="1"/>
  <c r="I76" i="4"/>
  <c r="E76" i="4"/>
  <c r="F76" i="4"/>
  <c r="D76" i="4"/>
  <c r="J76" i="4" s="1"/>
  <c r="M86" i="4"/>
  <c r="K78" i="5"/>
  <c r="M79" i="5"/>
  <c r="L89" i="4" a="1"/>
  <c r="L89" i="4" s="1"/>
  <c r="I89" i="4"/>
  <c r="F89" i="4"/>
  <c r="E89" i="4"/>
  <c r="C89" i="4" a="1"/>
  <c r="C89" i="4" s="1"/>
  <c r="G89" i="4" s="1"/>
  <c r="D89" i="4"/>
  <c r="M17" i="5"/>
  <c r="K16" i="5"/>
  <c r="I66" i="4"/>
  <c r="F66" i="4"/>
  <c r="E66" i="4"/>
  <c r="C66" i="4" a="1"/>
  <c r="C66" i="4" s="1"/>
  <c r="G66" i="4" s="1"/>
  <c r="D66" i="4"/>
  <c r="J66" i="4" s="1"/>
  <c r="L66" i="4" a="1"/>
  <c r="L66" i="4" s="1"/>
  <c r="K26" i="5"/>
  <c r="M27" i="5"/>
  <c r="F128" i="4"/>
  <c r="D128" i="4"/>
  <c r="J128" i="4" s="1"/>
  <c r="C128" i="4" a="1"/>
  <c r="C128" i="4" s="1"/>
  <c r="E128" i="4"/>
  <c r="L128" i="4" a="1"/>
  <c r="L128" i="4" s="1"/>
  <c r="I128" i="4"/>
  <c r="I121" i="4"/>
  <c r="F121" i="4"/>
  <c r="L121" i="4" a="1"/>
  <c r="L121" i="4" s="1"/>
  <c r="M121" i="4" s="1"/>
  <c r="E121" i="4"/>
  <c r="D121" i="4"/>
  <c r="C121" i="4" a="1"/>
  <c r="C121" i="4" s="1"/>
  <c r="G121" i="4" s="1"/>
  <c r="D110" i="4"/>
  <c r="J110" i="4" s="1"/>
  <c r="I110" i="4"/>
  <c r="F110" i="4"/>
  <c r="E110" i="4"/>
  <c r="C110" i="4" a="1"/>
  <c r="C110" i="4" s="1"/>
  <c r="L110" i="4" a="1"/>
  <c r="L110" i="4" s="1"/>
  <c r="M61" i="5"/>
  <c r="K60" i="5"/>
  <c r="M41" i="5"/>
  <c r="K40" i="5"/>
  <c r="I60" i="4"/>
  <c r="F60" i="4"/>
  <c r="E60" i="4"/>
  <c r="D60" i="4"/>
  <c r="C60" i="4" a="1"/>
  <c r="C60" i="4" s="1"/>
  <c r="G60" i="4" s="1"/>
  <c r="L60" i="4" a="1"/>
  <c r="L60" i="4" s="1"/>
  <c r="M60" i="4" s="1"/>
  <c r="M64" i="4"/>
  <c r="M25" i="5"/>
  <c r="K24" i="5"/>
  <c r="M105" i="4"/>
  <c r="D40" i="4"/>
  <c r="D42" i="4" s="1"/>
  <c r="L124" i="4" a="1"/>
  <c r="L124" i="4" s="1"/>
  <c r="I124" i="4"/>
  <c r="F124" i="4"/>
  <c r="E124" i="4"/>
  <c r="D124" i="4"/>
  <c r="C124" i="4" a="1"/>
  <c r="C124" i="4" s="1"/>
  <c r="G124" i="4" s="1"/>
  <c r="G97" i="4"/>
  <c r="L77" i="4" a="1"/>
  <c r="L77" i="4" s="1"/>
  <c r="I77" i="4"/>
  <c r="F77" i="4"/>
  <c r="E77" i="4"/>
  <c r="C77" i="4" a="1"/>
  <c r="C77" i="4" s="1"/>
  <c r="D77" i="4"/>
  <c r="E40" i="4"/>
  <c r="E42" i="4" s="1"/>
  <c r="M78" i="4"/>
  <c r="G63" i="4"/>
  <c r="K70" i="5"/>
  <c r="M71" i="5"/>
  <c r="D123" i="4"/>
  <c r="L123" i="4" a="1"/>
  <c r="L123" i="4" s="1"/>
  <c r="M123" i="4" s="1"/>
  <c r="I123" i="4"/>
  <c r="F123" i="4"/>
  <c r="E123" i="4"/>
  <c r="C123" i="4" a="1"/>
  <c r="C123" i="4" s="1"/>
  <c r="G123" i="4" s="1"/>
  <c r="M74" i="4"/>
  <c r="D116" i="4"/>
  <c r="J116" i="4" s="1"/>
  <c r="L116" i="4" a="1"/>
  <c r="L116" i="4" s="1"/>
  <c r="M116" i="4" s="1"/>
  <c r="I116" i="4"/>
  <c r="F116" i="4"/>
  <c r="C116" i="4" a="1"/>
  <c r="C116" i="4" s="1"/>
  <c r="E116" i="4"/>
  <c r="I79" i="4"/>
  <c r="F79" i="4"/>
  <c r="E79" i="4"/>
  <c r="D79" i="4"/>
  <c r="C79" i="4" a="1"/>
  <c r="C79" i="4" s="1"/>
  <c r="G79" i="4" s="1"/>
  <c r="L79" i="4" a="1"/>
  <c r="L79" i="4" s="1"/>
  <c r="M79" i="4" s="1"/>
  <c r="G56" i="4"/>
  <c r="M51" i="5"/>
  <c r="K50" i="5"/>
  <c r="L59" i="4" a="1"/>
  <c r="L59" i="4" s="1"/>
  <c r="I59" i="4"/>
  <c r="F59" i="4"/>
  <c r="D59" i="4"/>
  <c r="E59" i="4"/>
  <c r="C59" i="4" a="1"/>
  <c r="C59" i="4" s="1"/>
  <c r="G59" i="4" s="1"/>
  <c r="M53" i="5"/>
  <c r="K52" i="5"/>
  <c r="F92" i="4"/>
  <c r="E92" i="4"/>
  <c r="D92" i="4"/>
  <c r="C92" i="4" a="1"/>
  <c r="C92" i="4" s="1"/>
  <c r="G92" i="4" s="1"/>
  <c r="L92" i="4" a="1"/>
  <c r="L92" i="4" s="1"/>
  <c r="I92" i="4"/>
  <c r="I71" i="4"/>
  <c r="E71" i="4"/>
  <c r="C71" i="4" a="1"/>
  <c r="C71" i="4" s="1"/>
  <c r="G71" i="4" s="1"/>
  <c r="L71" i="4" a="1"/>
  <c r="L71" i="4" s="1"/>
  <c r="F71" i="4"/>
  <c r="D71" i="4"/>
  <c r="J71" i="4" s="1"/>
  <c r="M96" i="4"/>
  <c r="M7" i="5"/>
  <c r="K6" i="5"/>
  <c r="G128" i="4"/>
  <c r="F74" i="4"/>
  <c r="E74" i="4"/>
  <c r="D74" i="4"/>
  <c r="C74" i="4" a="1"/>
  <c r="C74" i="4" s="1"/>
  <c r="G74" i="4" s="1"/>
  <c r="L74" i="4" a="1"/>
  <c r="L74" i="4" s="1"/>
  <c r="I74" i="4"/>
  <c r="T47" i="4"/>
  <c r="R47" i="4"/>
  <c r="P47" i="4"/>
  <c r="L14" i="4"/>
  <c r="N47" i="4"/>
  <c r="D45" i="4" s="1"/>
  <c r="E99" i="4"/>
  <c r="D99" i="4"/>
  <c r="J99" i="4" s="1"/>
  <c r="C99" i="4" a="1"/>
  <c r="C99" i="4" s="1"/>
  <c r="L99" i="4" a="1"/>
  <c r="L99" i="4" s="1"/>
  <c r="M99" i="4" s="1"/>
  <c r="F99" i="4"/>
  <c r="I99" i="4"/>
  <c r="I120" i="4"/>
  <c r="L120" i="4" a="1"/>
  <c r="L120" i="4" s="1"/>
  <c r="M120" i="4" s="1"/>
  <c r="F120" i="4"/>
  <c r="E120" i="4"/>
  <c r="D120" i="4"/>
  <c r="C120" i="4" a="1"/>
  <c r="C120" i="4" s="1"/>
  <c r="G120" i="4" s="1"/>
  <c r="P42" i="4"/>
  <c r="N42" i="4"/>
  <c r="L12" i="4"/>
  <c r="R42" i="4"/>
  <c r="F40" i="4" s="1"/>
  <c r="T42" i="4"/>
  <c r="M75" i="5"/>
  <c r="K74" i="5"/>
  <c r="G95" i="4"/>
  <c r="G99" i="4"/>
  <c r="I91" i="4"/>
  <c r="F91" i="4"/>
  <c r="E91" i="4"/>
  <c r="D91" i="4"/>
  <c r="J91" i="4" s="1"/>
  <c r="C91" i="4" a="1"/>
  <c r="C91" i="4" s="1"/>
  <c r="L91" i="4" a="1"/>
  <c r="L91" i="4" s="1"/>
  <c r="M127" i="4"/>
  <c r="M21" i="5"/>
  <c r="K20" i="5"/>
  <c r="F109" i="4"/>
  <c r="I109" i="4"/>
  <c r="E109" i="4"/>
  <c r="D109" i="4"/>
  <c r="J109" i="4" s="1"/>
  <c r="C109" i="4" a="1"/>
  <c r="C109" i="4" s="1"/>
  <c r="L109" i="4" a="1"/>
  <c r="L109" i="4" s="1"/>
  <c r="C82" i="4" a="1"/>
  <c r="C82" i="4" s="1"/>
  <c r="G82" i="4" s="1"/>
  <c r="L82" i="4" a="1"/>
  <c r="L82" i="4" s="1"/>
  <c r="M82" i="4" s="1"/>
  <c r="I82" i="4"/>
  <c r="E82" i="4"/>
  <c r="F82" i="4"/>
  <c r="D82" i="4"/>
  <c r="J82" i="4" s="1"/>
  <c r="I97" i="4"/>
  <c r="F97" i="4"/>
  <c r="E97" i="4"/>
  <c r="D97" i="4"/>
  <c r="C97" i="4" a="1"/>
  <c r="C97" i="4" s="1"/>
  <c r="L97" i="4" a="1"/>
  <c r="L97" i="4" s="1"/>
  <c r="M97" i="4" s="1"/>
  <c r="G83" i="4"/>
  <c r="F111" i="4"/>
  <c r="E111" i="4"/>
  <c r="D111" i="4"/>
  <c r="J111" i="4" s="1"/>
  <c r="C111" i="4" a="1"/>
  <c r="C111" i="4" s="1"/>
  <c r="G111" i="4" s="1"/>
  <c r="L111" i="4" a="1"/>
  <c r="L111" i="4" s="1"/>
  <c r="M111" i="4" s="1"/>
  <c r="I111" i="4"/>
  <c r="G91" i="4"/>
  <c r="H44" i="4"/>
  <c r="H45" i="4"/>
  <c r="D57" i="4"/>
  <c r="J57" i="4" s="1"/>
  <c r="L57" i="4" a="1"/>
  <c r="L57" i="4" s="1"/>
  <c r="I57" i="4"/>
  <c r="F57" i="4"/>
  <c r="E57" i="4"/>
  <c r="C57" i="4" a="1"/>
  <c r="C57" i="4" s="1"/>
  <c r="E45" i="4"/>
  <c r="E47" i="4" s="1"/>
  <c r="K54" i="5"/>
  <c r="M55" i="5"/>
  <c r="M69" i="4"/>
  <c r="M68" i="4"/>
  <c r="L54" i="4" a="1"/>
  <c r="L54" i="4" s="1"/>
  <c r="M54" i="4" s="1"/>
  <c r="I54" i="4"/>
  <c r="F54" i="4"/>
  <c r="E54" i="4"/>
  <c r="D54" i="4"/>
  <c r="C54" i="4" a="1"/>
  <c r="C54" i="4" s="1"/>
  <c r="G54" i="4" s="1"/>
  <c r="G78" i="4"/>
  <c r="L100" i="4" a="1"/>
  <c r="L100" i="4" s="1"/>
  <c r="M100" i="4" s="1"/>
  <c r="C100" i="4" a="1"/>
  <c r="C100" i="4" s="1"/>
  <c r="I100" i="4"/>
  <c r="E100" i="4"/>
  <c r="F100" i="4"/>
  <c r="D100" i="4"/>
  <c r="J100" i="4" s="1"/>
  <c r="M61" i="4"/>
  <c r="M128" i="4"/>
  <c r="L83" i="4" a="1"/>
  <c r="L83" i="4" s="1"/>
  <c r="M83" i="4" s="1"/>
  <c r="I83" i="4"/>
  <c r="F83" i="4"/>
  <c r="E83" i="4"/>
  <c r="C83" i="4" a="1"/>
  <c r="C83" i="4" s="1"/>
  <c r="D83" i="4"/>
  <c r="G57" i="4"/>
  <c r="C101" i="4" a="1"/>
  <c r="C101" i="4" s="1"/>
  <c r="G101" i="4" s="1"/>
  <c r="L101" i="4" a="1"/>
  <c r="L101" i="4" s="1"/>
  <c r="M101" i="4" s="1"/>
  <c r="I101" i="4"/>
  <c r="F101" i="4"/>
  <c r="D101" i="4"/>
  <c r="J101" i="4" s="1"/>
  <c r="E101" i="4"/>
  <c r="I126" i="4"/>
  <c r="L126" i="4" a="1"/>
  <c r="L126" i="4" s="1"/>
  <c r="F126" i="4"/>
  <c r="E126" i="4"/>
  <c r="D126" i="4"/>
  <c r="C126" i="4" a="1"/>
  <c r="C126" i="4" s="1"/>
  <c r="G126" i="4" s="1"/>
  <c r="M77" i="4"/>
  <c r="M85" i="5"/>
  <c r="K84" i="5"/>
  <c r="M102" i="4"/>
  <c r="I114" i="4"/>
  <c r="D114" i="4"/>
  <c r="C114" i="4" a="1"/>
  <c r="C114" i="4" s="1"/>
  <c r="G114" i="4" s="1"/>
  <c r="L114" i="4" a="1"/>
  <c r="L114" i="4" s="1"/>
  <c r="E114" i="4"/>
  <c r="F114" i="4"/>
  <c r="K94" i="5"/>
  <c r="M95" i="5"/>
  <c r="M91" i="4"/>
  <c r="E113" i="4"/>
  <c r="D113" i="4"/>
  <c r="J113" i="4" s="1"/>
  <c r="C113" i="4" a="1"/>
  <c r="C113" i="4" s="1"/>
  <c r="G113" i="4" s="1"/>
  <c r="L113" i="4" a="1"/>
  <c r="L113" i="4" s="1"/>
  <c r="M113" i="4" s="1"/>
  <c r="I113" i="4"/>
  <c r="F113" i="4"/>
  <c r="M126" i="4"/>
  <c r="E87" i="4"/>
  <c r="D87" i="4"/>
  <c r="C87" i="4" a="1"/>
  <c r="C87" i="4" s="1"/>
  <c r="G87" i="4" s="1"/>
  <c r="L87" i="4" a="1"/>
  <c r="L87" i="4" s="1"/>
  <c r="M87" i="4" s="1"/>
  <c r="I87" i="4"/>
  <c r="F87" i="4"/>
  <c r="M59" i="4"/>
  <c r="C42" i="4"/>
  <c r="I127" i="4"/>
  <c r="F127" i="4"/>
  <c r="E127" i="4"/>
  <c r="L127" i="4" a="1"/>
  <c r="L127" i="4" s="1"/>
  <c r="C127" i="4" a="1"/>
  <c r="C127" i="4" s="1"/>
  <c r="D127" i="4"/>
  <c r="J127" i="4" s="1"/>
  <c r="G77" i="4"/>
  <c r="M55" i="4"/>
  <c r="M91" i="5"/>
  <c r="K90" i="5"/>
  <c r="F80" i="4"/>
  <c r="E80" i="4"/>
  <c r="D80" i="4"/>
  <c r="C80" i="4" a="1"/>
  <c r="C80" i="4" s="1"/>
  <c r="G80" i="4" s="1"/>
  <c r="L80" i="4" a="1"/>
  <c r="L80" i="4" s="1"/>
  <c r="I80" i="4"/>
  <c r="M98" i="4"/>
  <c r="D63" i="4"/>
  <c r="L63" i="4" a="1"/>
  <c r="L63" i="4" s="1"/>
  <c r="M63" i="4" s="1"/>
  <c r="I63" i="4"/>
  <c r="F63" i="4"/>
  <c r="E63" i="4"/>
  <c r="C63" i="4" a="1"/>
  <c r="C63" i="4" s="1"/>
  <c r="M106" i="4"/>
  <c r="G112" i="4"/>
  <c r="E81" i="4"/>
  <c r="D81" i="4"/>
  <c r="J81" i="4" s="1"/>
  <c r="C81" i="4" a="1"/>
  <c r="C81" i="4" s="1"/>
  <c r="G81" i="4" s="1"/>
  <c r="L81" i="4" a="1"/>
  <c r="L81" i="4" s="1"/>
  <c r="M81" i="4" s="1"/>
  <c r="I81" i="4"/>
  <c r="F81" i="4"/>
  <c r="M49" i="5"/>
  <c r="K48" i="5"/>
  <c r="M43" i="5"/>
  <c r="K42" i="5"/>
  <c r="I108" i="4"/>
  <c r="F108" i="4"/>
  <c r="E108" i="4"/>
  <c r="D108" i="4"/>
  <c r="J108" i="4" s="1"/>
  <c r="C108" i="4" a="1"/>
  <c r="C108" i="4" s="1"/>
  <c r="G108" i="4" s="1"/>
  <c r="L108" i="4" a="1"/>
  <c r="L108" i="4" s="1"/>
  <c r="M108" i="4" s="1"/>
  <c r="G68" i="4"/>
  <c r="G88" i="4"/>
  <c r="F45" i="4"/>
  <c r="F47" i="4" s="1"/>
  <c r="K30" i="5"/>
  <c r="M31" i="5"/>
  <c r="G110" i="4"/>
  <c r="M117" i="4"/>
  <c r="M92" i="4"/>
  <c r="F103" i="4"/>
  <c r="L103" i="4" a="1"/>
  <c r="L103" i="4" s="1"/>
  <c r="M103" i="4" s="1"/>
  <c r="I103" i="4"/>
  <c r="E103" i="4"/>
  <c r="D103" i="4"/>
  <c r="J103" i="4" s="1"/>
  <c r="C103" i="4" a="1"/>
  <c r="C103" i="4" s="1"/>
  <c r="G103" i="4" s="1"/>
  <c r="M57" i="5"/>
  <c r="K56" i="5"/>
  <c r="I73" i="4"/>
  <c r="F73" i="4"/>
  <c r="E73" i="4"/>
  <c r="D73" i="4"/>
  <c r="C73" i="4" a="1"/>
  <c r="C73" i="4" s="1"/>
  <c r="G73" i="4" s="1"/>
  <c r="L73" i="4" a="1"/>
  <c r="L73" i="4" s="1"/>
  <c r="M73" i="4" s="1"/>
  <c r="H40" i="4"/>
  <c r="G40" i="4" s="1"/>
  <c r="G102" i="4"/>
  <c r="K22" i="5"/>
  <c r="M23" i="5"/>
  <c r="M58" i="4"/>
  <c r="F122" i="4"/>
  <c r="D122" i="4"/>
  <c r="L122" i="4" a="1"/>
  <c r="L122" i="4" s="1"/>
  <c r="M122" i="4" s="1"/>
  <c r="I122" i="4"/>
  <c r="E122" i="4"/>
  <c r="C122" i="4" a="1"/>
  <c r="C122" i="4" s="1"/>
  <c r="G122" i="4" s="1"/>
  <c r="M45" i="5"/>
  <c r="K44" i="5"/>
  <c r="L119" i="4" a="1"/>
  <c r="L119" i="4" s="1"/>
  <c r="M119" i="4" s="1"/>
  <c r="I119" i="4"/>
  <c r="F119" i="4"/>
  <c r="E119" i="4"/>
  <c r="D119" i="4"/>
  <c r="J119" i="4" s="1"/>
  <c r="C119" i="4" a="1"/>
  <c r="C119" i="4" s="1"/>
  <c r="M67" i="4"/>
  <c r="M80" i="4"/>
  <c r="M57" i="4"/>
  <c r="K46" i="5"/>
  <c r="M47" i="5"/>
  <c r="E75" i="4"/>
  <c r="D75" i="4"/>
  <c r="J75" i="4" s="1"/>
  <c r="C75" i="4" a="1"/>
  <c r="C75" i="4" s="1"/>
  <c r="G75" i="4" s="1"/>
  <c r="L75" i="4" a="1"/>
  <c r="L75" i="4" s="1"/>
  <c r="M75" i="4" s="1"/>
  <c r="I75" i="4"/>
  <c r="F75" i="4"/>
  <c r="M3" i="5"/>
  <c r="K2" i="5"/>
  <c r="J53" i="4" l="1"/>
  <c r="E53" i="4"/>
  <c r="G53" i="4"/>
  <c r="F130" i="4"/>
  <c r="D47" i="4"/>
  <c r="D46" i="4"/>
  <c r="J89" i="4"/>
  <c r="F46" i="4"/>
  <c r="E46" i="4"/>
  <c r="L118" i="4" a="1"/>
  <c r="L118" i="4" s="1"/>
  <c r="M118" i="4" s="1"/>
  <c r="I118" i="4"/>
  <c r="F118" i="4"/>
  <c r="E118" i="4"/>
  <c r="D118" i="4"/>
  <c r="J118" i="4" s="1"/>
  <c r="C118" i="4" a="1"/>
  <c r="C118" i="4" s="1"/>
  <c r="G127" i="4"/>
  <c r="J124" i="4"/>
  <c r="J96" i="4"/>
  <c r="D41" i="4"/>
  <c r="J90" i="4"/>
  <c r="G86" i="4"/>
  <c r="J79" i="4"/>
  <c r="J93" i="4"/>
  <c r="J84" i="4"/>
  <c r="G70" i="4"/>
  <c r="J117" i="4"/>
  <c r="J63" i="4"/>
  <c r="H46" i="4"/>
  <c r="H47" i="4"/>
  <c r="J85" i="4"/>
  <c r="E41" i="4"/>
  <c r="J105" i="4"/>
  <c r="J126" i="4"/>
  <c r="G116" i="4"/>
  <c r="J73" i="4"/>
  <c r="J87" i="4"/>
  <c r="J83" i="4"/>
  <c r="J97" i="4"/>
  <c r="J74" i="4"/>
  <c r="J59" i="4"/>
  <c r="J77" i="4"/>
  <c r="J60" i="4"/>
  <c r="J61" i="4"/>
  <c r="F41" i="4"/>
  <c r="F42" i="4"/>
  <c r="J115" i="4"/>
  <c r="G44" i="4"/>
  <c r="J62" i="4"/>
  <c r="G45" i="4"/>
  <c r="I45" i="4" s="1"/>
  <c r="G109" i="4"/>
  <c r="G39" i="4"/>
  <c r="G69" i="4"/>
  <c r="J72" i="4"/>
  <c r="J122" i="4"/>
  <c r="J123" i="4"/>
  <c r="J56" i="4"/>
  <c r="J98" i="4"/>
  <c r="J68" i="4"/>
  <c r="J94" i="4"/>
  <c r="C130" i="4"/>
  <c r="J80" i="4"/>
  <c r="J114" i="4"/>
  <c r="J54" i="4"/>
  <c r="J120" i="4"/>
  <c r="J92" i="4"/>
  <c r="J121" i="4"/>
  <c r="G67" i="4"/>
  <c r="J104" i="4"/>
  <c r="H42" i="4"/>
  <c r="G119" i="4"/>
  <c r="I40" i="4"/>
  <c r="G100" i="4"/>
  <c r="G106" i="4"/>
  <c r="J95" i="4"/>
  <c r="H41" i="4"/>
  <c r="G42" i="4" l="1"/>
  <c r="I42" i="4" s="1"/>
  <c r="G41" i="4"/>
  <c r="G118" i="4"/>
  <c r="G130" i="4" s="1"/>
  <c r="I53" i="4"/>
  <c r="I130" i="4" s="1"/>
  <c r="E130" i="4"/>
  <c r="G46" i="4"/>
  <c r="G47" i="4"/>
  <c r="I47" i="4" s="1"/>
  <c r="D130" i="4"/>
  <c r="J130" i="4" s="1"/>
  <c r="K47" i="4" l="1"/>
  <c r="J42" i="4" s="1"/>
  <c r="I46" i="4"/>
  <c r="K46" i="4" s="1"/>
  <c r="J41" i="4" s="1"/>
  <c r="K42" i="4"/>
  <c r="E11" i="4"/>
  <c r="D11" i="4" s="1"/>
  <c r="I41" i="4"/>
  <c r="K41" i="4" s="1"/>
  <c r="E10" i="4" l="1"/>
  <c r="D10" i="4" s="1"/>
  <c r="E12" i="4"/>
  <c r="D12" i="4" s="1"/>
  <c r="E13" i="4"/>
  <c r="D13" i="4" s="1"/>
  <c r="E14" i="4"/>
  <c r="D14"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00000000-0006-0000-0100-000001000000}">
      <text>
        <r>
          <rPr>
            <sz val="10"/>
            <color rgb="FF000000"/>
            <rFont val="Arial"/>
            <scheme val="minor"/>
          </rPr>
          <t>======
ID#AAAB3zwDVkA
    (2026-04-21 17:06:38)
Vybrať z rozbaľovacieho zoznamu</t>
        </r>
      </text>
    </comment>
    <comment ref="A7" authorId="0" shapeId="0" xr:uid="{00000000-0006-0000-0100-00000A000000}">
      <text>
        <r>
          <rPr>
            <sz val="10"/>
            <color rgb="FF000000"/>
            <rFont val="Arial"/>
            <scheme val="minor"/>
          </rPr>
          <t>======
ID#AAAB3zwDVi4
    (2026-04-21 17:06:38)
Účel úhrady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00000000-0006-0000-0100-000009000000}">
      <text>
        <r>
          <rPr>
            <sz val="10"/>
            <color rgb="FF000000"/>
            <rFont val="Arial"/>
            <scheme val="minor"/>
          </rPr>
          <t>======
ID#AAAB3zwDVjA
    (2026-04-21 17:06:38)
Interné číslo účtovného dokladu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t>
        </r>
      </text>
    </comment>
    <comment ref="C7" authorId="0" shapeId="0" xr:uid="{00000000-0006-0000-0100-000006000000}">
      <text>
        <r>
          <rPr>
            <sz val="10"/>
            <color rgb="FF000000"/>
            <rFont val="Arial"/>
            <scheme val="minor"/>
          </rPr>
          <t>======
ID#AAAB3zwDVjU
    (2026-04-21 17:06:38)
Číslo originálneho (externého) účtovného dokladu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t>
        </r>
      </text>
    </comment>
    <comment ref="D7" authorId="0" shapeId="0" xr:uid="{00000000-0006-0000-0100-000007000000}">
      <text>
        <r>
          <rPr>
            <sz val="10"/>
            <color rgb="FF000000"/>
            <rFont val="Arial"/>
            <scheme val="minor"/>
          </rPr>
          <t>======
ID#AAAB3zwDVjI
    (2026-04-21 17:06:38)
Dátum skutočnej úhrady účtovného dokladu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00000000-0006-0000-0100-000004000000}">
      <text>
        <r>
          <rPr>
            <sz val="10"/>
            <color rgb="FF000000"/>
            <rFont val="Arial"/>
            <scheme val="minor"/>
          </rPr>
          <t>======
ID#AAAB3zwDVjk
    (2026-04-21 17:06:38)
Popis úhrady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0" shapeId="0" xr:uid="{00000000-0006-0000-0100-000002000000}">
      <text>
        <r>
          <rPr>
            <sz val="10"/>
            <color rgb="FF000000"/>
            <rFont val="Arial"/>
            <scheme val="minor"/>
          </rPr>
          <t>======
ID#AAAB3zwDVj0
    (2026-04-21 17:06:38)
IČO dodávateľa plnenia
Uviesť IČO dodávateľa.
V prípade zahraničného dodávateľa, ktorý nemá IČO, ostáva bunka nevyplnená.</t>
        </r>
      </text>
    </comment>
    <comment ref="G7" authorId="0" shapeId="0" xr:uid="{00000000-0006-0000-0100-000005000000}">
      <text>
        <r>
          <rPr>
            <sz val="10"/>
            <color rgb="FF000000"/>
            <rFont val="Arial"/>
            <scheme val="minor"/>
          </rPr>
          <t>======
ID#AAAB3zwDVjg
    (2026-04-21 17:06:38)
Dodávateľ plnenia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POZOR:
Dodávateľom plnenia nemôže byť nikdy prijímateľ prostriedkov (nie zväz, nie asociácia a pod.).</t>
        </r>
      </text>
    </comment>
    <comment ref="H7" authorId="0" shapeId="0" xr:uid="{00000000-0006-0000-0100-000008000000}">
      <text>
        <r>
          <rPr>
            <sz val="10"/>
            <color rgb="FF000000"/>
            <rFont val="Arial"/>
            <scheme val="minor"/>
          </rPr>
          <t>======
ID#AAAB3zwDVjE
    (2026-04-21 17:06:38)
Skutočne uhradená suma
(uhradená alebo refundovaná zo samostatného bankového účtu)
Uviesť skutočne uhradenú sumu s presnosťou na dve desatinné miesta. Sumy je potrebné uvádzať presne (ako na faktúre), nielen približne.</t>
        </r>
      </text>
    </comment>
    <comment ref="I7" authorId="0" shapeId="0" xr:uid="{00000000-0006-0000-0100-000003000000}">
      <text>
        <r>
          <rPr>
            <sz val="10"/>
            <color rgb="FF000000"/>
            <rFont val="Arial"/>
            <scheme val="minor"/>
          </rPr>
          <t>======
ID#AAAB3zwDVjo
    (2026-04-21 17:06:38)
Analytický kód
1 = šport mládeže do 23 rokov (cez kluby)
2 = talentovaní športovci
3 = športová reprezentácia
4 = správa a prevádzka
99 = spolufinancovanie (výlučne v prípade dotácie, pri ktorej bola zmluvne určená povinnosť spolufinancovania) 
TOTO SA NETÝKA:
1. Príspevku uznanému športu
2. Príspevku športovcom top-tímov
3. Príspevkov SOV a SPV</t>
        </r>
      </text>
    </comment>
  </commentList>
  <extLst>
    <ext xmlns:r="http://schemas.openxmlformats.org/officeDocument/2006/relationships" uri="GoogleSheetsCustomDataVersion2">
      <go:sheetsCustomData xmlns:go="http://customooxmlschemas.google.com/" r:id="rId1" roundtripDataSignature="AMtx7mgXeiBRsOFouwk1491+BHbPZ6ERS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04" authorId="0" shapeId="0" xr:uid="{00000000-0006-0000-0400-000006000000}">
      <text>
        <r>
          <rPr>
            <sz val="10"/>
            <color rgb="FF000000"/>
            <rFont val="Arial"/>
            <scheme val="minor"/>
          </rPr>
          <t>======
ID#AAAB3zwDVjQ
    (2026-04-21 17:06:38)
Účel úhrady
Vybrať z rozbaľovacieho zoznamu, inak formulár nebude správne vyhodnocovať údaje.
POZOR:
Doklady vkladať v poradí jednotlivých účelov. Uvádzať NÁZOV účelu/podujatia na všetky doklady, ktorých sa to týka.</t>
        </r>
      </text>
    </comment>
    <comment ref="B104" authorId="0" shapeId="0" xr:uid="{00000000-0006-0000-0400-000002000000}">
      <text>
        <r>
          <rPr>
            <sz val="10"/>
            <color rgb="FF000000"/>
            <rFont val="Arial"/>
            <scheme val="minor"/>
          </rPr>
          <t>======
ID#AAAB3zwDVj4
    (2026-04-21 17:06:38)
Interné číslo účtovného dokladu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r>
      </text>
    </comment>
    <comment ref="C104" authorId="0" shapeId="0" xr:uid="{00000000-0006-0000-0400-000008000000}">
      <text>
        <r>
          <rPr>
            <sz val="10"/>
            <color rgb="FF000000"/>
            <rFont val="Arial"/>
            <scheme val="minor"/>
          </rPr>
          <t>======
ID#AAAB3zwDVi8
    (2026-04-21 17:06:38)
Číslo originálneho (externého) účtovného dokladu
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t>
        </r>
      </text>
    </comment>
    <comment ref="D104" authorId="0" shapeId="0" xr:uid="{00000000-0006-0000-0400-000005000000}">
      <text>
        <r>
          <rPr>
            <sz val="10"/>
            <color rgb="FF000000"/>
            <rFont val="Arial"/>
            <scheme val="minor"/>
          </rPr>
          <t>======
ID#AAAB3zwDVjY
    (2026-04-21 17:06:38)
Dátum skutočnej úhrady účtovného dokladu
Uviesť dátum pôvodnej úhrady dokladu, a to dátum uvedený na výpise z účtu alebo dátum uvedený na pokladničnom doklade.
POZOR:
- neuvádzať dátum zadania príkazu na úhradu,
- neuvádzať dátum splatnosti/vystavenia/zdaniteľného plnenia faktúry,
- dátum skutočnej úhrady musí súhlasiť s oprávneným obdobím použitia finančných prostriedkov uvedeným v zmluve</t>
        </r>
      </text>
    </comment>
    <comment ref="E104" authorId="0" shapeId="0" xr:uid="{00000000-0006-0000-0400-000007000000}">
      <text>
        <r>
          <rPr>
            <sz val="10"/>
            <color rgb="FF000000"/>
            <rFont val="Arial"/>
            <scheme val="minor"/>
          </rPr>
          <t>======
ID#AAAB3zwDVjM
    (2026-04-21 17:06:38)
Dátum refundácie účtovného dokladu
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t>
        </r>
      </text>
    </comment>
    <comment ref="F104" authorId="0" shapeId="0" xr:uid="{00000000-0006-0000-0400-00000A000000}">
      <text>
        <r>
          <rPr>
            <sz val="10"/>
            <color rgb="FF000000"/>
            <rFont val="Arial"/>
            <scheme val="minor"/>
          </rPr>
          <t>======
ID#AAAB3zwDViw
    (2026-04-21 17:06:38)
Popis úhrady
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VRATKY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"STORNO", "ZĽAVA", "DOBROPIS" atď.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r>
      </text>
    </comment>
    <comment ref="G104" authorId="0" shapeId="0" xr:uid="{00000000-0006-0000-0400-000009000000}">
      <text>
        <r>
          <rPr>
            <sz val="10"/>
            <color rgb="FF000000"/>
            <rFont val="Arial"/>
            <scheme val="minor"/>
          </rPr>
          <t>======
ID#AAAB3zwDVi0
    (2026-04-21 17:06:38)
IČO dodávateľa plnenia
Uviesť IČO dodávateľa.
V prípade zahraničného dodávateľa, ktorý nemá IČO, ostáva bunka nevyplnená.</t>
        </r>
      </text>
    </comment>
    <comment ref="H104" authorId="0" shapeId="0" xr:uid="{00000000-0006-0000-0400-000003000000}">
      <text>
        <r>
          <rPr>
            <sz val="10"/>
            <color rgb="FF000000"/>
            <rFont val="Arial"/>
            <scheme val="minor"/>
          </rPr>
          <t>======
ID#AAAB3zwDVjw
    (2026-04-21 17:06:38)
Dodávateľ plnenia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POZOR:
Dodávateľom plnenia nemôže byť nikdy prijímateľ prostriedkov.</t>
        </r>
      </text>
    </comment>
    <comment ref="I104" authorId="0" shapeId="0" xr:uid="{00000000-0006-0000-0400-000001000000}">
      <text>
        <r>
          <rPr>
            <sz val="10"/>
            <color rgb="FF000000"/>
            <rFont val="Arial"/>
            <scheme val="minor"/>
          </rPr>
          <t>======
ID#AAAB3zwDVj8
    (2026-04-21 17:06:38)
Skutočne uhradená suma
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00000000-0006-0000-0400-000004000000}">
      <text>
        <r>
          <rPr>
            <sz val="10"/>
            <color rgb="FF000000"/>
            <rFont val="Arial"/>
            <scheme val="minor"/>
          </rPr>
          <t>======
ID#AAAB3zwDVjc
    (2026-04-21 17:06:38)
Analytický kód 
PRE PRÍSPEVOK UZNANÉMU ŠPORTU
1 = šport mládeže do 23 rokov (cez kluby)
2 = talentovaní športovci
3 = športová reprezentácia
4 = správa a prevádzka
5 = iné (ostatná športová činnosť, vrátane kapitálových transferov z PUŠ) 
Analytický kód
PRE OSTATNÉ FINANČNÉ PROSTRIEDKY
10 = ostatné účely
99 = spolufinancovanie (výlučne iba ak bola zmluvne určená povinnosť spolufinancovania) 
Analytický kód je potrebné vždy zadať výberom zo zoznamu.</t>
        </r>
      </text>
    </comment>
  </commentList>
  <extLst>
    <ext xmlns:r="http://schemas.openxmlformats.org/officeDocument/2006/relationships" uri="GoogleSheetsCustomDataVersion2">
      <go:sheetsCustomData xmlns:go="http://customooxmlschemas.google.com/" r:id="rId1" roundtripDataSignature="AMtx7mjJ9FAmhsom2oZSkpSX+KiE3RflQA=="/>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K1" authorId="0" shapeId="0" xr:uid="{00000000-0006-0000-0600-000001000000}">
      <text>
        <r>
          <rPr>
            <sz val="10"/>
            <color rgb="FF000000"/>
            <rFont val="Arial"/>
            <scheme val="minor"/>
          </rPr>
          <t>======
ID#AAAB3zwDVjs
    (2026-04-21 17:06:38)
uviesť názov uznaného športu iba v prípade PUŠ (bežné alebo kapitálové transfery); inak ponechať prázdne !!</t>
        </r>
      </text>
    </comment>
  </commentList>
  <extLst>
    <ext xmlns:r="http://schemas.openxmlformats.org/officeDocument/2006/relationships" uri="GoogleSheetsCustomDataVersion2">
      <go:sheetsCustomData xmlns:go="http://customooxmlschemas.google.com/" r:id="rId1" roundtripDataSignature="AMtx7mhZAt4yqvPfwC9HUNQMts4u6r+yAQ=="/>
    </ext>
  </extLst>
</comments>
</file>

<file path=xl/sharedStrings.xml><?xml version="1.0" encoding="utf-8"?>
<sst xmlns="http://schemas.openxmlformats.org/spreadsheetml/2006/main" count="6570" uniqueCount="3033">
  <si>
    <t>Usmernenie k priebežnému čerpaniu a vyúčtovaniu finančných prostriedkov poskytnutých v roku 2025</t>
  </si>
  <si>
    <t>ZÁKLADNÉ POKYNY</t>
  </si>
  <si>
    <t>1. Vložiť údaje do hárkov "Príjmy" a "Doklady".</t>
  </si>
  <si>
    <t>2. Skontrolovať hárky "Doklady" a "Spolu".</t>
  </si>
  <si>
    <r>
      <rPr>
        <sz val="10"/>
        <color theme="1"/>
        <rFont val="Arial"/>
      </rPr>
      <t xml:space="preserve">3. Vyplniť hárok  "Avízo - vratka" (len Prijímatelia, ktorí nevyčerpali celú sumu). </t>
    </r>
    <r>
      <rPr>
        <b/>
        <sz val="10"/>
        <color rgb="FFC00000"/>
        <rFont val="Arial"/>
      </rPr>
      <t>V prípade vratky menšej ako 5 € (vrátane) za všetky účely spolu prijímateľ nevracia finančné prostriedky.</t>
    </r>
  </si>
  <si>
    <r>
      <rPr>
        <sz val="10"/>
        <color rgb="FF000000"/>
        <rFont val="Arial"/>
      </rPr>
      <t xml:space="preserve">4. Po kontrole odoslať elektronickú verziu formuláru na adresu </t>
    </r>
    <r>
      <rPr>
        <b/>
        <sz val="10"/>
        <color rgb="FF000000"/>
        <rFont val="Arial"/>
      </rPr>
      <t>ziadosti.sport@mincrs.sk.</t>
    </r>
  </si>
  <si>
    <r>
      <rPr>
        <sz val="10"/>
        <color rgb="FF000000"/>
        <rFont val="Arial"/>
      </rPr>
      <t xml:space="preserve">5. </t>
    </r>
    <r>
      <rPr>
        <b/>
        <sz val="10"/>
        <color rgb="FF000000"/>
        <rFont val="Arial"/>
      </rPr>
      <t>Vytlačiť hárky</t>
    </r>
    <r>
      <rPr>
        <sz val="10"/>
        <color rgb="FF000000"/>
        <rFont val="Arial"/>
      </rPr>
      <t xml:space="preserve"> "Spolu", "Doklady</t>
    </r>
    <r>
      <rPr>
        <sz val="10"/>
        <color theme="1"/>
        <rFont val="Arial"/>
      </rPr>
      <t xml:space="preserve">", v prípade nevyčerpaných finančných prostriedkov aj vyplnený hárok </t>
    </r>
    <r>
      <rPr>
        <sz val="10"/>
        <color rgb="FF000000"/>
        <rFont val="Arial"/>
      </rPr>
      <t>"Avízo - vratka".</t>
    </r>
  </si>
  <si>
    <r>
      <rPr>
        <sz val="10"/>
        <color theme="1"/>
        <rFont val="Arial"/>
      </rPr>
      <t xml:space="preserve">6. </t>
    </r>
    <r>
      <rPr>
        <b/>
        <sz val="10"/>
        <color theme="1"/>
        <rFont val="Arial"/>
      </rPr>
      <t>Dopísať</t>
    </r>
    <r>
      <rPr>
        <sz val="10"/>
        <color theme="1"/>
        <rFont val="Arial"/>
      </rPr>
      <t xml:space="preserve"> do hárku "Spolu" </t>
    </r>
    <r>
      <rPr>
        <b/>
        <sz val="10"/>
        <color theme="1"/>
        <rFont val="Arial"/>
      </rPr>
      <t xml:space="preserve">dátum a čas odoslania elektronickej </t>
    </r>
    <r>
      <rPr>
        <sz val="10"/>
        <color theme="1"/>
        <rFont val="Arial"/>
      </rPr>
      <t>verzie formuláru vyúčtovania.</t>
    </r>
  </si>
  <si>
    <r>
      <rPr>
        <sz val="10"/>
        <color rgb="FF000000"/>
        <rFont val="Arial"/>
      </rPr>
      <t xml:space="preserve">7. </t>
    </r>
    <r>
      <rPr>
        <b/>
        <sz val="10"/>
        <color rgb="FF000000"/>
        <rFont val="Arial"/>
      </rPr>
      <t xml:space="preserve">Podpísať hárok "Spolu" prípadne hárok "Avízo - vratka" štatutárnym zástupcom/zástupcami. </t>
    </r>
  </si>
  <si>
    <r>
      <rPr>
        <sz val="10"/>
        <color rgb="FF000000"/>
        <rFont val="Arial"/>
      </rPr>
      <t xml:space="preserve">8. Odoslať vyúčtovanie - hárok "Doklady", hárok "Spolu" prípadne hárok "Avízo - vratka" v listinnej podobe na adresu: </t>
    </r>
    <r>
      <rPr>
        <b/>
        <sz val="10"/>
        <color rgb="FF000000"/>
        <rFont val="Arial"/>
      </rPr>
      <t>Ministerstvo cestovného ruchu a športu SR, sekcia financovania športu a štátnej športovej politiky, Pribinova 32, 810 08 Bratislava .</t>
    </r>
    <r>
      <rPr>
        <sz val="10"/>
        <color rgb="FF000000"/>
        <rFont val="Arial"/>
      </rPr>
      <t xml:space="preserve">  </t>
    </r>
  </si>
  <si>
    <t>Pri vypĺňaní odporúčame použiť hárok „Príklady“, v ktorom je uvedený spôsob uvádzania niektorých druhov výdavkov.</t>
  </si>
  <si>
    <t>Dôrazne žiadame hárky nezabezpečovať heslom!</t>
  </si>
  <si>
    <r>
      <rPr>
        <b/>
        <sz val="10"/>
        <color theme="1"/>
        <rFont val="Arial"/>
      </rPr>
      <t>INFORMÁCIA – PRIEBEŽNÉ ZVEREJŇOVANIE A VYÚČTOVANIE PRÍSPEVKOV PRE KLUBY</t>
    </r>
    <r>
      <rPr>
        <sz val="10"/>
        <color theme="1"/>
        <rFont val="Arial"/>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color theme="1"/>
        <rFont val="Arial"/>
      </rPr>
      <t>Prijímateľ</t>
    </r>
    <r>
      <rPr>
        <sz val="10"/>
        <color theme="1"/>
        <rFont val="Arial"/>
      </rPr>
      <t xml:space="preserve">“) dve možnosti:
</t>
    </r>
    <r>
      <rPr>
        <b/>
        <sz val="10"/>
        <color theme="1"/>
        <rFont val="Arial"/>
      </rPr>
      <t>1.</t>
    </r>
    <r>
      <rPr>
        <sz val="10"/>
        <color theme="1"/>
        <rFont val="Arial"/>
      </rPr>
      <t xml:space="preserve"> </t>
    </r>
    <r>
      <rPr>
        <u/>
        <sz val="10"/>
        <color theme="1"/>
        <rFont val="Arial"/>
      </rPr>
      <t>Príspevok poskytne priamym poukázaním na samostatný bankový účet klubu. V tomto prípade</t>
    </r>
    <r>
      <rPr>
        <sz val="10"/>
        <color theme="1"/>
        <rFont val="Arial"/>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color theme="1"/>
        <rFont val="Arial"/>
      </rPr>
      <t>2.</t>
    </r>
    <r>
      <rPr>
        <sz val="10"/>
        <color theme="1"/>
        <rFont val="Arial"/>
      </rPr>
      <t xml:space="preserve"> </t>
    </r>
    <r>
      <rPr>
        <u/>
        <sz val="10"/>
        <color theme="1"/>
        <rFont val="Arial"/>
      </rPr>
      <t>Príspevok poskytne formou refundácie výdavkov klubu na bankový účet klubu. V tomto prípade</t>
    </r>
    <r>
      <rPr>
        <sz val="10"/>
        <color theme="1"/>
        <rFont val="Arial"/>
      </rPr>
      <t>:
a) KLUB nie je povinný zverejniť priebežné prijatie a čerpanie poskytnutých prostriedkov z príspevku uznanému športu, nakoľko tieto položky sú priebežne zverejňované prijímateľom,
b) Prijímateľ</t>
    </r>
    <r>
      <rPr>
        <b/>
        <sz val="10"/>
        <color theme="1"/>
        <rFont val="Arial"/>
      </rPr>
      <t xml:space="preserve"> zverejňuje</t>
    </r>
    <r>
      <rPr>
        <sz val="10"/>
        <color theme="1"/>
        <rFont val="Arial"/>
      </rPr>
      <t xml:space="preserve"> v hárku „Doklady“ refundované sumy klubu ako samostatné položky podľa konkrétneho účelu, pričom okrem sumy, účelu a dodávateľa plnenia uvedie aj názov KLUBU, ktorému výdavky refunduje,  
c) Prijímateľ </t>
    </r>
    <r>
      <rPr>
        <b/>
        <sz val="10"/>
        <color theme="1"/>
        <rFont val="Arial"/>
      </rPr>
      <t xml:space="preserve">vo formulári </t>
    </r>
    <r>
      <rPr>
        <sz val="10"/>
        <color theme="1"/>
        <rFont val="Arial"/>
      </rPr>
      <t xml:space="preserve">vyúčtovania finančných prostriedkov </t>
    </r>
    <r>
      <rPr>
        <b/>
        <sz val="10"/>
        <color theme="1"/>
        <rFont val="Arial"/>
      </rPr>
      <t xml:space="preserve">uvádza </t>
    </r>
    <r>
      <rPr>
        <sz val="10"/>
        <color theme="1"/>
        <rFont val="Arial"/>
      </rPr>
      <t xml:space="preserve">výdavky refundované klubom v rovnakej forme a štruktúre ako ostatné účely uvedené v zmluve, vrátane názvu KLUBU, ktorému výdavok refunduje. 
</t>
    </r>
  </si>
  <si>
    <r>
      <rPr>
        <b/>
        <sz val="10"/>
        <color theme="1"/>
        <rFont val="Arial"/>
      </rPr>
      <t>INFORMÁCIA - PRIEBEŽNÉ ZVEREJŇOVANIE A VYÚČTOVANIE PRÍSPEVKU SLOVENSKÉMU PARALYMPIJSKÉMU VÝBORU</t>
    </r>
    <r>
      <rPr>
        <sz val="10"/>
        <color theme="1"/>
        <rFont val="Arial"/>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</si>
  <si>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</si>
  <si>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color theme="1"/>
        <rFont val="Arial"/>
      </rPr>
      <t>(1)</t>
    </r>
    <r>
      <rPr>
        <sz val="10"/>
        <color theme="1"/>
        <rFont val="Arial"/>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</si>
  <si>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color theme="1"/>
        <rFont val="Arial"/>
      </rPr>
      <t>(2)</t>
    </r>
    <r>
      <rPr>
        <sz val="10"/>
        <color theme="1"/>
        <rFont val="Arial"/>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color theme="1"/>
        <rFont val="Arial"/>
      </rPr>
      <t>a jeho pravidelnou aktualizáciou,</t>
    </r>
    <r>
      <rPr>
        <sz val="10"/>
        <color theme="1"/>
        <rFont val="Arial"/>
      </rPr>
      <t xml:space="preserve"> </t>
    </r>
    <r>
      <rPr>
        <b/>
        <sz val="10"/>
        <color theme="1"/>
        <rFont val="Arial"/>
      </rPr>
      <t>vrátane oznámenia tejto webovej adresy MCRaŠ SR</t>
    </r>
    <r>
      <rPr>
        <sz val="10"/>
        <color theme="1"/>
        <rFont val="Arial"/>
      </rPr>
      <t>, si prijímateľ túto povinnosť splní.</t>
    </r>
  </si>
  <si>
    <r>
      <rPr>
        <b/>
        <sz val="10"/>
        <color theme="1"/>
        <rFont val="Arial"/>
      </rPr>
      <t>(3)</t>
    </r>
    <r>
      <rPr>
        <sz val="10"/>
        <color theme="1"/>
        <rFont val="Arial"/>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</si>
  <si>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color theme="1"/>
        <rFont val="Arial"/>
      </rPr>
      <t>(4)</t>
    </r>
    <r>
      <rPr>
        <sz val="10"/>
        <color theme="1"/>
        <rFont val="Arial"/>
      </rPr>
      <t xml:space="preserve"> Prijímateľ aktualizuje k vloženému dátumu (bunka C1 hárku "Príjmy") sumu prijatých Finančných prostriedkov, ktoré mu boli poukázané od 01.01.2025 do 31.12.2025.</t>
    </r>
  </si>
  <si>
    <r>
      <rPr>
        <b/>
        <sz val="10"/>
        <color theme="1"/>
        <rFont val="Arial"/>
      </rPr>
      <t>(5)</t>
    </r>
    <r>
      <rPr>
        <sz val="10"/>
        <color theme="1"/>
        <rFont val="Arial"/>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</si>
  <si>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color theme="1"/>
        <rFont val="Arial"/>
      </rPr>
      <t>(6)</t>
    </r>
    <r>
      <rPr>
        <sz val="10"/>
        <color theme="1"/>
        <rFont val="Arial"/>
      </rPr>
      <t xml:space="preserve"> Formulár si prijímateľ uloží vo svojom počítači. V akomkoľvek hárku </t>
    </r>
    <r>
      <rPr>
        <b/>
        <sz val="10"/>
        <color theme="1"/>
        <rFont val="Arial"/>
      </rPr>
      <t>vypĺňa len žlté polia.</t>
    </r>
    <r>
      <rPr>
        <sz val="10"/>
        <color theme="1"/>
        <rFont val="Arial"/>
      </rPr>
      <t xml:space="preserve"> V prípade nezrovnalostí alebo problémov pri vypĺňaní je nutné kontaktovať zamestnancov sekcie financovania športu a štátnej športovej politiky MCRaS SR.</t>
    </r>
  </si>
  <si>
    <r>
      <rPr>
        <b/>
        <sz val="10"/>
        <color theme="1"/>
        <rFont val="Arial"/>
      </rPr>
      <t>(7)</t>
    </r>
    <r>
      <rPr>
        <sz val="10"/>
        <color theme="1"/>
        <rFont val="Arial"/>
      </rPr>
      <t> V hárku „</t>
    </r>
    <r>
      <rPr>
        <b/>
        <sz val="10"/>
        <color theme="1"/>
        <rFont val="Arial"/>
      </rPr>
      <t>Doklady</t>
    </r>
    <r>
      <rPr>
        <sz val="10"/>
        <color theme="1"/>
        <rFont val="Arial"/>
      </rPr>
      <t>“ prijímateľ vyberie zo zoznamu svoju organizáciu („Prijímateľ Finančných prostriedkov“).</t>
    </r>
  </si>
  <si>
    <r>
      <rPr>
        <b/>
        <sz val="10"/>
        <color theme="1"/>
        <rFont val="Arial"/>
      </rPr>
      <t>(8)</t>
    </r>
    <r>
      <rPr>
        <sz val="10"/>
        <color theme="1"/>
        <rFont val="Arial"/>
      </rPr>
      <t xml:space="preserve"> Do polí riadkov 107 až 5000 prijímateľ vloží postupne vyúčtovacie údaje (polia zmenia farbu na žltú). Údaje v stĺpcoch B až H je možné vyplniť aj vložením údajov z iného hárku .xls, alebo z iného zdroja (CTRL+C, CTRL+V). </t>
    </r>
    <r>
      <rPr>
        <b/>
        <sz val="10"/>
        <color theme="1"/>
        <rFont val="Arial"/>
      </rPr>
      <t>Údaje v stĺpci A nie je možné vyplniť kopírovaním z iného zdroja, ale je potrebné vybrať ich z ponúkaného zoznamu. Pri nedodržaní tohto upozornenia sa poruší funkčnosť formulára.</t>
    </r>
  </si>
  <si>
    <r>
      <rPr>
        <b/>
        <sz val="10"/>
        <color theme="1"/>
        <rFont val="Arial"/>
      </rPr>
      <t>(9)</t>
    </r>
    <r>
      <rPr>
        <sz val="10"/>
        <color theme="1"/>
        <rFont val="Arial"/>
      </rPr>
      <t xml:space="preserve"> Pri vkladaní údajov </t>
    </r>
    <r>
      <rPr>
        <b/>
        <sz val="10"/>
        <color theme="1"/>
        <rFont val="Arial"/>
      </rPr>
      <t>môže prijímateľ použiť</t>
    </r>
    <r>
      <rPr>
        <b/>
        <sz val="10"/>
        <color theme="1"/>
        <rFont val="Arial"/>
      </rPr>
      <t xml:space="preserve"> </t>
    </r>
    <r>
      <rPr>
        <sz val="10"/>
        <color theme="1"/>
        <rFont val="Arial"/>
      </rPr>
      <t>ako pomôcku</t>
    </r>
    <r>
      <rPr>
        <b/>
        <sz val="10"/>
        <color theme="1"/>
        <rFont val="Arial"/>
      </rPr>
      <t xml:space="preserve"> ko</t>
    </r>
    <r>
      <rPr>
        <b/>
        <sz val="10"/>
        <color theme="1"/>
        <rFont val="Arial"/>
      </rPr>
      <t>mentáre</t>
    </r>
    <r>
      <rPr>
        <sz val="10"/>
        <color theme="1"/>
        <rFont val="Arial"/>
      </rPr>
      <t>, ktoré sa zobrazia pri podržaní kurzoru myši nad bunkami označenými malými červenými trojuholníčkami v záhlaví stĺpcov.</t>
    </r>
  </si>
  <si>
    <r>
      <rPr>
        <b/>
        <sz val="10"/>
        <color theme="1"/>
        <rFont val="Arial"/>
      </rPr>
      <t>(10)</t>
    </r>
    <r>
      <rPr>
        <sz val="10"/>
        <color theme="1"/>
        <rFont val="Arial"/>
      </rPr>
      <t xml:space="preserve"> Pri vkladaní údajov </t>
    </r>
    <r>
      <rPr>
        <b/>
        <sz val="10"/>
        <color theme="1"/>
        <rFont val="Arial"/>
      </rPr>
      <t>sa uvádzajú plné výrazy</t>
    </r>
    <r>
      <rPr>
        <sz val="10"/>
        <color theme="1"/>
        <rFont val="Arial"/>
      </rPr>
      <t xml:space="preserve">, nie skratky (napr. namiesto DPC  treba uviesť „dohoda o pracovnej činnosti“). V nevyhnutnom prípade je možné použiť skratky podľa zoznamu v hárku </t>
    </r>
    <r>
      <rPr>
        <b/>
        <sz val="10"/>
        <color theme="1"/>
        <rFont val="Arial"/>
      </rPr>
      <t>"Skratky"</t>
    </r>
    <r>
      <rPr>
        <sz val="10"/>
        <color theme="1"/>
        <rFont val="Arial"/>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color theme="1"/>
        <rFont val="Arial"/>
      </rPr>
      <t>Vyhnite sa prehnanému používaniu skratiek</t>
    </r>
    <r>
      <rPr>
        <sz val="10"/>
        <color theme="1"/>
        <rFont val="Arial"/>
      </rPr>
      <t>, ktoré nie sú bežne zaužívané,</t>
    </r>
    <r>
      <rPr>
        <b/>
        <sz val="10"/>
        <color theme="1"/>
        <rFont val="Arial"/>
      </rPr>
      <t xml:space="preserve"> vyúčtovanie sa tak stáva neprehľadným. </t>
    </r>
    <r>
      <rPr>
        <b/>
        <sz val="10"/>
        <color theme="1"/>
        <rFont val="Arial"/>
      </rPr>
      <t>Poskytovateľ môže vrátiť neprehľadné vyúčtovanie na prepracovanie.</t>
    </r>
  </si>
  <si>
    <r>
      <rPr>
        <b/>
        <sz val="10"/>
        <color theme="1"/>
        <rFont val="Arial"/>
      </rPr>
      <t>(11)</t>
    </r>
    <r>
      <rPr>
        <sz val="10"/>
        <color theme="1"/>
        <rFont val="Arial"/>
      </rPr>
      <t xml:space="preserve"> Pri vkladaní popisu uhradeného plnenia </t>
    </r>
    <r>
      <rPr>
        <b/>
        <sz val="10"/>
        <color theme="1"/>
        <rFont val="Arial"/>
      </rPr>
      <t xml:space="preserve">vyberte z rozbaľovacieho zoznamu správnu možnosť. </t>
    </r>
    <r>
      <rPr>
        <sz val="10"/>
        <color theme="1"/>
        <rFont val="Arial"/>
      </rPr>
      <t xml:space="preserve">V prípade, ak sa daná možnosť vo výbere nenachádza, zadajte voľný text (výstižný </t>
    </r>
    <r>
      <rPr>
        <b/>
        <sz val="10"/>
        <color theme="1"/>
        <rFont val="Arial"/>
      </rPr>
      <t>so špecifikáciou plnenia</t>
    </r>
    <r>
      <rPr>
        <sz val="10"/>
        <color theme="1"/>
        <rFont val="Arial"/>
      </rPr>
      <t>).</t>
    </r>
  </si>
  <si>
    <r>
      <rPr>
        <b/>
        <sz val="10"/>
        <color rgb="FF000000"/>
        <rFont val="Arial"/>
      </rPr>
      <t>(12)</t>
    </r>
    <r>
      <rPr>
        <sz val="10"/>
        <color rgb="FF000000"/>
        <rFont val="Arial"/>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</si>
  <si>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r>
      <rPr>
        <b/>
        <sz val="10"/>
        <color theme="1"/>
        <rFont val="Arial"/>
      </rPr>
      <t xml:space="preserve">Upozornenie: </t>
    </r>
    <r>
      <rPr>
        <sz val="10"/>
        <color theme="1"/>
        <rFont val="Arial"/>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</si>
  <si>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</si>
  <si>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color rgb="FF000000"/>
        <rFont val="Arial"/>
      </rPr>
      <t>(14)</t>
    </r>
    <r>
      <rPr>
        <sz val="10"/>
        <color rgb="FF000000"/>
        <rFont val="Arial"/>
      </rPr>
      <t xml:space="preserve"> Vyúčtovávané sumy sa vkladajú s presnosťou na dve desatinné miesta.</t>
    </r>
  </si>
  <si>
    <r>
      <rPr>
        <b/>
        <sz val="10"/>
        <color rgb="FF000000"/>
        <rFont val="Arial"/>
      </rPr>
      <t>(15)</t>
    </r>
    <r>
      <rPr>
        <sz val="10"/>
        <color rgb="FF000000"/>
        <rFont val="Arial"/>
      </rPr>
      <t> V prípade inej meny ako euro, sum</t>
    </r>
    <r>
      <rPr>
        <sz val="10"/>
        <color theme="1"/>
        <rFont val="Arial"/>
      </rPr>
      <t xml:space="preserve">u na faktúre (príp. inom účtovnom doklade) </t>
    </r>
    <r>
      <rPr>
        <sz val="10"/>
        <color rgb="FF000000"/>
        <rFont val="Arial"/>
      </rPr>
      <t xml:space="preserve">je potrebné prepočítať na eurá podľa kurzu na účtovnom doklade, resp. aktuálnym kurzom NBS ku dňu realizácie  platby. </t>
    </r>
    <r>
      <rPr>
        <b/>
        <sz val="10"/>
        <color theme="1"/>
        <rFont val="Arial"/>
      </rPr>
      <t>V prípade predkladania takýchto faktúr je potrebné kurz, dátum kurzu a samotnú prepočítanú sumu uviesť aj na faktúre.</t>
    </r>
  </si>
  <si>
    <r>
      <rPr>
        <b/>
        <sz val="10"/>
        <color theme="1"/>
        <rFont val="Arial"/>
      </rPr>
      <t xml:space="preserve">(16) K vyúčtovaniu pracovných ciest: </t>
    </r>
    <r>
      <rPr>
        <sz val="10"/>
        <color theme="1"/>
        <rFont val="Arial"/>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</si>
  <si>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rPr>
      <t>(17)</t>
    </r>
    <r>
      <rPr>
        <sz val="10"/>
        <color rgb="FF000000"/>
        <rFont val="Arial"/>
      </rPr>
      <t xml:space="preserve"> Nakoľko elektronická forma vyúčto</t>
    </r>
    <r>
      <rPr>
        <sz val="10"/>
        <color theme="1"/>
        <rFont val="Arial"/>
      </rPr>
      <t xml:space="preserve">vania bude zverejnená na internete, pri </t>
    </r>
    <r>
      <rPr>
        <b/>
        <sz val="10"/>
        <color theme="1"/>
        <rFont val="Arial"/>
      </rPr>
      <t>osobných nákladoch</t>
    </r>
    <r>
      <rPr>
        <sz val="10"/>
        <color theme="1"/>
        <rFont val="Arial"/>
      </rPr>
      <t xml:space="preserve"> (mzdy, odmeny na základe dohôd a pod.)</t>
    </r>
    <r>
      <rPr>
        <b/>
        <sz val="10"/>
        <color rgb="FF000000"/>
        <rFont val="Arial"/>
      </rPr>
      <t xml:space="preserve"> </t>
    </r>
    <r>
      <rPr>
        <sz val="10"/>
        <color theme="1"/>
        <rFont val="Arial"/>
      </rPr>
      <t xml:space="preserve">neuvádzajú sa mená osôb, ale „osoba 1“, „osoba 2“, „osoba 3“, atď. </t>
    </r>
    <r>
      <rPr>
        <b/>
        <sz val="10"/>
        <color theme="1"/>
        <rFont val="Arial"/>
      </rPr>
      <t xml:space="preserve"> </t>
    </r>
    <r>
      <rPr>
        <sz val="10"/>
        <color theme="1"/>
        <rFont val="Arial"/>
      </rPr>
      <t>Pokiaľ jednej osobe boli prostriedky poskytnuté viackrát, tejto osobe je potrebné v stĺpci "Dodávateľ plnenia" uvádzať vždy to isté označenie.</t>
    </r>
  </si>
  <si>
    <r>
      <rPr>
        <b/>
        <sz val="10"/>
        <color theme="1"/>
        <rFont val="Arial"/>
      </rPr>
      <t>(18)</t>
    </r>
    <r>
      <rPr>
        <sz val="10"/>
        <color theme="1"/>
        <rFont val="Arial"/>
      </rPr>
      <t> V hárku „</t>
    </r>
    <r>
      <rPr>
        <b/>
        <sz val="10"/>
        <color theme="1"/>
        <rFont val="Arial"/>
      </rPr>
      <t>Doklady</t>
    </r>
    <r>
      <rPr>
        <sz val="10"/>
        <color theme="1"/>
        <rFont val="Arial"/>
      </rPr>
      <t>“ nemeňte typ ani veľkosť písma.</t>
    </r>
  </si>
  <si>
    <r>
      <rPr>
        <b/>
        <sz val="10"/>
        <color theme="1"/>
        <rFont val="Arial"/>
      </rPr>
      <t>(19)</t>
    </r>
    <r>
      <rPr>
        <sz val="10"/>
        <color theme="1"/>
        <rFont val="Arial"/>
      </rPr>
      <t xml:space="preserve"> Doklady vkladajte </t>
    </r>
    <r>
      <rPr>
        <b/>
        <sz val="10"/>
        <color theme="1"/>
        <rFont val="Arial"/>
      </rPr>
      <t>podľa účelu.</t>
    </r>
  </si>
  <si>
    <r>
      <rPr>
        <b/>
        <sz val="10"/>
        <color theme="1"/>
        <rFont val="Arial"/>
      </rPr>
      <t>(20)</t>
    </r>
    <r>
      <rPr>
        <sz val="10"/>
        <color theme="1"/>
        <rFont val="Arial"/>
      </rPr>
      <t xml:space="preserve"> Vyúčtovacie údaje sú spracovávané a analyzované automaticky v priebehu ich vkladania a je možné priebežne ich sledovať v hárku „</t>
    </r>
    <r>
      <rPr>
        <b/>
        <sz val="10"/>
        <color theme="1"/>
        <rFont val="Arial"/>
      </rPr>
      <t>Spolu</t>
    </r>
    <r>
      <rPr>
        <sz val="10"/>
        <color theme="1"/>
        <rFont val="Arial"/>
      </rPr>
      <t xml:space="preserve">“. Formulár automaticky vyhodnocuje čerpanie Finančných prostriedkov (analytický kód 1, 2, 3, 4, 5 a 10).
</t>
    </r>
    <r>
      <rPr>
        <b/>
        <sz val="10"/>
        <color theme="1"/>
        <rFont val="Arial"/>
      </rPr>
      <t>Poznámka:</t>
    </r>
    <r>
      <rPr>
        <sz val="10"/>
        <color theme="1"/>
        <rFont val="Arial"/>
      </rPr>
      <t xml:space="preserve"> 
V prípade, ak je v Zmluve uvedená povinnosť spolufinancovania (napr. pri kapitálových výdavkoch na infraštruktúru národného významu), formulár vyhodnocuje aj sumu spolufinancovania (analytický kód 99).
</t>
    </r>
    <r>
      <rPr>
        <b/>
        <sz val="10"/>
        <color theme="1"/>
        <rFont val="Arial"/>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</si>
  <si>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r>
      <rPr>
        <b/>
        <sz val="10"/>
        <color theme="1"/>
        <rFont val="Arial"/>
      </rPr>
      <t>(21)</t>
    </r>
    <r>
      <rPr>
        <sz val="10"/>
        <color theme="1"/>
        <rFont val="Arial"/>
      </rPr>
      <t xml:space="preserve"> Pred tlačou</t>
    </r>
  </si>
  <si>
    <r>
      <rPr>
        <sz val="10"/>
        <color theme="1"/>
        <rFont val="Arial"/>
      </rPr>
      <t>a) </t>
    </r>
    <r>
      <rPr>
        <b/>
        <sz val="10"/>
        <color theme="1"/>
        <rFont val="Arial"/>
      </rPr>
      <t>nastavte počet strán</t>
    </r>
    <r>
      <rPr>
        <sz val="10"/>
        <color theme="1"/>
        <rFont val="Arial"/>
      </rPr>
      <t xml:space="preserve">, ktoré budete tlačiť (dôsledok nedodržania: budete zbytočne tlačiť viac ako 80 strán, nakoľko </t>
    </r>
    <r>
      <rPr>
        <b/>
        <sz val="10"/>
        <color theme="1"/>
        <rFont val="Arial"/>
      </rPr>
      <t>automaticky je nastavená tlač všetkých 3 000</t>
    </r>
    <r>
      <rPr>
        <sz val="10"/>
        <color theme="1"/>
        <rFont val="Arial"/>
      </rPr>
      <t xml:space="preserve"> pripravených formátovaných riadkov, čo je cca 250 strán),</t>
    </r>
  </si>
  <si>
    <t>b) skontrolujte identifikačné údaje o Vašej organizácii (v prípade potreby zmeny identifikačných údajov organizácie je potrebné písomne informovať poskytovateľa na adrese ziadosti.sport@mincrs.sk).</t>
  </si>
  <si>
    <r>
      <rPr>
        <b/>
        <sz val="10"/>
        <color theme="1"/>
        <rFont val="Arial"/>
      </rPr>
      <t>(22)</t>
    </r>
    <r>
      <rPr>
        <sz val="10"/>
        <color theme="1"/>
        <rFont val="Arial"/>
      </rPr>
      <t xml:space="preserve"> Po vytlačení formulára
a) bez ďalších zásahov </t>
    </r>
    <r>
      <rPr>
        <b/>
        <sz val="10"/>
        <color theme="1"/>
        <rFont val="Arial"/>
      </rPr>
      <t>odošlite</t>
    </r>
    <r>
      <rPr>
        <sz val="10"/>
        <color theme="1"/>
        <rFont val="Arial"/>
      </rPr>
      <t xml:space="preserve"> elektronický formulár na adresu </t>
    </r>
    <r>
      <rPr>
        <b/>
        <sz val="10"/>
        <color theme="1"/>
        <rFont val="Arial"/>
      </rPr>
      <t>ziadosti.sport@mincrs.sk</t>
    </r>
    <r>
      <rPr>
        <sz val="10"/>
        <color theme="1"/>
        <rFont val="Arial"/>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</si>
  <si>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</si>
  <si>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rgb="FF000000"/>
        <rFont val="Arial"/>
      </rPr>
      <t>Poskytovanie preddavkov</t>
    </r>
    <r>
      <rPr>
        <sz val="10"/>
        <color rgb="FF000000"/>
        <rFont val="Arial"/>
      </rPr>
      <t xml:space="preserve"> z finančných prostriedkov (platby za zálohové faktúry) </t>
    </r>
    <r>
      <rPr>
        <b/>
        <sz val="10"/>
        <color rgb="FF000000"/>
        <rFont val="Arial"/>
      </rPr>
      <t>je</t>
    </r>
    <r>
      <rPr>
        <sz val="10"/>
        <color rgb="FF000000"/>
        <rFont val="Arial"/>
      </rPr>
      <t xml:space="preserve"> </t>
    </r>
    <r>
      <rPr>
        <b/>
        <sz val="10"/>
        <color rgb="FF000000"/>
        <rFont val="Arial"/>
      </rPr>
      <t>podľa § 19</t>
    </r>
    <r>
      <rPr>
        <sz val="10"/>
        <color rgb="FF000000"/>
        <rFont val="Arial"/>
      </rPr>
      <t xml:space="preserve"> ods. 8  zákona 523/2004 Z. z. o rozpočtových pravidlách verejnej správy a o zmene a doplnení niektorých  zákonov v znení neskorších predpisov </t>
    </r>
    <r>
      <rPr>
        <b/>
        <sz val="10"/>
        <color rgb="FF000000"/>
        <rFont val="Arial"/>
      </rPr>
      <t>možné len</t>
    </r>
    <r>
      <rPr>
        <sz val="10"/>
        <color rgb="FF000000"/>
        <rFont val="Arial"/>
      </rPr>
      <t xml:space="preserve"> v prípade, </t>
    </r>
    <r>
      <rPr>
        <b/>
        <sz val="10"/>
        <color rgb="FF000000"/>
        <rFont val="Arial"/>
      </rPr>
      <t>ak boli vopred v zmluve o dodávke výkonov a tovarov písomne dohodnuté</t>
    </r>
    <r>
      <rPr>
        <sz val="10"/>
        <color rgb="FF000000"/>
        <rFont val="Arial"/>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rgb="FF008000"/>
        <rFont val="Arial"/>
      </rPr>
      <t>,</t>
    </r>
    <r>
      <rPr>
        <sz val="10"/>
        <color rgb="FF000000"/>
        <rFont val="Arial"/>
      </rPr>
      <t xml:space="preserve"> musia byť uložené u Prijímateľa Finančných prostriedkov a na požiadanie predložené príslušným orgánom vykonávajúcim kontrolu.                                                                                                                                                             
</t>
    </r>
  </si>
  <si>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</si>
  <si>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</si>
  <si>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POZOR:</t>
  </si>
  <si>
    <r>
      <rPr>
        <sz val="10"/>
        <color theme="1"/>
        <rFont val="Arial"/>
      </rPr>
      <t xml:space="preserve">Zálohové faktúry (čiastkové úhrady) za rovnaký tovar alebo rovnakú službu a k nim patriace vyúčtovacie faktúry (aj nulové), </t>
    </r>
    <r>
      <rPr>
        <b/>
        <sz val="10"/>
        <color theme="1"/>
        <rFont val="Arial"/>
      </rPr>
      <t>uvádzať vo vyúčtovaní v riadkoch pod sebou</t>
    </r>
    <r>
      <rPr>
        <sz val="10"/>
        <color theme="1"/>
        <rFont val="Arial"/>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</si>
  <si>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</si>
  <si>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</si>
  <si>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</si>
  <si>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</si>
  <si>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</si>
  <si>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</si>
  <si>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</si>
  <si>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</si>
  <si>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</si>
  <si>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</si>
  <si>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</si>
  <si>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</si>
  <si>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</si>
  <si>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</si>
  <si>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</si>
  <si>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</si>
  <si>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Číslo externého (originálneho) účtovného dokladu (stĺpec C)</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</si>
  <si>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</si>
  <si>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t>Dátum skutočnej úhrady účtovného dokladu (stĺpec D)</t>
  </si>
  <si>
    <r>
      <rPr>
        <sz val="10"/>
        <color theme="1"/>
        <rFont val="Arial"/>
      </rPr>
      <t xml:space="preserve">Uviesť dátum pôvodnej úhrady dokladu, a to dátum uvedený na výpise z účtu alebo dátum uvedený na pokladničnom doklade.
</t>
    </r>
    <r>
      <rPr>
        <b/>
        <sz val="10"/>
        <color theme="1"/>
        <rFont val="Arial"/>
      </rPr>
      <t>POZOR:</t>
    </r>
    <r>
      <rPr>
        <sz val="10"/>
        <color theme="1"/>
        <rFont val="Arial"/>
      </rPr>
      <t xml:space="preserve">
neuvádzať dátum zadania príkazu na úhradu,
neuvádzať dátum splatnosti/vystavenia/zdaniteľného plnenia faktúry,
dátum skutočnej úhrady musí súhlasiť s oprávneným obdobím použitia finančných prostriedkov uvedeným v zmluve.</t>
    </r>
  </si>
  <si>
    <r>
      <rPr>
        <b/>
        <sz val="10"/>
        <color rgb="FF000000"/>
        <rFont val="Arial"/>
      </rPr>
      <t xml:space="preserve">Dátum refundácie účtovného dokladu (stĺpec E) - </t>
    </r>
    <r>
      <rPr>
        <b/>
        <sz val="10"/>
        <color rgb="FFFF0000"/>
        <rFont val="Arial"/>
      </rPr>
      <t>(vyplniť len v prípade refundácie)</t>
    </r>
  </si>
  <si>
    <r>
      <rPr>
        <sz val="10"/>
        <color theme="1"/>
        <rFont val="Arial"/>
      </rPr>
      <t xml:space="preserve">Refundácia je vždy </t>
    </r>
    <r>
      <rPr>
        <b/>
        <sz val="10"/>
        <color theme="1"/>
        <rFont val="Arial"/>
      </rPr>
      <t>prevod</t>
    </r>
    <r>
      <rPr>
        <sz val="10"/>
        <color theme="1"/>
        <rFont val="Arial"/>
      </rPr>
      <t xml:space="preserve"> sumy </t>
    </r>
    <r>
      <rPr>
        <b/>
        <sz val="10"/>
        <color theme="1"/>
        <rFont val="Arial"/>
      </rPr>
      <t>zo samostatného účtu Prijímateľa,</t>
    </r>
    <r>
      <rPr>
        <sz val="10"/>
        <color theme="1"/>
        <rFont val="Arial"/>
      </rPr>
      <t xml:space="preserve"> a to:
1. za úhradu výdavkov priameho realizátora, výdavkov klubu alebo výdavkov športovca, ak títo daný výdavok už vopred uhradili zo svojho účtu,
2. na iný účet Prijímateľa, z ktorého príslušný výdavok pôvodne uhradil. </t>
    </r>
  </si>
  <si>
    <t xml:space="preserve"> </t>
  </si>
  <si>
    <t>Popis úhrady (stĺpec F)</t>
  </si>
  <si>
    <r>
      <rPr>
        <sz val="10"/>
        <color rgb="FF000000"/>
        <rFont val="Arial"/>
      </rPr>
      <t>Uviesť výstižný popis toho, za čo bola úhrada vykonaná (napr. počet kusov, obdobie prenájmu</t>
    </r>
    <r>
      <rPr>
        <sz val="10"/>
        <color theme="1"/>
        <rFont val="Arial"/>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color theme="1"/>
        <rFont val="Arial"/>
      </rPr>
      <t>"príspevok klubu",</t>
    </r>
    <r>
      <rPr>
        <sz val="10"/>
        <color theme="1"/>
        <rFont val="Arial"/>
      </rPr>
      <t xml:space="preserve"> t. j. bez bližšej špecifikácie vynaloženého výdavku. Takýto popis nie je prípustný a v prípade výkonu</t>
    </r>
    <r>
      <rPr>
        <sz val="10"/>
        <color rgb="FF000000"/>
        <rFont val="Arial"/>
      </rPr>
      <t xml:space="preserve"> finančnej kontroly nebude možné posúdiť oprávnenosť vynaloženého výdavku.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</si>
  <si>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</si>
  <si>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t>V prípade, ak je vo faktúre uvedené, že dodávateľ fakturuje podľa zmluvy, v popise úhrady nestačí uviesť "v zmysle zmluvy č. xxx", ale treba uviesť presný a jednoznačný popis, čo sa nakúpilo/uhradilo.</t>
  </si>
  <si>
    <r>
      <rPr>
        <b/>
        <sz val="10"/>
        <color theme="1"/>
        <rFont val="Arial"/>
      </rPr>
      <t>POZOR: 
VRATKY</t>
    </r>
    <r>
      <rPr>
        <sz val="10"/>
        <color theme="1"/>
        <rFont val="Arial"/>
      </rPr>
      <t xml:space="preserve"> (vrátené nevyčerpané Finančné prostriedky) </t>
    </r>
    <r>
      <rPr>
        <b/>
        <sz val="10"/>
        <color theme="1"/>
        <rFont val="Arial"/>
      </rPr>
      <t>neuvádzať</t>
    </r>
    <r>
      <rPr>
        <sz val="10"/>
        <color theme="1"/>
        <rFont val="Arial"/>
      </rPr>
      <t xml:space="preserve"> </t>
    </r>
    <r>
      <rPr>
        <b/>
        <sz val="10"/>
        <color theme="1"/>
        <rFont val="Arial"/>
      </rPr>
      <t>ani kladným ani záporným číslom.</t>
    </r>
    <r>
      <rPr>
        <sz val="10"/>
        <color theme="1"/>
        <rFont val="Arial"/>
      </rPr>
      <t xml:space="preserve"> Nevyčerpané Finančné prostriedky sa automaticky zobrazia v hárku "Spolu", je potrebné vrátiť ich na príslušný účet MCRaŠ SR  (uvedený v hárku "Avízo - vratka") a zároveň poslať </t>
    </r>
    <r>
      <rPr>
        <b/>
        <sz val="10"/>
        <color theme="1"/>
        <rFont val="Arial"/>
      </rPr>
      <t xml:space="preserve">vyplnené a podpísané tlačivo </t>
    </r>
    <r>
      <rPr>
        <sz val="10"/>
        <color theme="1"/>
        <rFont val="Arial"/>
      </rPr>
      <t>"</t>
    </r>
    <r>
      <rPr>
        <b/>
        <sz val="10"/>
        <color theme="1"/>
        <rFont val="Arial"/>
      </rPr>
      <t>Avízo - vratka</t>
    </r>
    <r>
      <rPr>
        <sz val="10"/>
        <color theme="1"/>
        <rFont val="Arial"/>
      </rPr>
      <t>". V prípade,</t>
    </r>
    <r>
      <rPr>
        <b/>
        <sz val="10"/>
        <color theme="1"/>
        <rFont val="Arial"/>
      </rPr>
      <t xml:space="preserve"> ak nevraciate finančné prostriedky, netreba vypĺňať ani zasielať </t>
    </r>
    <r>
      <rPr>
        <sz val="10"/>
        <color theme="1"/>
        <rFont val="Arial"/>
      </rPr>
      <t xml:space="preserve"> formulár "Avízo - vratka" (ani v tlačenej ani v elektronickej forme). Rovnako</t>
    </r>
    <r>
      <rPr>
        <b/>
        <sz val="10"/>
        <color theme="1"/>
        <rFont val="Arial"/>
      </rPr>
      <t xml:space="preserve"> treba postupovať aj v prípade nulových výnosov </t>
    </r>
    <r>
      <rPr>
        <sz val="10"/>
        <color theme="1"/>
        <rFont val="Arial"/>
      </rPr>
      <t xml:space="preserve">(netreba zasielať ani v tlačenej ani v elektronickej forme). </t>
    </r>
  </si>
  <si>
    <r>
      <rPr>
        <sz val="10"/>
        <color theme="1"/>
        <rFont val="Arial"/>
      </rPr>
      <t xml:space="preserve">Dodatočne poskytnuté zľavy z pôvodnej ceny tovarov, služieb, storná za platby, dobropisy atď. </t>
    </r>
    <r>
      <rPr>
        <b/>
        <sz val="10"/>
        <color theme="1"/>
        <rFont val="Arial"/>
      </rPr>
      <t>uvádzajte záporným číslom s označením "STORNO", "ZĽAVA", "DOBROPIS" atď.</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</si>
  <si>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</si>
  <si>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</si>
  <si>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</si>
  <si>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</si>
  <si>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</si>
  <si>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</si>
  <si>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</si>
  <si>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</si>
  <si>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</si>
  <si>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</si>
  <si>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e) konečný prijímateľ finančných prostriedkov, dodávateľ podľa faktúry/pokladničného bloku, napríklad: Slovenská pošta, Slovak Telekom, Gumon a.s., Jozef Mak - podnikateľ.</t>
  </si>
  <si>
    <t>Dodávateľom plnenia nemôže byť nikdy Prijímateľ Finančných prostriedkov.</t>
  </si>
  <si>
    <r>
      <rPr>
        <b/>
        <sz val="10"/>
        <color rgb="FF000000"/>
        <rFont val="Arial"/>
      </rPr>
      <t xml:space="preserve">Skutočne uhradená suma </t>
    </r>
    <r>
      <rPr>
        <b/>
        <sz val="10"/>
        <color rgb="FFFF0000"/>
        <rFont val="Arial"/>
      </rPr>
      <t>z bankového účtu Prijímateľa</t>
    </r>
    <r>
      <rPr>
        <b/>
        <sz val="10"/>
        <color rgb="FF000000"/>
        <rFont val="Arial"/>
      </rPr>
      <t xml:space="preserve"> (stĺpec I)</t>
    </r>
  </si>
  <si>
    <r>
      <rPr>
        <sz val="10"/>
        <color theme="1"/>
        <rFont val="Arial"/>
      </rP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color theme="1"/>
        <rFont val="Arial"/>
      </rPr>
      <t xml:space="preserve">
</t>
    </r>
  </si>
  <si>
    <r>
      <rPr>
        <b/>
        <sz val="10"/>
        <color theme="1"/>
        <rFont val="Arial"/>
      </rPr>
      <t xml:space="preserve">Príklad:
</t>
    </r>
    <r>
      <rPr>
        <sz val="10"/>
        <color theme="1"/>
        <rFont val="Arial"/>
      </rPr>
      <t>Celková suma faktúry: 100 €
Uhradená suma zo bankového účtu prijímateľa: 80 €
Prijímateľ uvedie do vyúčtovania 80 €.</t>
    </r>
  </si>
  <si>
    <t>AK (stĺpec J)</t>
  </si>
  <si>
    <r>
      <rPr>
        <sz val="10"/>
        <color theme="1"/>
        <rFont val="Arial"/>
      </rPr>
      <t xml:space="preserve">Prijímateľ vyberá z výberového zoznamu príslušný analytický kód. Sú dva druhy analytických kódov:
</t>
    </r>
    <r>
      <rPr>
        <b/>
        <sz val="10"/>
        <color theme="1"/>
        <rFont val="Arial"/>
      </rPr>
      <t xml:space="preserve">a) pre príspevok uznanému športu (PUŠ):
</t>
    </r>
    <r>
      <rPr>
        <sz val="10"/>
        <color theme="1"/>
        <rFont val="Arial"/>
      </rPr>
      <t xml:space="preserve">1 - šport mládeže do 23 rokov (cez kluby)
2 - talentovaní športovci
3 - športová reprezentácia
4 - správa a prevádzka
5 - ostatná športová činnosť vrátane kapitálových transferov z PUŠ)  
</t>
    </r>
    <r>
      <rPr>
        <b/>
        <sz val="10"/>
        <color theme="1"/>
        <rFont val="Arial"/>
      </rPr>
      <t>b) iný analytický kód:</t>
    </r>
    <r>
      <rPr>
        <sz val="10"/>
        <color theme="1"/>
        <rFont val="Arial"/>
      </rPr>
      <t xml:space="preserve"> 10 - ostatné účely, 99 - spolufinancovanie (len ak je uvedené v zmluve)</t>
    </r>
  </si>
  <si>
    <r>
      <rPr>
        <b/>
        <sz val="10"/>
        <color rgb="FF000000"/>
        <rFont val="Arial"/>
      </rPr>
      <t>Upozornenie:</t>
    </r>
    <r>
      <rPr>
        <sz val="10"/>
        <color rgb="FF000000"/>
        <rFont val="Arial"/>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</si>
  <si>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Príklady vyplnenia formulára</t>
  </si>
  <si>
    <t>Priebežné čerpanie finančných prostriedkov poskytnutých zo štátneho rozpočtu v oblasti športu v roku 2025</t>
  </si>
  <si>
    <t>Prijímateľ dotácie:</t>
  </si>
  <si>
    <t>Slovenský zväz skúšobný</t>
  </si>
  <si>
    <r>
      <rPr>
        <b/>
        <sz val="8"/>
        <color theme="1"/>
        <rFont val="Arial"/>
      </rPr>
      <t xml:space="preserve">Účel úhrady
</t>
    </r>
    <r>
      <rPr>
        <b/>
        <sz val="8"/>
        <color rgb="FFFF0000"/>
        <rFont val="Arial"/>
      </rPr>
      <t>(vyberte zo zoznamu, inak automatické vyhodnocovanie nebude fungovať)</t>
    </r>
  </si>
  <si>
    <t>Interné číslo účtovného dokladu</t>
  </si>
  <si>
    <t>Číslo externého (originálneho)
účtovného dokladu</t>
  </si>
  <si>
    <t>Dátum skutočnej úhrady účtovného dokladu</t>
  </si>
  <si>
    <r>
      <rPr>
        <b/>
        <sz val="8"/>
        <color theme="1"/>
        <rFont val="Arial"/>
      </rPr>
      <t xml:space="preserve">Popis úhrady
</t>
    </r>
    <r>
      <rPr>
        <b/>
        <sz val="8"/>
        <color rgb="FFFF0000"/>
        <rFont val="Arial"/>
      </rPr>
      <t>(vyberte z rozbaľovacieho zoznamu, alebo zadajte voľný text)</t>
    </r>
  </si>
  <si>
    <t>IČO 
dodávateľa
plnenia</t>
  </si>
  <si>
    <t>Dodávateľ plnenia</t>
  </si>
  <si>
    <r>
      <rPr>
        <b/>
        <sz val="8"/>
        <color theme="1"/>
        <rFont val="Arial"/>
      </rPr>
      <t>Skutočne uhradená suma</t>
    </r>
    <r>
      <rPr>
        <b/>
        <sz val="8"/>
        <color theme="1"/>
        <rFont val="Arial"/>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</si>
  <si>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</si>
  <si>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</si>
  <si>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</si>
  <si>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</si>
  <si>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</si>
  <si>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</si>
  <si>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</si>
  <si>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</si>
  <si>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</si>
  <si>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</si>
  <si>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</si>
  <si>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</si>
  <si>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</si>
  <si>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</si>
  <si>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</si>
  <si>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</si>
  <si>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</si>
  <si>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</si>
  <si>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</si>
  <si>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</si>
  <si>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</si>
  <si>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</si>
  <si>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</si>
  <si>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</si>
  <si>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</si>
  <si>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</si>
  <si>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</si>
  <si>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</si>
  <si>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</si>
  <si>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</si>
  <si>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</si>
  <si>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</si>
  <si>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</si>
  <si>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</si>
  <si>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</si>
  <si>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</si>
  <si>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</si>
  <si>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</si>
  <si>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</si>
  <si>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</si>
  <si>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</si>
  <si>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</si>
  <si>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</si>
  <si>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</si>
  <si>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</si>
  <si>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</si>
  <si>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</si>
  <si>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</si>
  <si>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</si>
  <si>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</si>
  <si>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</si>
  <si>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</si>
  <si>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</si>
  <si>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</si>
  <si>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</si>
  <si>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</si>
  <si>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</si>
  <si>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</si>
  <si>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</si>
  <si>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</si>
  <si>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</si>
  <si>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</si>
  <si>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</si>
  <si>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</si>
  <si>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</si>
  <si>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</si>
  <si>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</si>
  <si>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</si>
  <si>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</si>
  <si>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</si>
  <si>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</si>
  <si>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</si>
  <si>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</si>
  <si>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</si>
  <si>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</si>
  <si>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</si>
  <si>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</si>
  <si>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</si>
  <si>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</si>
  <si>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</si>
  <si>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</si>
  <si>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</si>
  <si>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</si>
  <si>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</si>
  <si>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</si>
  <si>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</si>
  <si>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</si>
  <si>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</si>
  <si>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</si>
  <si>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</si>
  <si>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</si>
  <si>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</si>
  <si>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</si>
  <si>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</si>
  <si>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</si>
  <si>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</si>
  <si>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</si>
  <si>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</si>
  <si>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</si>
  <si>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</si>
  <si>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</si>
  <si>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</si>
  <si>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</si>
  <si>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</si>
  <si>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</si>
  <si>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</si>
  <si>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</si>
  <si>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</si>
  <si>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</si>
  <si>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</si>
  <si>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</si>
  <si>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</si>
  <si>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</si>
  <si>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</si>
  <si>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</si>
  <si>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</si>
  <si>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</si>
  <si>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</si>
  <si>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</si>
  <si>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</si>
  <si>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</si>
  <si>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</si>
  <si>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</si>
  <si>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</si>
  <si>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</si>
  <si>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</si>
  <si>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</si>
  <si>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</si>
  <si>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</si>
  <si>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</si>
  <si>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</si>
  <si>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</si>
  <si>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</si>
  <si>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</si>
  <si>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</si>
  <si>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</si>
  <si>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</si>
  <si>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</si>
  <si>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</si>
  <si>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</si>
  <si>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</si>
  <si>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</si>
  <si>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</si>
  <si>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</si>
  <si>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</si>
  <si>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</si>
  <si>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</si>
  <si>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</si>
  <si>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</si>
  <si>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</si>
  <si>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</si>
  <si>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</si>
  <si>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</si>
  <si>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</si>
  <si>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</si>
  <si>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</si>
  <si>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</si>
  <si>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</si>
  <si>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</si>
  <si>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</si>
  <si>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</si>
  <si>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</si>
  <si>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</si>
  <si>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</si>
  <si>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</si>
  <si>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</si>
  <si>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</si>
  <si>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</si>
  <si>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</si>
  <si>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</si>
  <si>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</si>
  <si>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</si>
  <si>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</si>
  <si>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</si>
  <si>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</si>
  <si>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</si>
  <si>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</si>
  <si>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</si>
  <si>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</si>
  <si>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</si>
  <si>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</si>
  <si>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</si>
  <si>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</si>
  <si>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</si>
  <si>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</si>
  <si>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</si>
  <si>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</si>
  <si>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</si>
  <si>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</si>
  <si>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</si>
  <si>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</si>
  <si>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</si>
  <si>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</si>
  <si>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</si>
  <si>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</si>
  <si>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</si>
  <si>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</si>
  <si>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</si>
  <si>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</si>
  <si>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</si>
  <si>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</si>
  <si>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</si>
  <si>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</si>
  <si>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</si>
  <si>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</si>
  <si>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</si>
  <si>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</si>
  <si>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</si>
  <si>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</si>
  <si>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</si>
  <si>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</si>
  <si>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</si>
  <si>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</si>
  <si>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</si>
  <si>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</si>
  <si>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</si>
  <si>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</si>
  <si>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</si>
  <si>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</si>
  <si>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</si>
  <si>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</si>
  <si>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</si>
  <si>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</si>
  <si>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</si>
  <si>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</si>
  <si>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</si>
  <si>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</si>
  <si>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</si>
  <si>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</si>
  <si>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</si>
  <si>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</si>
  <si>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</si>
  <si>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</si>
  <si>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</si>
  <si>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</si>
  <si>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</si>
  <si>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</si>
  <si>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</si>
  <si>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</si>
  <si>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</si>
  <si>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</si>
  <si>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</si>
  <si>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</si>
  <si>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</si>
  <si>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</si>
  <si>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</si>
  <si>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</si>
  <si>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</si>
  <si>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</si>
  <si>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</si>
  <si>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</si>
  <si>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</si>
  <si>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</si>
  <si>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</si>
  <si>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</si>
  <si>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</si>
  <si>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</si>
  <si>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</si>
  <si>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</si>
  <si>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rPr>
        <sz val="10"/>
        <color theme="1"/>
        <rFont val="Arial"/>
      </rPr>
      <t xml:space="preserve">Prijímateľ prostriedkov zo štátneho rozpočtu je povinný </t>
    </r>
    <r>
      <rPr>
        <b/>
        <sz val="10"/>
        <color rgb="FF0066CC"/>
        <rFont val="Arial"/>
      </rPr>
      <t>priebežne</t>
    </r>
    <r>
      <rPr>
        <sz val="10"/>
        <color theme="1"/>
        <rFont val="Arial"/>
      </rPr>
      <t xml:space="preserve"> zverejňovať informácie o prijatí a spôsobe ich použitia najneskôr do </t>
    </r>
    <r>
      <rPr>
        <b/>
        <sz val="10"/>
        <color rgb="FF0066CC"/>
        <rFont val="Arial"/>
      </rPr>
      <t>25. dňa kalendárneho</t>
    </r>
    <r>
      <rPr>
        <b/>
        <sz val="10"/>
        <color rgb="FFFF0000"/>
        <rFont val="Arial"/>
      </rPr>
      <t xml:space="preserve"> </t>
    </r>
    <r>
      <rPr>
        <b/>
        <sz val="10"/>
        <color rgb="FF0066CC"/>
        <rFont val="Arial"/>
      </rPr>
      <t>mesiaca</t>
    </r>
    <r>
      <rPr>
        <sz val="10"/>
        <color theme="1"/>
        <rFont val="Arial"/>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</si>
  <si>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</si>
  <si>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</si>
  <si>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</si>
  <si>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</si>
  <si>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</si>
  <si>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</si>
  <si>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</si>
  <si>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</si>
  <si>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</si>
  <si>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</si>
  <si>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</si>
  <si>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</si>
  <si>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</si>
  <si>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</si>
  <si>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</si>
  <si>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</si>
  <si>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</si>
  <si>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</si>
  <si>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</si>
  <si>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</si>
  <si>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</si>
  <si>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</si>
  <si>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</si>
  <si>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</si>
  <si>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</si>
  <si>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</si>
  <si>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</si>
  <si>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podpora národného projektu športu pre všetkých so zameraním na mládež</t>
  </si>
  <si>
    <t>j</t>
  </si>
  <si>
    <t>projekty školského športu, univerzitného športu a športu pre všetkých</t>
  </si>
  <si>
    <t>k</t>
  </si>
  <si>
    <t>výstavba, modernizácia a rekonštrukcia športovej infraštruktúry národného významu</t>
  </si>
  <si>
    <t>l</t>
  </si>
  <si>
    <t>športové pohybové tábory pre mládež</t>
  </si>
  <si>
    <t>m</t>
  </si>
  <si>
    <t>organizácia tradičných športových podujatí</t>
  </si>
  <si>
    <t>n</t>
  </si>
  <si>
    <t>o</t>
  </si>
  <si>
    <t>p</t>
  </si>
  <si>
    <t>q</t>
  </si>
  <si>
    <t>r</t>
  </si>
  <si>
    <t>Použitie príspevku uznanému športu</t>
  </si>
  <si>
    <r>
      <rPr>
        <b/>
        <sz val="8"/>
        <color theme="1"/>
        <rFont val="Arial"/>
      </rPr>
      <t xml:space="preserve">mládež 23
</t>
    </r>
    <r>
      <rPr>
        <b/>
        <sz val="8"/>
        <color rgb="FF1F497D"/>
        <rFont val="Arial"/>
      </rPr>
      <t>MIN.20%</t>
    </r>
  </si>
  <si>
    <r>
      <rPr>
        <b/>
        <sz val="8"/>
        <color theme="1"/>
        <rFont val="Arial"/>
      </rPr>
      <t xml:space="preserve">talenty
</t>
    </r>
    <r>
      <rPr>
        <b/>
        <sz val="8"/>
        <color rgb="FF1F497D"/>
        <rFont val="Arial"/>
      </rPr>
      <t>MIN.20%</t>
    </r>
  </si>
  <si>
    <r>
      <rPr>
        <b/>
        <sz val="8"/>
        <color theme="1"/>
        <rFont val="Arial"/>
      </rPr>
      <t xml:space="preserve">reprezentácia
</t>
    </r>
    <r>
      <rPr>
        <b/>
        <sz val="8"/>
        <color rgb="FF1F497D"/>
        <rFont val="Arial"/>
      </rPr>
      <t>MIN.25%</t>
    </r>
  </si>
  <si>
    <r>
      <rPr>
        <b/>
        <sz val="8"/>
        <color theme="1"/>
        <rFont val="Arial"/>
      </rPr>
      <t xml:space="preserve">prevádzka
</t>
    </r>
    <r>
      <rPr>
        <b/>
        <sz val="8"/>
        <color rgb="FF003366"/>
        <rFont val="Arial"/>
      </rPr>
      <t>MAX.15%</t>
    </r>
  </si>
  <si>
    <t>ostatné úlohy</t>
  </si>
  <si>
    <t>kapitálové transfery z PUŠ</t>
  </si>
  <si>
    <t>Poskytnutý príspevok uznanému športu</t>
  </si>
  <si>
    <t>Vyúčtovaný príspevok uznanému športu</t>
  </si>
  <si>
    <t>HHH</t>
  </si>
  <si>
    <t>ROZDIEL</t>
  </si>
  <si>
    <t>Uznaná suma vyúčtovaných FP</t>
  </si>
  <si>
    <r>
      <rPr>
        <b/>
        <sz val="8"/>
        <color theme="1"/>
        <rFont val="Arial"/>
      </rPr>
      <t xml:space="preserve">mládež 23
</t>
    </r>
    <r>
      <rPr>
        <b/>
        <sz val="8"/>
        <color rgb="FF1F497D"/>
        <rFont val="Arial"/>
      </rPr>
      <t>MIN.20%</t>
    </r>
  </si>
  <si>
    <r>
      <rPr>
        <b/>
        <sz val="8"/>
        <color theme="1"/>
        <rFont val="Arial"/>
      </rPr>
      <t xml:space="preserve">talenty
</t>
    </r>
    <r>
      <rPr>
        <b/>
        <sz val="8"/>
        <color rgb="FF1F497D"/>
        <rFont val="Arial"/>
      </rPr>
      <t>MIN.20%</t>
    </r>
  </si>
  <si>
    <r>
      <rPr>
        <b/>
        <sz val="8"/>
        <color theme="1"/>
        <rFont val="Arial"/>
      </rPr>
      <t xml:space="preserve">reprezentácia
</t>
    </r>
    <r>
      <rPr>
        <b/>
        <sz val="8"/>
        <color rgb="FF1F497D"/>
        <rFont val="Arial"/>
      </rPr>
      <t>MIN.25%</t>
    </r>
  </si>
  <si>
    <r>
      <rPr>
        <b/>
        <sz val="8"/>
        <color theme="1"/>
        <rFont val="Arial"/>
      </rPr>
      <t xml:space="preserve">prevádzka
</t>
    </r>
    <r>
      <rPr>
        <b/>
        <sz val="8"/>
        <color rgb="FF003366"/>
        <rFont val="Arial"/>
      </rPr>
      <t>MAX.15%</t>
    </r>
  </si>
  <si>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</si>
  <si>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</si>
  <si>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</si>
  <si>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</si>
  <si>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</si>
  <si>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</si>
  <si>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</si>
  <si>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</si>
  <si>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</si>
  <si>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</si>
  <si>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</si>
  <si>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</si>
  <si>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</si>
  <si>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</si>
  <si>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</si>
  <si>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</si>
  <si>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</si>
  <si>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</si>
  <si>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</si>
  <si>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</si>
  <si>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</si>
  <si>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</si>
  <si>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V4</t>
  </si>
  <si>
    <t xml:space="preserve">Názov prijímateľa prostriedkov: </t>
  </si>
  <si>
    <t>BBB</t>
  </si>
  <si>
    <t>CCC</t>
  </si>
  <si>
    <t>DDD</t>
  </si>
  <si>
    <t>EEE</t>
  </si>
  <si>
    <t>FFF</t>
  </si>
  <si>
    <t>GGG</t>
  </si>
  <si>
    <r>
      <rPr>
        <b/>
        <sz val="8"/>
        <color theme="1"/>
        <rFont val="Arial"/>
      </rPr>
      <t xml:space="preserve">Účel úhrady
</t>
    </r>
    <r>
      <rPr>
        <b/>
        <sz val="8"/>
        <color rgb="FFFF0000"/>
        <rFont val="Arial"/>
      </rPr>
      <t>(vyberte zo zoznamu, inak automatické vyhodnocovanie nebude fungovať)</t>
    </r>
  </si>
  <si>
    <t>Dátum refundácie účtovného dokladu</t>
  </si>
  <si>
    <r>
      <rPr>
        <b/>
        <sz val="8"/>
        <color theme="1"/>
        <rFont val="Arial"/>
      </rPr>
      <t xml:space="preserve">Popis úhrady
</t>
    </r>
    <r>
      <rPr>
        <b/>
        <sz val="8"/>
        <color rgb="FFFF0000"/>
        <rFont val="Arial"/>
      </rPr>
      <t>(vyberte z rozbaľovacieho zoznamu, alebo zadajte voľný text)</t>
    </r>
  </si>
  <si>
    <t>Skutočne uhradená suma zo samostatného účtu podľa zmluvy
(eur)</t>
  </si>
  <si>
    <t>ÚDAJE ZORADIŤ PODĽA ÚČELU ÚHRADY A V RÁMCI JEDNÉHO ÚČELU PODĽA POPISU ÚHRADY</t>
  </si>
  <si>
    <t>l - športové pohybové tábory pre mládež</t>
  </si>
  <si>
    <t>FP69</t>
  </si>
  <si>
    <t>2025-1/8</t>
  </si>
  <si>
    <t>13/04/26</t>
  </si>
  <si>
    <t>mzda tréneri</t>
  </si>
  <si>
    <t>47702443</t>
  </si>
  <si>
    <t>AKUZE GARAT s.r.o.</t>
  </si>
  <si>
    <t>FP66</t>
  </si>
  <si>
    <t>02/2025</t>
  </si>
  <si>
    <t>mzda tréner</t>
  </si>
  <si>
    <t>50207105</t>
  </si>
  <si>
    <t>Športový klub OZ WoodRock</t>
  </si>
  <si>
    <t>FP57</t>
  </si>
  <si>
    <t>20250016</t>
  </si>
  <si>
    <t>55919723</t>
  </si>
  <si>
    <t>Peter Čandík</t>
  </si>
  <si>
    <t>FP55</t>
  </si>
  <si>
    <t>2025035</t>
  </si>
  <si>
    <t>nájom priestorov a športovísk</t>
  </si>
  <si>
    <t>36837571</t>
  </si>
  <si>
    <t>fi:ling s.r.o.</t>
  </si>
  <si>
    <t>FP062</t>
  </si>
  <si>
    <t>2025144</t>
  </si>
  <si>
    <t>nákup materiálu</t>
  </si>
  <si>
    <t>50667416</t>
  </si>
  <si>
    <t>Ravens AD s.r.o.</t>
  </si>
  <si>
    <t>IČO</t>
  </si>
  <si>
    <t>Subjekt</t>
  </si>
  <si>
    <t>Právna forma</t>
  </si>
  <si>
    <t>Ulica a číslo domu</t>
  </si>
  <si>
    <t>Mesto</t>
  </si>
  <si>
    <t>PSČ</t>
  </si>
  <si>
    <t>Webové sídlo</t>
  </si>
  <si>
    <t>E-mail</t>
  </si>
  <si>
    <t>Štatutárny zástupca</t>
  </si>
  <si>
    <t>Štatutár - funkcia</t>
  </si>
  <si>
    <t>Kontakná osoba</t>
  </si>
  <si>
    <t>Kontakt
telefón</t>
  </si>
  <si>
    <t>IBAN 1</t>
  </si>
  <si>
    <t>IBAN 2</t>
  </si>
  <si>
    <t>IBAN TOP</t>
  </si>
  <si>
    <t>IBAN DOT</t>
  </si>
  <si>
    <t>42446481</t>
  </si>
  <si>
    <t>"BigHugGym"</t>
  </si>
  <si>
    <t>občianske združenie</t>
  </si>
  <si>
    <t>Drieňova 1/C</t>
  </si>
  <si>
    <t>Bratislava</t>
  </si>
  <si>
    <t>821 01</t>
  </si>
  <si>
    <t>www.bighuggym.sk</t>
  </si>
  <si>
    <t>info@bighuggym.sk</t>
  </si>
  <si>
    <t>Daniel Kamenický</t>
  </si>
  <si>
    <t>predseda</t>
  </si>
  <si>
    <t>SK38 0200 0000 0035 2888 8654</t>
  </si>
  <si>
    <t>37992619</t>
  </si>
  <si>
    <t>"Miesta pre mladých"</t>
  </si>
  <si>
    <t>Ulica Vladimíra Clementisa 6509/13</t>
  </si>
  <si>
    <t xml:space="preserve">	Trnava</t>
  </si>
  <si>
    <t>917 01</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</si>
  <si>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</si>
  <si>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</si>
  <si>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</si>
  <si>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</si>
  <si>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</si>
  <si>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</si>
  <si>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</si>
  <si>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</si>
  <si>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</si>
  <si>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</si>
  <si>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</si>
  <si>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</si>
  <si>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</si>
  <si>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</si>
  <si>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</si>
  <si>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</si>
  <si>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</si>
  <si>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</si>
  <si>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</si>
  <si>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</si>
  <si>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</si>
  <si>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</si>
  <si>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</si>
  <si>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</si>
  <si>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</si>
  <si>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</si>
  <si>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</si>
  <si>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</si>
  <si>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</si>
  <si>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</si>
  <si>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</si>
  <si>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</si>
  <si>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</si>
  <si>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</si>
  <si>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</si>
  <si>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</si>
  <si>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</si>
  <si>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</si>
  <si>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</si>
  <si>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</si>
  <si>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</si>
  <si>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</si>
  <si>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</si>
  <si>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</si>
  <si>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</si>
  <si>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</si>
  <si>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984 01</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</si>
  <si>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</si>
  <si>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</si>
  <si>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</si>
  <si>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</si>
  <si>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</si>
  <si>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</si>
  <si>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</si>
  <si>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</si>
  <si>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</si>
  <si>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</si>
  <si>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</si>
  <si>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</si>
  <si>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</si>
  <si>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</si>
  <si>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</si>
  <si>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37894021</t>
  </si>
  <si>
    <t>ASOCIÁCIA MAŽORETKOVÉHO ŠPORTU SLOVENSKO</t>
  </si>
  <si>
    <t>Rozkvet 2073/155</t>
  </si>
  <si>
    <t>Považská Bystrica</t>
  </si>
  <si>
    <t>017 01</t>
  </si>
  <si>
    <t>www.amas.sk</t>
  </si>
  <si>
    <t>elllapb@gmail.com</t>
  </si>
  <si>
    <t>Elena Martinková</t>
  </si>
  <si>
    <t>prezident</t>
  </si>
  <si>
    <t>Mgr. Štefan Pčola</t>
  </si>
  <si>
    <t>SK55 7500 0000 0040 3499 6617</t>
  </si>
  <si>
    <t>00678457</t>
  </si>
  <si>
    <t>Asociácia športových klubov Inter Bratislava</t>
  </si>
  <si>
    <t>Trnavská cesta 3011/33</t>
  </si>
  <si>
    <t>832 84</t>
  </si>
  <si>
    <t>http://www.askinter.sk/sk/kluby/kanoistika/kanoistika-o-klube</t>
  </si>
  <si>
    <t>kanoistickyklubinter@gmail.com</t>
  </si>
  <si>
    <t>Ľubomír Želiezka</t>
  </si>
  <si>
    <t>riaditeľ</t>
  </si>
  <si>
    <t>Monika Vyskočilová</t>
  </si>
  <si>
    <t>SK45 0200 0000 0000 0923 1112</t>
  </si>
  <si>
    <t>00681482</t>
  </si>
  <si>
    <t>Asociácia športu pre všetkých Slovenskej republiky</t>
  </si>
  <si>
    <t>Olympijské námestie 14290/1</t>
  </si>
  <si>
    <t>832 80</t>
  </si>
  <si>
    <t>www.aspv.sk</t>
  </si>
  <si>
    <t>aspv@aspv.sk</t>
  </si>
  <si>
    <t>Ján Holko</t>
  </si>
  <si>
    <t>SK32 0200 0000 0050 7394 7054</t>
  </si>
  <si>
    <t>55184707</t>
  </si>
  <si>
    <t>Baláž Racing</t>
  </si>
  <si>
    <t>Medveďovej 2700/21</t>
  </si>
  <si>
    <t>851 04</t>
  </si>
  <si>
    <t>www.balazracing.sk</t>
  </si>
  <si>
    <t>hd.balaz@gmail.com</t>
  </si>
  <si>
    <t>Michal Baláž</t>
  </si>
  <si>
    <t>SK36 8330 0000 0022 0329 4693</t>
  </si>
  <si>
    <t>35629827</t>
  </si>
  <si>
    <t>Basketbalový klub AŠK Slávia Trnava</t>
  </si>
  <si>
    <t>Ulica Rybníková 592/1</t>
  </si>
  <si>
    <t>Trnava</t>
  </si>
  <si>
    <t>www.bkslaviatrnava.sk</t>
  </si>
  <si>
    <t>jobb.basket@gmail.com</t>
  </si>
  <si>
    <t>Ján Jobb</t>
  </si>
  <si>
    <t>SK37 0900 0000 0052 3953 9406</t>
  </si>
  <si>
    <t>37963091</t>
  </si>
  <si>
    <t>Basketbalový klub mládeže JUNIOR Unverzity Konštantína Filozofa Nitra</t>
  </si>
  <si>
    <t>tr.A.Hlinku 1</t>
  </si>
  <si>
    <t>Nitra</t>
  </si>
  <si>
    <t>949 01</t>
  </si>
  <si>
    <t>www.bkmnitra.sk</t>
  </si>
  <si>
    <t>sailer.doma@gmail.com</t>
  </si>
  <si>
    <t>Ladislav Sailer</t>
  </si>
  <si>
    <t>SK83 5600 0000 0048 1839 9001</t>
  </si>
  <si>
    <t>42220971</t>
  </si>
  <si>
    <t>BASKETBALOVÝ KLUB MLÁDEŽE ŽILINA - ZÁVODIE</t>
  </si>
  <si>
    <t xml:space="preserve">	Kvetná 2396/7</t>
  </si>
  <si>
    <t>Žilina</t>
  </si>
  <si>
    <t>010 01</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</si>
  <si>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</si>
  <si>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</si>
  <si>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</si>
  <si>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</si>
  <si>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</si>
  <si>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</si>
  <si>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</si>
  <si>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</si>
  <si>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</si>
  <si>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</si>
  <si>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</si>
  <si>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</si>
  <si>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</si>
  <si>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</si>
  <si>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</si>
  <si>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</si>
  <si>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Martin</t>
  </si>
  <si>
    <t>036 01</t>
  </si>
  <si>
    <t>-</t>
  </si>
  <si>
    <t xml:space="preserve">Filip.Cillik@marbach.com; bibkac22@gmail.com </t>
  </si>
  <si>
    <t>Filip Čillík</t>
  </si>
  <si>
    <t>podpredseda</t>
  </si>
  <si>
    <t>Filip  Čillík</t>
  </si>
  <si>
    <t>SK23 8330 0000 0029 0169 6673</t>
  </si>
  <si>
    <t>51972042</t>
  </si>
  <si>
    <t>ByteBite, s. r. o.</t>
  </si>
  <si>
    <t>Klincová 35</t>
  </si>
  <si>
    <t>821 08</t>
  </si>
  <si>
    <t>www.bytebite.sk</t>
  </si>
  <si>
    <t>info@bytebite.sk</t>
  </si>
  <si>
    <t>Peter Daniš</t>
  </si>
  <si>
    <t>SK38 8330 0000 0021 0151 8668</t>
  </si>
  <si>
    <t>42254388</t>
  </si>
  <si>
    <t>Deaflympijský výbor Slovenska</t>
  </si>
  <si>
    <t>Kýčerského 7</t>
  </si>
  <si>
    <t>811 05</t>
  </si>
  <si>
    <t>www.deaflympic.sk</t>
  </si>
  <si>
    <t>office@deaflympic.sk</t>
  </si>
  <si>
    <t>Peter Birka</t>
  </si>
  <si>
    <t>Milena Fabšičová</t>
  </si>
  <si>
    <t>SK30 1100 0000 0029 2988 5740</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</si>
  <si>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</si>
  <si>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</si>
  <si>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</si>
  <si>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</si>
  <si>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</si>
  <si>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</si>
  <si>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</si>
  <si>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</si>
  <si>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</si>
  <si>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</si>
  <si>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</si>
  <si>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</si>
  <si>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Michalovce</t>
  </si>
  <si>
    <t>071 01</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</si>
  <si>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</si>
  <si>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</si>
  <si>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</si>
  <si>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</si>
  <si>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</si>
  <si>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</si>
  <si>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</si>
  <si>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</si>
  <si>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</si>
  <si>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</si>
  <si>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</si>
  <si>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</si>
  <si>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</si>
  <si>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</si>
  <si>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</si>
  <si>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</si>
  <si>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</si>
  <si>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</si>
  <si>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</si>
  <si>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</si>
  <si>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</si>
  <si>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</si>
  <si>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</si>
  <si>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</si>
  <si>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841 01</t>
  </si>
  <si>
    <t>www.fkp.sk</t>
  </si>
  <si>
    <t>s.gubrica@gmail.com</t>
  </si>
  <si>
    <t>Štefan Gubrica</t>
  </si>
  <si>
    <t>SK23 0200 0000 0036 4957 5451 </t>
  </si>
  <si>
    <t>42396841</t>
  </si>
  <si>
    <t>FUTSAL KLUB LUČENEC</t>
  </si>
  <si>
    <t>Ulica železničná 26</t>
  </si>
  <si>
    <t>Lučenec</t>
  </si>
  <si>
    <t>www.futsallucenec.sk</t>
  </si>
  <si>
    <t>jozef.kamensky@gmail.com</t>
  </si>
  <si>
    <t>Milan Kamenský</t>
  </si>
  <si>
    <t>Jozef Kamenský</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</si>
  <si>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</si>
  <si>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</si>
  <si>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</si>
  <si>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</si>
  <si>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</si>
  <si>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</si>
  <si>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</si>
  <si>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</si>
  <si>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</si>
  <si>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SK75 1100 0000 0029 4527 4659</t>
  </si>
  <si>
    <t>35605472</t>
  </si>
  <si>
    <t>Handball Club Pezinok</t>
  </si>
  <si>
    <t>Na Bielenisku 4</t>
  </si>
  <si>
    <t>Pezinok</t>
  </si>
  <si>
    <t>902 01</t>
  </si>
  <si>
    <t>www.handballpezinok.sk</t>
  </si>
  <si>
    <t>info@handballpezinok.sk</t>
  </si>
  <si>
    <t>Martin Šipoš</t>
  </si>
  <si>
    <t>SK54 0900 0000 0052 3928 4378</t>
  </si>
  <si>
    <t>52798721</t>
  </si>
  <si>
    <t>HC 07 Detva s. r. o.</t>
  </si>
  <si>
    <t>Jánošíkova 3346/6</t>
  </si>
  <si>
    <t>Detva</t>
  </si>
  <si>
    <t>962 12</t>
  </si>
  <si>
    <t>hc07detva@gmail.com</t>
  </si>
  <si>
    <t>Matej Ľupták</t>
  </si>
  <si>
    <t>52489159</t>
  </si>
  <si>
    <t>HC UNIZA</t>
  </si>
  <si>
    <t>M. Šinského 936/11</t>
  </si>
  <si>
    <t>Žilina </t>
  </si>
  <si>
    <t>010 07</t>
  </si>
  <si>
    <t>www.hc.uniza.sk</t>
  </si>
  <si>
    <t>hcuniza@gmail.com</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</si>
  <si>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</si>
  <si>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</si>
  <si>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</si>
  <si>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</si>
  <si>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</si>
  <si>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</si>
  <si>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</si>
  <si>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</si>
  <si>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</si>
  <si>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</si>
  <si>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</si>
  <si>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</si>
  <si>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</si>
  <si>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</si>
  <si>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</si>
  <si>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Banská Bystrica</t>
  </si>
  <si>
    <t>974 01</t>
  </si>
  <si>
    <t>www.umbhockey.sk</t>
  </si>
  <si>
    <t>lukas@umbhockey.sk</t>
  </si>
  <si>
    <t>Lukáš Opáth</t>
  </si>
  <si>
    <t>SK12 0900 0000 0051 3456 4613</t>
  </si>
  <si>
    <t>50642804</t>
  </si>
  <si>
    <t>iCompete Natural Slovakia</t>
  </si>
  <si>
    <t>Jesenského 71</t>
  </si>
  <si>
    <t>Zvolen</t>
  </si>
  <si>
    <t>960 01</t>
  </si>
  <si>
    <t xml:space="preserve">www.icn.sk </t>
  </si>
  <si>
    <t>icn@icn.sk</t>
  </si>
  <si>
    <t>René Tomášek</t>
  </si>
  <si>
    <t xml:space="preserve">prezident </t>
  </si>
  <si>
    <t>SK84 7500 0000 0040 3183 7581</t>
  </si>
  <si>
    <t>42024536</t>
  </si>
  <si>
    <t>ILYO - TAEKWONDO TRENČÍN, o. z.</t>
  </si>
  <si>
    <t>Saratovská 7388/1B</t>
  </si>
  <si>
    <t xml:space="preserve">	Trenčín</t>
  </si>
  <si>
    <t>911 08</t>
  </si>
  <si>
    <t>www.taekwondo-tn.sk</t>
  </si>
  <si>
    <t>ilasenkova@gmail.com</t>
  </si>
  <si>
    <t>Jana Babinská</t>
  </si>
  <si>
    <t>prezidentka</t>
  </si>
  <si>
    <t>SK94 8330 0000 0024 0332 9571</t>
  </si>
  <si>
    <t>51285193</t>
  </si>
  <si>
    <t>Jachtklub Akademik Technická univerzita Košice</t>
  </si>
  <si>
    <t>Watsonova 1912/4A</t>
  </si>
  <si>
    <t>Košice</t>
  </si>
  <si>
    <t>040 01</t>
  </si>
  <si>
    <t>www.surfclub.sk</t>
  </si>
  <si>
    <t>lopuchovskygalop@gmail.com</t>
  </si>
  <si>
    <t>Pavol Lopuchovský</t>
  </si>
  <si>
    <t>predseda výkonného výboru</t>
  </si>
  <si>
    <t>SK88 0900 0000 0051 4483 2829</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</si>
  <si>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</si>
  <si>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</si>
  <si>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</si>
  <si>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</si>
  <si>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</si>
  <si>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</si>
  <si>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</si>
  <si>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</si>
  <si>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</si>
  <si>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</si>
  <si>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</si>
  <si>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</si>
  <si>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</si>
  <si>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</si>
  <si>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</si>
  <si>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</si>
  <si>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</si>
  <si>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42234425</t>
  </si>
  <si>
    <t>JUDO CLUB Bardejov o. z.</t>
  </si>
  <si>
    <t>J.Grešáka 2745/15</t>
  </si>
  <si>
    <t>Bardejov</t>
  </si>
  <si>
    <t>085 01</t>
  </si>
  <si>
    <t>www.judovychod.sk</t>
  </si>
  <si>
    <t xml:space="preserve">
stanislav.mlynaric@centrum.sk</t>
  </si>
  <si>
    <t>Stanislav Mlynarič</t>
  </si>
  <si>
    <t>SK33 7500 0000 0040 1666 9348</t>
  </si>
  <si>
    <t>14222230</t>
  </si>
  <si>
    <t>Judo Klub Martin, Občianske združenie</t>
  </si>
  <si>
    <t>Československej armády 1698/10</t>
  </si>
  <si>
    <t>www.judomartin.sk</t>
  </si>
  <si>
    <t>zdenkokozak@centrum.sk</t>
  </si>
  <si>
    <t>Zdenko Kozák</t>
  </si>
  <si>
    <t>SK02 0900 0000 0052 3952 2479</t>
  </si>
  <si>
    <t>00609153</t>
  </si>
  <si>
    <t>Kajak &amp; kanoe klub Komárno, o.z.</t>
  </si>
  <si>
    <t>Župná ul. 1149/18</t>
  </si>
  <si>
    <t>Komárno</t>
  </si>
  <si>
    <t>945 01</t>
  </si>
  <si>
    <t>www.kajakkomarno.sk</t>
  </si>
  <si>
    <t>kkajakkomarno@gmail.com</t>
  </si>
  <si>
    <t>Viktor Demin</t>
  </si>
  <si>
    <t>SK71 0900 0000 0051 3433 5407</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</si>
  <si>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</si>
  <si>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</si>
  <si>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</si>
  <si>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</si>
  <si>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</si>
  <si>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</si>
  <si>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</si>
  <si>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</si>
  <si>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</si>
  <si>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</si>
  <si>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</si>
  <si>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</si>
  <si>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</si>
  <si>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Prešov</t>
  </si>
  <si>
    <t>080 01</t>
  </si>
  <si>
    <t>www.karate-presov.sk</t>
  </si>
  <si>
    <t>junior@karate-presov.sk</t>
  </si>
  <si>
    <t>Ľubomír Čiernik</t>
  </si>
  <si>
    <t>SK64 0900 0000 0052 3931 3589</t>
  </si>
  <si>
    <t>35545127</t>
  </si>
  <si>
    <t>KARATE KLUB KRETOVIČ KOŠICE, o. z.</t>
  </si>
  <si>
    <t>Tr. SNP 104</t>
  </si>
  <si>
    <t>040 11</t>
  </si>
  <si>
    <t>www.kkk.sk</t>
  </si>
  <si>
    <t>karate.kretovic@gmail.com</t>
  </si>
  <si>
    <t>František Kretovič</t>
  </si>
  <si>
    <t>SK08 0900 0000 0051 2057 6218</t>
  </si>
  <si>
    <t>36130605</t>
  </si>
  <si>
    <t>Karate klub Prievidza FKŠ</t>
  </si>
  <si>
    <t>Ulica V. Benedikta 212/23</t>
  </si>
  <si>
    <t>Prievidza</t>
  </si>
  <si>
    <t>971 01</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</si>
  <si>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</si>
  <si>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</si>
  <si>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</si>
  <si>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</si>
  <si>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</si>
  <si>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</si>
  <si>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</si>
  <si>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</si>
  <si>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</si>
  <si>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</si>
  <si>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</si>
  <si>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</si>
  <si>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</si>
  <si>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</si>
  <si>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</si>
  <si>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</si>
  <si>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</si>
  <si>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</si>
  <si>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45011893</t>
  </si>
  <si>
    <t>Klub gymnastických športov Slávia Trnava</t>
  </si>
  <si>
    <t>Rybníková 15</t>
  </si>
  <si>
    <t>www.gymnastikatrnava.sk</t>
  </si>
  <si>
    <t>kgsslaviatrnava@gmail.com; novak@sgf.sk</t>
  </si>
  <si>
    <t>Ján Novák</t>
  </si>
  <si>
    <t>Ján Novák; Miriam Bednáriková</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</si>
  <si>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</si>
  <si>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</si>
  <si>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</si>
  <si>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</si>
  <si>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</si>
  <si>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</si>
  <si>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</si>
  <si>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</si>
  <si>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</si>
  <si>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</si>
  <si>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</si>
  <si>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</si>
  <si>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</si>
  <si>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</si>
  <si>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</si>
  <si>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</si>
  <si>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</si>
  <si>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</si>
  <si>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</si>
  <si>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</si>
  <si>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</si>
  <si>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</si>
  <si>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</si>
  <si>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</si>
  <si>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</si>
  <si>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</si>
  <si>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</si>
  <si>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</si>
  <si>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</si>
  <si>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</si>
  <si>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</si>
  <si>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</si>
  <si>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00688312</t>
  </si>
  <si>
    <t>Klub slovenských turistov</t>
  </si>
  <si>
    <t>Záborského 33</t>
  </si>
  <si>
    <t>831 03</t>
  </si>
  <si>
    <t>www.kst.sk</t>
  </si>
  <si>
    <t>ustredie@kst.sk</t>
  </si>
  <si>
    <t>Peter Švec</t>
  </si>
  <si>
    <t>Ida Ovečková</t>
  </si>
  <si>
    <t>SK34 0900 0000 0001 7152 7595</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</si>
  <si>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</si>
  <si>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</si>
  <si>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</si>
  <si>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</si>
  <si>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</si>
  <si>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</si>
  <si>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</si>
  <si>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</si>
  <si>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</si>
  <si>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</si>
  <si>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</si>
  <si>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</si>
  <si>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</si>
  <si>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</si>
  <si>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</si>
  <si>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</si>
  <si>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</si>
  <si>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</si>
  <si>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</si>
  <si>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</si>
  <si>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</si>
  <si>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</si>
  <si>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</si>
  <si>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</si>
  <si>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</si>
  <si>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</si>
  <si>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</si>
  <si>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</si>
  <si>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</si>
  <si>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</si>
  <si>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</si>
  <si>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</si>
  <si>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</si>
  <si>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</si>
  <si>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</si>
  <si>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</si>
  <si>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</si>
  <si>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</si>
  <si>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</si>
  <si>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</si>
  <si>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</si>
  <si>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</si>
  <si>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</si>
  <si>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</si>
  <si>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</si>
  <si>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</si>
  <si>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</si>
  <si>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</si>
  <si>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</si>
  <si>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</si>
  <si>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</si>
  <si>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</si>
  <si>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</si>
  <si>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</si>
  <si>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</si>
  <si>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</si>
  <si>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</si>
  <si>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</si>
  <si>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</si>
  <si>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</si>
  <si>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</si>
  <si>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</si>
  <si>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</si>
  <si>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</si>
  <si>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</si>
  <si>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</si>
  <si>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</si>
  <si>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</si>
  <si>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</si>
  <si>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</si>
  <si>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</si>
  <si>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</si>
  <si>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</si>
  <si>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</si>
  <si>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</si>
  <si>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00595209</t>
  </si>
  <si>
    <t>Maratónsky klub Košice</t>
  </si>
  <si>
    <t>Žriedlová 3444/30</t>
  </si>
  <si>
    <t>www.kosicemarathon.com</t>
  </si>
  <si>
    <t>klub@kosicemarathon.com</t>
  </si>
  <si>
    <t>Branislav Koniar</t>
  </si>
  <si>
    <t>Miriam Kopcsayová</t>
  </si>
  <si>
    <t>SK53 0900 0000 0051 8854 0107</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</si>
  <si>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</si>
  <si>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</si>
  <si>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</si>
  <si>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</si>
  <si>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</si>
  <si>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</si>
  <si>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</si>
  <si>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</si>
  <si>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</si>
  <si>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</si>
  <si>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</si>
  <si>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</si>
  <si>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</si>
  <si>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</si>
  <si>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</si>
  <si>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</si>
  <si>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</si>
  <si>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</si>
  <si>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</si>
  <si>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</si>
  <si>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Poprad</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</si>
  <si>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</si>
  <si>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</si>
  <si>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</si>
  <si>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</si>
  <si>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</si>
  <si>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</si>
  <si>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</si>
  <si>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</si>
  <si>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</si>
  <si>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</si>
  <si>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</si>
  <si>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</si>
  <si>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</si>
  <si>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</si>
  <si>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</si>
  <si>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</si>
  <si>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</si>
  <si>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</si>
  <si>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</si>
  <si>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</si>
  <si>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</si>
  <si>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</si>
  <si>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</si>
  <si>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</si>
  <si>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</si>
  <si>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</si>
  <si>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</si>
  <si>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851 02</t>
  </si>
  <si>
    <t>www.mindagym.sk</t>
  </si>
  <si>
    <t>info@mindagym.sk</t>
  </si>
  <si>
    <t>Vladimír Minda</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</si>
  <si>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</si>
  <si>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</si>
  <si>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</si>
  <si>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</si>
  <si>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</si>
  <si>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</si>
  <si>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</si>
  <si>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</si>
  <si>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</si>
  <si>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</si>
  <si>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</si>
  <si>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</si>
  <si>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</si>
  <si>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</si>
  <si>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</si>
  <si>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</si>
  <si>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</si>
  <si>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</si>
  <si>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</si>
  <si>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</si>
  <si>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</si>
  <si>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</si>
  <si>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</si>
  <si>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</si>
  <si>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</si>
  <si>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</si>
  <si>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</si>
  <si>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</si>
  <si>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</si>
  <si>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</si>
  <si>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</si>
  <si>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</si>
  <si>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</si>
  <si>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</si>
  <si>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</si>
  <si>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</si>
  <si>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</si>
  <si>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</si>
  <si>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36102181</t>
  </si>
  <si>
    <t>Občianske združenie "Športový klub DELFÍN Nitra"</t>
  </si>
  <si>
    <t>Za Humnami 732/43</t>
  </si>
  <si>
    <t>www.slovakman.sk</t>
  </si>
  <si>
    <t xml:space="preserve">
peciarp@gmail.com</t>
  </si>
  <si>
    <t>Pavol Peciar</t>
  </si>
  <si>
    <t>Tatiana Peciarová</t>
  </si>
  <si>
    <t>SK34 0900 0000 0051 4349 1030</t>
  </si>
  <si>
    <t>42172209</t>
  </si>
  <si>
    <t>Občianske združenie Sokolík</t>
  </si>
  <si>
    <t>Borievková 448/2</t>
  </si>
  <si>
    <t>Hamuliakovo</t>
  </si>
  <si>
    <t>900 43</t>
  </si>
  <si>
    <t>www.florbalovasuperdavka.sk</t>
  </si>
  <si>
    <t>majo.takac@gmail.com</t>
  </si>
  <si>
    <t>Maroš Takáč</t>
  </si>
  <si>
    <t>SK90 5600 0000 0067 4685 5002</t>
  </si>
  <si>
    <t>50607332</t>
  </si>
  <si>
    <t>OCRA Slovakia</t>
  </si>
  <si>
    <t>Kadnárova 2512/17</t>
  </si>
  <si>
    <t>831 52</t>
  </si>
  <si>
    <t>www.ocraslovakia.sk</t>
  </si>
  <si>
    <t>martin.raffay@gmail.com</t>
  </si>
  <si>
    <t>Martin Raffay</t>
  </si>
  <si>
    <t>SK69 1100 0000 0029 4520 3666</t>
  </si>
  <si>
    <t>42279607</t>
  </si>
  <si>
    <t>Penguin sport club</t>
  </si>
  <si>
    <t>Beckov 427</t>
  </si>
  <si>
    <t>Beckov</t>
  </si>
  <si>
    <t>916 38</t>
  </si>
  <si>
    <t>www.detiasport.sk</t>
  </si>
  <si>
    <t>info@detiasport.sk</t>
  </si>
  <si>
    <t>Andrej Úradníček</t>
  </si>
  <si>
    <t>SK92 0200 0000 0052 4540 7151</t>
  </si>
  <si>
    <t>51068125</t>
  </si>
  <si>
    <t>Philosophers Nitra</t>
  </si>
  <si>
    <t>Bazovského 417/16</t>
  </si>
  <si>
    <t>949 11</t>
  </si>
  <si>
    <t>www.philosophers.sk</t>
  </si>
  <si>
    <t>philosophershockey@gmail.com</t>
  </si>
  <si>
    <t>Martin Uhnák</t>
  </si>
  <si>
    <t>SK89 0900 0000 0052 3497 9373</t>
  </si>
  <si>
    <t>48136387</t>
  </si>
  <si>
    <t>Pilot JET s.r.o.</t>
  </si>
  <si>
    <t>Ružinovská 3</t>
  </si>
  <si>
    <t>821 02</t>
  </si>
  <si>
    <t>www.letisko-jasna.sk</t>
  </si>
  <si>
    <t>cpt@atlas.sk</t>
  </si>
  <si>
    <t>Miroslav Toma</t>
  </si>
  <si>
    <t>prokurista</t>
  </si>
  <si>
    <t>SK10 0200 0000 0052 2212 7851</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</si>
  <si>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</si>
  <si>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</si>
  <si>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</si>
  <si>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</si>
  <si>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</si>
  <si>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</si>
  <si>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</si>
  <si>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</si>
  <si>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</si>
  <si>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</si>
  <si>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</si>
  <si>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</si>
  <si>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</si>
  <si>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</si>
  <si>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</si>
  <si>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</si>
  <si>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</si>
  <si>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</si>
  <si>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</si>
  <si>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</si>
  <si>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</si>
  <si>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</si>
  <si>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Silvia Smereková, Iveta Urbanová</t>
  </si>
  <si>
    <t>člen správnej rady, člen správnej rady</t>
  </si>
  <si>
    <t>Andrej Gábriš</t>
  </si>
  <si>
    <t>SK64 7500 0000 0003 1379 6513</t>
  </si>
  <si>
    <t>42254302</t>
  </si>
  <si>
    <t>Slávia Gymnastické centrum Bratislava</t>
  </si>
  <si>
    <t>Wolkrova 47</t>
  </si>
  <si>
    <t>851 01</t>
  </si>
  <si>
    <t>www.gymnastickecentrum.sk</t>
  </si>
  <si>
    <t>info@gymslaviauk.sk</t>
  </si>
  <si>
    <t>Tibor Letko</t>
  </si>
  <si>
    <t>SK89 0900 0000 0052 3518 8602</t>
  </si>
  <si>
    <t>30787009</t>
  </si>
  <si>
    <t>Slovenská asociácia amerického futbalu</t>
  </si>
  <si>
    <t>Nevädzová 17211/6B</t>
  </si>
  <si>
    <t>www.saaf.sk</t>
  </si>
  <si>
    <t>info@saaf.sk</t>
  </si>
  <si>
    <t>Michal Slašťan</t>
  </si>
  <si>
    <t>SK90 8330 0000 0021 0189 0697</t>
  </si>
  <si>
    <t>00631655</t>
  </si>
  <si>
    <t>Slovenská asociácia boccie</t>
  </si>
  <si>
    <t>Ulica Vajanského 874/46</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</si>
  <si>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</si>
  <si>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</si>
  <si>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</si>
  <si>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</si>
  <si>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</si>
  <si>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</si>
  <si>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</si>
  <si>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</si>
  <si>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</si>
  <si>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</si>
  <si>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</si>
  <si>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</si>
  <si>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</si>
  <si>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</si>
  <si>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</si>
  <si>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</si>
  <si>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</si>
  <si>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</si>
  <si>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</si>
  <si>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</si>
  <si>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</si>
  <si>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</si>
  <si>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</si>
  <si>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www.safkst.sk</t>
  </si>
  <si>
    <t>sekretariat@safkst.sk</t>
  </si>
  <si>
    <t>Boris Mlsna</t>
  </si>
  <si>
    <t>Lucia Čermáková</t>
  </si>
  <si>
    <t>SK77 0900 0000 0051 7589 2912</t>
  </si>
  <si>
    <t>31749852</t>
  </si>
  <si>
    <t>Slovenská asociácia Frisbee</t>
  </si>
  <si>
    <t>Malženice 511</t>
  </si>
  <si>
    <t>Malženice</t>
  </si>
  <si>
    <t>919 29</t>
  </si>
  <si>
    <t>www.szf.sk</t>
  </si>
  <si>
    <t>safslovakia@gmail.com</t>
  </si>
  <si>
    <t>Richard Kollár</t>
  </si>
  <si>
    <t>Martin Keseg</t>
  </si>
  <si>
    <t>SK62 0200 0000 0000 7763 5012</t>
  </si>
  <si>
    <t>30844711</t>
  </si>
  <si>
    <t>Slovenská asociácia go</t>
  </si>
  <si>
    <t>www.sago.sk</t>
  </si>
  <si>
    <t>slovakgo@gmail.com</t>
  </si>
  <si>
    <t>Martin Lukáč</t>
  </si>
  <si>
    <t>Martin Lukáč; Miroslav Poliak</t>
  </si>
  <si>
    <t>421903187087; 421903200136</t>
  </si>
  <si>
    <t>SK31 8330 0000 0025 0173 0318</t>
  </si>
  <si>
    <t>31940668</t>
  </si>
  <si>
    <t>Slovenská asociácia korfbalu</t>
  </si>
  <si>
    <t>Makovického 6</t>
  </si>
  <si>
    <t>www.korfbal.sk</t>
  </si>
  <si>
    <t>martinsonoga@gmail.com</t>
  </si>
  <si>
    <t>Martin Sonoga</t>
  </si>
  <si>
    <t>SK91 3100 0000 0040 0116 2405</t>
  </si>
  <si>
    <t>31824021</t>
  </si>
  <si>
    <t>Slovenská asociácia motoristického športu</t>
  </si>
  <si>
    <t>Fatranská 3</t>
  </si>
  <si>
    <t>www.sams-asn.sk</t>
  </si>
  <si>
    <t>samssk@nextra.sk</t>
  </si>
  <si>
    <t>Dušan Koblišek</t>
  </si>
  <si>
    <t>Vojtech Ruisl</t>
  </si>
  <si>
    <t>SK29 3100 0000 0042 2012 1718</t>
  </si>
  <si>
    <t>45009660</t>
  </si>
  <si>
    <t>Slovenská asociácia naturálnej kulturistiky</t>
  </si>
  <si>
    <t>Štefániková 3509/20</t>
  </si>
  <si>
    <t>www.sank.sk</t>
  </si>
  <si>
    <t>rigosank@gmail.com</t>
  </si>
  <si>
    <t>Viliam Rigo</t>
  </si>
  <si>
    <t>SK83 0900 0000 0051 5460 0722</t>
  </si>
  <si>
    <t>30811686</t>
  </si>
  <si>
    <t>Slovenská asociácia pretláčania rukou</t>
  </si>
  <si>
    <t>Vavrečka 311</t>
  </si>
  <si>
    <t>Námestovo</t>
  </si>
  <si>
    <t>029 01</t>
  </si>
  <si>
    <t>www.armsport.sk</t>
  </si>
  <si>
    <t>sekretariat@armsport.sk</t>
  </si>
  <si>
    <t>Ján Germánus</t>
  </si>
  <si>
    <t>Dagmar Petrová</t>
  </si>
  <si>
    <t>SK46 0900 0000 0000 1147 3305</t>
  </si>
  <si>
    <t>30814910</t>
  </si>
  <si>
    <t>Slovenská asociácia Taekwondo WT</t>
  </si>
  <si>
    <t>Hlavná 37/68</t>
  </si>
  <si>
    <t>new.satkd.sk</t>
  </si>
  <si>
    <t>satkd.office@gmail.com</t>
  </si>
  <si>
    <t>Mário Švec</t>
  </si>
  <si>
    <t>Pavel Ižarik; Alexandra Filipová</t>
  </si>
  <si>
    <t>421902901640; 421911011900</t>
  </si>
  <si>
    <t>SK19 8330 0000 0021 0142 0070</t>
  </si>
  <si>
    <t>Slovenská asociácia taekwondo WT</t>
  </si>
  <si>
    <t xml:space="preserve">Košice </t>
  </si>
  <si>
    <t>www.new.satkd.sk</t>
  </si>
  <si>
    <t>17316731</t>
  </si>
  <si>
    <t>Slovenská asociácia univerzitného športu</t>
  </si>
  <si>
    <t>Trnavská cesta 37</t>
  </si>
  <si>
    <t>831 04</t>
  </si>
  <si>
    <t>www.saus.sk</t>
  </si>
  <si>
    <t>saus@saus.sk</t>
  </si>
  <si>
    <t>Július Dubovský</t>
  </si>
  <si>
    <t>Michaela Masárová</t>
  </si>
  <si>
    <t>SK51 1100 0000 0026 2902 3663</t>
  </si>
  <si>
    <t>31929931</t>
  </si>
  <si>
    <t>SLOVENSKÁ ASOCIÁCIA ZLATOKOPOV</t>
  </si>
  <si>
    <t>Ulica R. Jašíka 3004/1D</t>
  </si>
  <si>
    <t>ryzovaniezlata.sk</t>
  </si>
  <si>
    <t>asociaciazlatokopov@gmail.com</t>
  </si>
  <si>
    <t>František Küffer</t>
  </si>
  <si>
    <t>SK81 0900 0000 0052 3329 5500</t>
  </si>
  <si>
    <t>30841798</t>
  </si>
  <si>
    <t>Slovenská asociácia zrakovo postihnutých športovcov</t>
  </si>
  <si>
    <t>Kúpeľná 1843/81</t>
  </si>
  <si>
    <t>Bojnice</t>
  </si>
  <si>
    <t>972 01</t>
  </si>
  <si>
    <t>www.sazps.sk</t>
  </si>
  <si>
    <t>sazps@sazps.sk</t>
  </si>
  <si>
    <t>Jakub Krako</t>
  </si>
  <si>
    <t>SK95 8330 0000 0021 0076 9190</t>
  </si>
  <si>
    <t>30844568</t>
  </si>
  <si>
    <t>Slovenská baseballová federácia</t>
  </si>
  <si>
    <t>www.slovakiabaseball.com</t>
  </si>
  <si>
    <t>office@slovakiabaseball.com</t>
  </si>
  <si>
    <t>Martin Čerňák</t>
  </si>
  <si>
    <t>František Bunta</t>
  </si>
  <si>
    <t>SK09 0200 0000 0017 8566 0854</t>
  </si>
  <si>
    <t>17315166</t>
  </si>
  <si>
    <t>Slovenská basketbalová asociácia</t>
  </si>
  <si>
    <t>Kalinčiakova 33</t>
  </si>
  <si>
    <t>www.slovakbasket.sk</t>
  </si>
  <si>
    <t>sekretariat@slovakbasket.sk</t>
  </si>
  <si>
    <t>Michal Ondruš</t>
  </si>
  <si>
    <t>Štefan Kubík</t>
  </si>
  <si>
    <t>SK94 1100 0000 0029 2586 5005</t>
  </si>
  <si>
    <t>31744621</t>
  </si>
  <si>
    <t>Slovenská boxerská federácia</t>
  </si>
  <si>
    <t>Dr. Vladimíra Clementisa 3222/10</t>
  </si>
  <si>
    <t>www.sbf.sk</t>
  </si>
  <si>
    <t>sbf@sbf.sk</t>
  </si>
  <si>
    <t>Tomáš Kovács</t>
  </si>
  <si>
    <t>Ivana Haršányová</t>
  </si>
  <si>
    <t>SK63 0200 0000 0017 8550 5555</t>
  </si>
  <si>
    <t>SK69 0200 0000 0039 3346 9955</t>
  </si>
  <si>
    <t>34056939</t>
  </si>
  <si>
    <t>SLOVENSKÁ CYKLOTRIALOVÁ ÚNIA</t>
  </si>
  <si>
    <t>Štefánikova 4445</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</si>
  <si>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</si>
  <si>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</si>
  <si>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</si>
  <si>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</si>
  <si>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</si>
  <si>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</si>
  <si>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</si>
  <si>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</si>
  <si>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</si>
  <si>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</si>
  <si>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</si>
  <si>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</si>
  <si>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</si>
  <si>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</si>
  <si>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</si>
  <si>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</si>
  <si>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</si>
  <si>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</si>
  <si>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</si>
  <si>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</si>
  <si>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</si>
  <si>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</si>
  <si>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36064742</t>
  </si>
  <si>
    <t>Slovenská federácia pétanque</t>
  </si>
  <si>
    <t>Karpatské námestie 10A</t>
  </si>
  <si>
    <t>831 06</t>
  </si>
  <si>
    <t>www.sfp.sk</t>
  </si>
  <si>
    <t>peter.sury@gmail.com</t>
  </si>
  <si>
    <t>Peter Šúry</t>
  </si>
  <si>
    <t>SK28 8330 0000 0023 0103 3104</t>
  </si>
  <si>
    <t>42361885</t>
  </si>
  <si>
    <t>Slovenská footgolfová asociácia</t>
  </si>
  <si>
    <t>Medveďovej 13</t>
  </si>
  <si>
    <t>www.sfga.sk</t>
  </si>
  <si>
    <t>info@sfga.sk</t>
  </si>
  <si>
    <t>Viliam Nemčko</t>
  </si>
  <si>
    <t>Tomáš Bartko</t>
  </si>
  <si>
    <t>SK72 1111 0000 0014 6314 7011</t>
  </si>
  <si>
    <t>50284363</t>
  </si>
  <si>
    <t>Slovenská golfová asociácia</t>
  </si>
  <si>
    <t>Kukučínova 26</t>
  </si>
  <si>
    <t>831 02</t>
  </si>
  <si>
    <t>www.skga.sk</t>
  </si>
  <si>
    <t>skga@skga.sk</t>
  </si>
  <si>
    <t>Michal Krnáč, Miroslav Rusnák</t>
  </si>
  <si>
    <t>prezident, viceprezident</t>
  </si>
  <si>
    <t>Zuzana Soldánová</t>
  </si>
  <si>
    <t>SK42 0900 0000 0052 1113 2866</t>
  </si>
  <si>
    <t>SK14 1100 0000 0029 4204 8955</t>
  </si>
  <si>
    <t>00688321</t>
  </si>
  <si>
    <t>Slovenská gymnastická federácia</t>
  </si>
  <si>
    <t>www.sgf.sk</t>
  </si>
  <si>
    <t>office@sgf.sk</t>
  </si>
  <si>
    <t>Ľuboš Vilček, Silvia Ruščinová</t>
  </si>
  <si>
    <t>prezident, generálna sekretárka</t>
  </si>
  <si>
    <t>Silvia Ruščinová</t>
  </si>
  <si>
    <t>SK53 0900 0000 0051 0865 8667</t>
  </si>
  <si>
    <t>00603091</t>
  </si>
  <si>
    <t>Slovenská hokejbalová únia</t>
  </si>
  <si>
    <t>www.hokejbal.sk</t>
  </si>
  <si>
    <t>hokejbal@hokejbal.sk</t>
  </si>
  <si>
    <t>Miroslav Dragun</t>
  </si>
  <si>
    <t>SK77 0200 0000 0017 8572 3456</t>
  </si>
  <si>
    <t>54041368</t>
  </si>
  <si>
    <t>SLOVENSKÁ CHEERLEADING ÚNIA</t>
  </si>
  <si>
    <t>Novozámocká 3212/22</t>
  </si>
  <si>
    <t>www.scu.sk</t>
  </si>
  <si>
    <t>sekretariatscu@scu.sk</t>
  </si>
  <si>
    <t>Zuzana Niščáková</t>
  </si>
  <si>
    <t>SK09 8330 0000 0026 0266 7944</t>
  </si>
  <si>
    <t>SK37 8330 0000 0022 0206 1417</t>
  </si>
  <si>
    <t>31787801</t>
  </si>
  <si>
    <t>SLOVENSKÁ JAZDECKÁ FEDERÁCIA</t>
  </si>
  <si>
    <t>www.sjf.sk</t>
  </si>
  <si>
    <t>baciak.masarykova@sjf.sk</t>
  </si>
  <si>
    <t>Vladimír Chovan</t>
  </si>
  <si>
    <t>Zuzana Bačiak Masaryková</t>
  </si>
  <si>
    <t>SK06 0900 0000 0001 7426 1462</t>
  </si>
  <si>
    <t>50434101</t>
  </si>
  <si>
    <t>Slovenská kanoistika</t>
  </si>
  <si>
    <t>www.canoe.sk</t>
  </si>
  <si>
    <t>office@canoe.sk</t>
  </si>
  <si>
    <t>Martin Stanovský</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</si>
  <si>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</si>
  <si>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</si>
  <si>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</si>
  <si>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</si>
  <si>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</si>
  <si>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</si>
  <si>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</si>
  <si>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</si>
  <si>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</si>
  <si>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</si>
  <si>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36075809</t>
  </si>
  <si>
    <t>Slovenská lukostrelecká asociácia 3D</t>
  </si>
  <si>
    <t>Trnovec nad Váhom 1040</t>
  </si>
  <si>
    <t>Trnovec nad Váhom</t>
  </si>
  <si>
    <t>825 71</t>
  </si>
  <si>
    <t>www.archery3d.sk</t>
  </si>
  <si>
    <t>info@archery3d.sk</t>
  </si>
  <si>
    <t>Jana Harabinová</t>
  </si>
  <si>
    <t>SK63 8330 0000 0020 0175 2748</t>
  </si>
  <si>
    <t>30813883</t>
  </si>
  <si>
    <t>Slovenská motocyklová federácia</t>
  </si>
  <si>
    <t>Športovcov 340</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</si>
  <si>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</si>
  <si>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</si>
  <si>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</si>
  <si>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</si>
  <si>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</si>
  <si>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</si>
  <si>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</si>
  <si>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</si>
  <si>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</si>
  <si>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</si>
  <si>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</si>
  <si>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</si>
  <si>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30806887</t>
  </si>
  <si>
    <t>Slovenská nohejbalová asociácia</t>
  </si>
  <si>
    <t>www.nohejbalsk.com</t>
  </si>
  <si>
    <t>nohejbal.sna@gmail.com</t>
  </si>
  <si>
    <t>Miroslav Kováč</t>
  </si>
  <si>
    <t>SK75 0200 0000 0017 8646 8258</t>
  </si>
  <si>
    <t>51852179</t>
  </si>
  <si>
    <t>SLOVENSKÁ PADELOVÁ ASOCIÁCIA</t>
  </si>
  <si>
    <t>Zochova 755/3</t>
  </si>
  <si>
    <t>811 03</t>
  </si>
  <si>
    <t>www.padelslovakia.sk</t>
  </si>
  <si>
    <t>info@padelslovakia.sk</t>
  </si>
  <si>
    <t>Július Strapek</t>
  </si>
  <si>
    <t>SK34 8320 0000 0012 0014 0846</t>
  </si>
  <si>
    <t>36068764</t>
  </si>
  <si>
    <t>Slovenská plavecká federácia</t>
  </si>
  <si>
    <t>Za kasárňou 315/1</t>
  </si>
  <si>
    <t>www.swimmsvk.sk</t>
  </si>
  <si>
    <t>prezident@swimmsvk.sk</t>
  </si>
  <si>
    <t>Ivan Šulek</t>
  </si>
  <si>
    <t>SK13 0200 0000 0030 7422 5951</t>
  </si>
  <si>
    <t>30851459</t>
  </si>
  <si>
    <t>Slovenská rugbyová únia</t>
  </si>
  <si>
    <t>Hrobákova 1</t>
  </si>
  <si>
    <t>www.rugbyunion.sk</t>
  </si>
  <si>
    <t>office@rugbyunion.sk</t>
  </si>
  <si>
    <t>Eduard Krützner</t>
  </si>
  <si>
    <t>Miloslav Surgoš</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</si>
  <si>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</si>
  <si>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</si>
  <si>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</si>
  <si>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</si>
  <si>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</si>
  <si>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</si>
  <si>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</si>
  <si>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</si>
  <si>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</si>
  <si>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</si>
  <si>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</si>
  <si>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</si>
  <si>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</si>
  <si>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</si>
  <si>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</si>
  <si>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</si>
  <si>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</si>
  <si>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</si>
  <si>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</si>
  <si>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</si>
  <si>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</si>
  <si>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</si>
  <si>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</si>
  <si>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</si>
  <si>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</si>
  <si>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</si>
  <si>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</si>
  <si>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</si>
  <si>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</si>
  <si>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</si>
  <si>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</si>
  <si>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</si>
  <si>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</si>
  <si>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</si>
  <si>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</si>
  <si>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</si>
  <si>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</si>
  <si>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</si>
  <si>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</si>
  <si>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</si>
  <si>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</si>
  <si>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</si>
  <si>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</si>
  <si>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</si>
  <si>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</si>
  <si>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SK16 0200 0000 0039 3390 6051</t>
  </si>
  <si>
    <t>SK06 0200 0000 0042 0655 3055</t>
  </si>
  <si>
    <t>30845688</t>
  </si>
  <si>
    <t>Slovenský bežecký spolok</t>
  </si>
  <si>
    <t>www.behy.online</t>
  </si>
  <si>
    <t>sbs@zoznam.sk</t>
  </si>
  <si>
    <t>Jozef Baráth</t>
  </si>
  <si>
    <t>Stanislav Moravčík</t>
  </si>
  <si>
    <t>SK55 0900 0000 0052 3635 6997</t>
  </si>
  <si>
    <t>31753825</t>
  </si>
  <si>
    <t>Slovenský biliardový zväz</t>
  </si>
  <si>
    <t>www.sbiz.sk</t>
  </si>
  <si>
    <t>lukas.kovac@sbiz.sk</t>
  </si>
  <si>
    <t>Lukáš Kováč</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</si>
  <si>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</si>
  <si>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</si>
  <si>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</si>
  <si>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</si>
  <si>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</si>
  <si>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</si>
  <si>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</si>
  <si>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</si>
  <si>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</si>
  <si>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</si>
  <si>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Pluhová 1662</t>
  </si>
  <si>
    <t>Rovinka</t>
  </si>
  <si>
    <t>900 41</t>
  </si>
  <si>
    <t>www.bridgeclub.sk</t>
  </si>
  <si>
    <t>sbz@bridgeclub.sk</t>
  </si>
  <si>
    <t>Milan Krajčo</t>
  </si>
  <si>
    <t>SK65 0900 0000 0001 7666 9007</t>
  </si>
  <si>
    <t>37841866</t>
  </si>
  <si>
    <t>Slovenský curlingový zväz</t>
  </si>
  <si>
    <t>Zahradnícka 27</t>
  </si>
  <si>
    <t>811 07</t>
  </si>
  <si>
    <t>www.curling.sk</t>
  </si>
  <si>
    <t>office@curling.sk</t>
  </si>
  <si>
    <t>Pavol Pitoňák</t>
  </si>
  <si>
    <t>Pavel Kocian</t>
  </si>
  <si>
    <t>SK82 0200 0000 0017 0714 0853</t>
  </si>
  <si>
    <t>34009388</t>
  </si>
  <si>
    <t>Slovenský cykloklub</t>
  </si>
  <si>
    <t>Námestie slobody 1716/6</t>
  </si>
  <si>
    <t>Piešťany</t>
  </si>
  <si>
    <t>921 01</t>
  </si>
  <si>
    <t>www.cykloklub.sk</t>
  </si>
  <si>
    <t>office@cykloklub.sk</t>
  </si>
  <si>
    <t>Michal Hlatký</t>
  </si>
  <si>
    <t>SK76 0200 0000 0014 3822 4951</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</si>
  <si>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</si>
  <si>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</si>
  <si>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</si>
  <si>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</si>
  <si>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</si>
  <si>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</si>
  <si>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</si>
  <si>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</si>
  <si>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</si>
  <si>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</si>
  <si>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</si>
  <si>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</si>
  <si>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</si>
  <si>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</si>
  <si>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SK81 0200 0000 0039 3831 5859</t>
  </si>
  <si>
    <t>31771688</t>
  </si>
  <si>
    <t>Slovenský kolkársky zväz</t>
  </si>
  <si>
    <t>Štúrova 1158/22</t>
  </si>
  <si>
    <t>www.kolky.sk</t>
  </si>
  <si>
    <t>sekretariat@kolky.sk</t>
  </si>
  <si>
    <t>Štefan Kočan</t>
  </si>
  <si>
    <t>Eva Ondrejkovičová</t>
  </si>
  <si>
    <t>SK56 0200 0000 0017 8579 0958</t>
  </si>
  <si>
    <t>42013861</t>
  </si>
  <si>
    <t>Slovenský korfbalový klub "Dolphins" Prievidza</t>
  </si>
  <si>
    <t>Makovického 6/2</t>
  </si>
  <si>
    <t>www.korfbalprievidza.sk</t>
  </si>
  <si>
    <t>SK96 7500 2000 0200 0504 4555</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</si>
  <si>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</si>
  <si>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</si>
  <si>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</si>
  <si>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</si>
  <si>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</si>
  <si>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</si>
  <si>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</si>
  <si>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</si>
  <si>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</si>
  <si>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</si>
  <si>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</si>
  <si>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</si>
  <si>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</si>
  <si>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</si>
  <si>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</si>
  <si>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</si>
  <si>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</si>
  <si>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</si>
  <si>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</si>
  <si>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</si>
  <si>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</si>
  <si>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</si>
  <si>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</si>
  <si>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</si>
  <si>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</si>
  <si>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</si>
  <si>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</si>
  <si>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</si>
  <si>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</si>
  <si>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</si>
  <si>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SK15 1100 0000 0029 4027 1897</t>
  </si>
  <si>
    <t>31745661</t>
  </si>
  <si>
    <t>Slovenský paralympijský výbor</t>
  </si>
  <si>
    <t>Benediktiho 5</t>
  </si>
  <si>
    <t>www.spv.sk</t>
  </si>
  <si>
    <t>spcoffice@spv.sk</t>
  </si>
  <si>
    <t>Ján Riapoš</t>
  </si>
  <si>
    <t>Ján Riapoš; Maroš Čambal</t>
  </si>
  <si>
    <t>421905788436; 421257789713</t>
  </si>
  <si>
    <t>SK62 8120 0000 0014 1226 2060</t>
  </si>
  <si>
    <t>00178209</t>
  </si>
  <si>
    <t>Slovenský rybársky zväz</t>
  </si>
  <si>
    <t>Andreja Kmeťa 314/20</t>
  </si>
  <si>
    <t>010 55</t>
  </si>
  <si>
    <t>www.srzrada.sk</t>
  </si>
  <si>
    <t>tajomnik@srzrada.sk</t>
  </si>
  <si>
    <t>Bohuš Cintula</t>
  </si>
  <si>
    <t>tajomník</t>
  </si>
  <si>
    <t>SK85 0200 0000 0032 0707 5855</t>
  </si>
  <si>
    <t>30688060</t>
  </si>
  <si>
    <t>Slovenský rýchlokorčuliarsky zväz</t>
  </si>
  <si>
    <t>Bancíkovej 17007/1A</t>
  </si>
  <si>
    <t>821 03</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</si>
  <si>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</si>
  <si>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</si>
  <si>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</si>
  <si>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</si>
  <si>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</si>
  <si>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</si>
  <si>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</si>
  <si>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</si>
  <si>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</si>
  <si>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</si>
  <si>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</si>
  <si>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</si>
  <si>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</si>
  <si>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</si>
  <si>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SK45 0900 0000 0051 6511 9213</t>
  </si>
  <si>
    <t>00603341</t>
  </si>
  <si>
    <t>SLOVENSKÝ STRELECKÝ ZVÄZ</t>
  </si>
  <si>
    <t>Wolkrova 4</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</si>
  <si>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</si>
  <si>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</si>
  <si>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</si>
  <si>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</si>
  <si>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</si>
  <si>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</si>
  <si>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</si>
  <si>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</si>
  <si>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</si>
  <si>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</si>
  <si>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</si>
  <si>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</si>
  <si>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</si>
  <si>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</si>
  <si>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</si>
  <si>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</si>
  <si>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</si>
  <si>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</si>
  <si>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</si>
  <si>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</si>
  <si>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</si>
  <si>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</si>
  <si>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</si>
  <si>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</si>
  <si>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</si>
  <si>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</si>
  <si>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</si>
  <si>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</si>
  <si>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</si>
  <si>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</si>
  <si>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</si>
  <si>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</si>
  <si>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</si>
  <si>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Nábrežie armádneho generála Ludvíka Svobodu 4298/9</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</si>
  <si>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</si>
  <si>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</si>
  <si>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</si>
  <si>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</si>
  <si>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</si>
  <si>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</si>
  <si>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</si>
  <si>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</si>
  <si>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</si>
  <si>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</si>
  <si>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</si>
  <si>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</si>
  <si>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</si>
  <si>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</si>
  <si>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</si>
  <si>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</si>
  <si>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 xml:space="preserve">www.bedminton.sk </t>
  </si>
  <si>
    <t xml:space="preserve">sekretar@bedminton.sk </t>
  </si>
  <si>
    <t>Zuzana Rajdugová</t>
  </si>
  <si>
    <t>SK47 5600 0000 0008 5511 7001</t>
  </si>
  <si>
    <t>35656743</t>
  </si>
  <si>
    <t>Slovenský zväz biatlonu</t>
  </si>
  <si>
    <t>Partizánska cesta 3501/71</t>
  </si>
  <si>
    <t>www.biathlon.sk</t>
  </si>
  <si>
    <t>svk@biathlon.sk</t>
  </si>
  <si>
    <t>Peter Vozár</t>
  </si>
  <si>
    <t>Zuzana Donovalová</t>
  </si>
  <si>
    <t>SK28 0900 0000 0051 1924 9092</t>
  </si>
  <si>
    <t>36067580</t>
  </si>
  <si>
    <t>Slovenský zväz bobistov</t>
  </si>
  <si>
    <t>Líščie údolie 134</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</si>
  <si>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</si>
  <si>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</si>
  <si>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</si>
  <si>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</si>
  <si>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</si>
  <si>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</si>
  <si>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</si>
  <si>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</si>
  <si>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</si>
  <si>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</si>
  <si>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</si>
  <si>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</si>
  <si>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</si>
  <si>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</si>
  <si>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</si>
  <si>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</si>
  <si>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</si>
  <si>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</si>
  <si>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</si>
  <si>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</si>
  <si>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</si>
  <si>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</si>
  <si>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</si>
  <si>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</si>
  <si>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</si>
  <si>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</si>
  <si>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</si>
  <si>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</si>
  <si>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</si>
  <si>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</si>
  <si>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</si>
  <si>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</si>
  <si>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</si>
  <si>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SK04 1111 0000 0010 5506 7004</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</si>
  <si>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</si>
  <si>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</si>
  <si>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</si>
  <si>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</si>
  <si>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</si>
  <si>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</si>
  <si>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</si>
  <si>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</si>
  <si>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</si>
  <si>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</si>
  <si>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</si>
  <si>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</si>
  <si>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</si>
  <si>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</si>
  <si>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</si>
  <si>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30793211</t>
  </si>
  <si>
    <t>Slovenský zväz jachtingu</t>
  </si>
  <si>
    <t>www.sailing.sk</t>
  </si>
  <si>
    <t>szj@sailing.sk</t>
  </si>
  <si>
    <t>Martin Mydlík</t>
  </si>
  <si>
    <t>Zuzana Vargová</t>
  </si>
  <si>
    <t>SK82 1100 0000 0029 4803 1855</t>
  </si>
  <si>
    <t>17308518</t>
  </si>
  <si>
    <t>Slovenský zväz Judo</t>
  </si>
  <si>
    <t>www.judo.sk</t>
  </si>
  <si>
    <t>szj@judo.sk</t>
  </si>
  <si>
    <t>Anton Pospíšek, Jozef Tománek ml.</t>
  </si>
  <si>
    <t>predseda, podpredseda</t>
  </si>
  <si>
    <t>Sophia Kanátová, Peter Pisoň</t>
  </si>
  <si>
    <t>421944318444; 421903270569</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</si>
  <si>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</si>
  <si>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</si>
  <si>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</si>
  <si>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</si>
  <si>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</si>
  <si>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</si>
  <si>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</si>
  <si>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</si>
  <si>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</si>
  <si>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</si>
  <si>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</si>
  <si>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jkolozsy@gmail.com; 33amadeus@gmail.com</t>
  </si>
  <si>
    <t>Jozef Kolozsy</t>
  </si>
  <si>
    <t>Viliam Sabol</t>
  </si>
  <si>
    <t>SK90 0200 0000 0017 8509 1655</t>
  </si>
  <si>
    <t>30845386</t>
  </si>
  <si>
    <t>Slovenský zväz ľadového hokeja</t>
  </si>
  <si>
    <t>Kalinčiakova 14083/33</t>
  </si>
  <si>
    <t>www.hockeyslovakia.sk</t>
  </si>
  <si>
    <t>hujo@szlh.sk</t>
  </si>
  <si>
    <t>Miroslav Lažo</t>
  </si>
  <si>
    <t>Andrea Urbanová</t>
  </si>
  <si>
    <t>SK58 0200 0000 0013 0803 9053</t>
  </si>
  <si>
    <t>30865930</t>
  </si>
  <si>
    <t>Slovenský zväz malého futbalu</t>
  </si>
  <si>
    <t>Ružinovská 28</t>
  </si>
  <si>
    <t>www.malyfutbal.sk</t>
  </si>
  <si>
    <t>peter.kralik@malyfutbal.sk</t>
  </si>
  <si>
    <t>Peter Králik</t>
  </si>
  <si>
    <t>SK19 1100 0000 0029 4108 0902</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</si>
  <si>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</si>
  <si>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</si>
  <si>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</si>
  <si>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</si>
  <si>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</si>
  <si>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</si>
  <si>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</si>
  <si>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</si>
  <si>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</si>
  <si>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</si>
  <si>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</si>
  <si>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</si>
  <si>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</si>
  <si>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</si>
  <si>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</si>
  <si>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</si>
  <si>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</si>
  <si>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</si>
  <si>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</si>
  <si>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</si>
  <si>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</si>
  <si>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</si>
  <si>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</si>
  <si>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</si>
  <si>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</si>
  <si>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</si>
  <si>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</si>
  <si>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</si>
  <si>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</si>
  <si>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</si>
  <si>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</si>
  <si>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00896896</t>
  </si>
  <si>
    <t>Slovenský zväz rádioamatérov</t>
  </si>
  <si>
    <t>Mlynská 4</t>
  </si>
  <si>
    <t>Stupava</t>
  </si>
  <si>
    <t>900 31</t>
  </si>
  <si>
    <t>www.hamradio.sk</t>
  </si>
  <si>
    <t>szr@szr.sk</t>
  </si>
  <si>
    <t>Roman Kudláč</t>
  </si>
  <si>
    <t>SK27 8330 0000 0028 0305 3324</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</si>
  <si>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</si>
  <si>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</si>
  <si>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</si>
  <si>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</si>
  <si>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</si>
  <si>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</si>
  <si>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</si>
  <si>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</si>
  <si>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</si>
  <si>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</si>
  <si>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</si>
  <si>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</si>
  <si>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</si>
  <si>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</si>
  <si>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</si>
  <si>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</si>
  <si>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</si>
  <si>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17326087</t>
  </si>
  <si>
    <t>Slovenský zväz športovcov s mentálnym postihnutím</t>
  </si>
  <si>
    <t>SNP 90</t>
  </si>
  <si>
    <t>www.szsmp.sk</t>
  </si>
  <si>
    <t>robert@cassovianet.sk</t>
  </si>
  <si>
    <t>Róbert Luby</t>
  </si>
  <si>
    <t>SK00 0900 0000 0000 0000 0000</t>
  </si>
  <si>
    <t>42219922</t>
  </si>
  <si>
    <t>Slovenský zväz športového ju-jitsu</t>
  </si>
  <si>
    <t>Sládkovičova 454/16</t>
  </si>
  <si>
    <t>www.szsjj.sk</t>
  </si>
  <si>
    <t>predseda@szsjj.sk</t>
  </si>
  <si>
    <t>Miroslav Ševčík</t>
  </si>
  <si>
    <t>SK04 1100 0000 0029 4113 5395</t>
  </si>
  <si>
    <t>51118831</t>
  </si>
  <si>
    <t>Slovenský zväz športového rybolovu</t>
  </si>
  <si>
    <t>www.szsr.sk</t>
  </si>
  <si>
    <t>sekretariatszsr@gmail.com</t>
  </si>
  <si>
    <t>Jaroslav Sámela</t>
  </si>
  <si>
    <t>Mária Sprušanská</t>
  </si>
  <si>
    <t>SK96 0200 0000 0041 7420 1353</t>
  </si>
  <si>
    <t>37938941</t>
  </si>
  <si>
    <t>Slovenský zväz Taekwon-Do ITF</t>
  </si>
  <si>
    <t>Trnavská 18</t>
  </si>
  <si>
    <t>Smolenice</t>
  </si>
  <si>
    <t>919 04</t>
  </si>
  <si>
    <t>www.sztkd-itf.sk</t>
  </si>
  <si>
    <t>sztkditf@gmail.com</t>
  </si>
  <si>
    <t>Ladislav Huňady</t>
  </si>
  <si>
    <t>SK27 1100 0000 0026 2903 9227</t>
  </si>
  <si>
    <t>00684767</t>
  </si>
  <si>
    <t>Slovenský zväz tanečných športov</t>
  </si>
  <si>
    <t>www.szts.sk</t>
  </si>
  <si>
    <t>szts@szts.sk</t>
  </si>
  <si>
    <t>Peter Ivanič</t>
  </si>
  <si>
    <t>SK50 0200 0000 0019 7814 8953</t>
  </si>
  <si>
    <t>22665234</t>
  </si>
  <si>
    <t>Slovenský zväz telesne postihnutých športovcov</t>
  </si>
  <si>
    <t>www.sztps.sk</t>
  </si>
  <si>
    <t>tps@sztps.sk</t>
  </si>
  <si>
    <t>Ján Riapoš; Martina Balcová</t>
  </si>
  <si>
    <t>421905788436;
421918940356</t>
  </si>
  <si>
    <t>SK47 8120 0000 0014 1246 5060</t>
  </si>
  <si>
    <t>30793203</t>
  </si>
  <si>
    <t>Slovenský zväz vodného lyžovania a wakeboardingu</t>
  </si>
  <si>
    <t>Garbiarska 5</t>
  </si>
  <si>
    <t>www.waterski.sk</t>
  </si>
  <si>
    <t>waterski@waterski.sk</t>
  </si>
  <si>
    <t>Alexander Vaško</t>
  </si>
  <si>
    <t>Denisa Oravcová</t>
  </si>
  <si>
    <t>SK65 0200 0000 0017 8165 3358</t>
  </si>
  <si>
    <t>00681768</t>
  </si>
  <si>
    <t>Slovenský zväz vodného motorizmu</t>
  </si>
  <si>
    <t>Trnavská cesta 29</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</si>
  <si>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</si>
  <si>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</si>
  <si>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</si>
  <si>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</si>
  <si>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</si>
  <si>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</si>
  <si>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</si>
  <si>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</si>
  <si>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</si>
  <si>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</si>
  <si>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42257166</t>
  </si>
  <si>
    <t>Sokolská únia Slovenska</t>
  </si>
  <si>
    <t>Sokolská 3236/1</t>
  </si>
  <si>
    <t>811 04</t>
  </si>
  <si>
    <t>www.sokolskaunia.sk</t>
  </si>
  <si>
    <t>sokolska.unia@gmail.com</t>
  </si>
  <si>
    <t>Katarína Trokanová</t>
  </si>
  <si>
    <t>starostka</t>
  </si>
  <si>
    <t>Ada Šarudiová</t>
  </si>
  <si>
    <t>SK81 8330 0000 0027 0303 7204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</si>
  <si>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</si>
  <si>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</si>
  <si>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</si>
  <si>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</si>
  <si>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</si>
  <si>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</si>
  <si>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</si>
  <si>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</si>
  <si>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</si>
  <si>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</si>
  <si>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</si>
  <si>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</si>
  <si>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</si>
  <si>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</si>
  <si>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</si>
  <si>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</si>
  <si>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</si>
  <si>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</si>
  <si>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</si>
  <si>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</si>
  <si>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</si>
  <si>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</si>
  <si>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</si>
  <si>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 xml:space="preserve">Bratislava </t>
  </si>
  <si>
    <t>821 04</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</si>
  <si>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</si>
  <si>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</si>
  <si>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</si>
  <si>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</si>
  <si>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</si>
  <si>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</si>
  <si>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</si>
  <si>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</si>
  <si>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</si>
  <si>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</si>
  <si>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</si>
  <si>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</si>
  <si>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</si>
  <si>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</si>
  <si>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</si>
  <si>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</si>
  <si>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</si>
  <si>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</si>
  <si>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</si>
  <si>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</si>
  <si>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</si>
  <si>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</si>
  <si>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</si>
  <si>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</si>
  <si>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</si>
  <si>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</si>
  <si>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</si>
  <si>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30868068</t>
  </si>
  <si>
    <t>ŠK Hargašova Záhorská Bystrica</t>
  </si>
  <si>
    <t>Hargašova 5</t>
  </si>
  <si>
    <t>841 06</t>
  </si>
  <si>
    <t>www.tsunamiflorbal.sk</t>
  </si>
  <si>
    <t>skhargasovazahorskabystrica@szfb.sk</t>
  </si>
  <si>
    <t>Juraj Hvozdík</t>
  </si>
  <si>
    <t>SK15 0200 0000 0022 2227 0259</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</si>
  <si>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</si>
  <si>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</si>
  <si>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</si>
  <si>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</si>
  <si>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</si>
  <si>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</si>
  <si>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</si>
  <si>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</si>
  <si>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</si>
  <si>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</si>
  <si>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</si>
  <si>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</si>
  <si>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</si>
  <si>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</si>
  <si>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</si>
  <si>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</si>
  <si>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</si>
  <si>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</si>
  <si>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</si>
  <si>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</si>
  <si>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</si>
  <si>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</si>
  <si>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</si>
  <si>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</si>
  <si>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</si>
  <si>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</si>
  <si>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</si>
  <si>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</si>
  <si>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</si>
  <si>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</si>
  <si>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</si>
  <si>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</si>
  <si>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</si>
  <si>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</si>
  <si>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30811406</t>
  </si>
  <si>
    <t>Špeciálne olympiády Slovensko</t>
  </si>
  <si>
    <t>www.specialolympics.sk</t>
  </si>
  <si>
    <t>office@specialolympics.sk</t>
  </si>
  <si>
    <t>Eva Gažová</t>
  </si>
  <si>
    <t>Národná riaditeľka</t>
  </si>
  <si>
    <t>SK31 0200 0000 0013 5172 7951</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</si>
  <si>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</si>
  <si>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</si>
  <si>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</si>
  <si>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</si>
  <si>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</si>
  <si>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</si>
  <si>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</si>
  <si>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</si>
  <si>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</si>
  <si>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</si>
  <si>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</si>
  <si>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</si>
  <si>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</si>
  <si>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</si>
  <si>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</si>
  <si>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</si>
  <si>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</si>
  <si>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</si>
  <si>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</si>
  <si>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</si>
  <si>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</si>
  <si>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</si>
  <si>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</si>
  <si>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</si>
  <si>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</si>
  <si>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</si>
  <si>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</si>
  <si>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</si>
  <si>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</si>
  <si>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</si>
  <si>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</si>
  <si>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</si>
  <si>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</si>
  <si>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</si>
  <si>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</si>
  <si>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</si>
  <si>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</si>
  <si>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</si>
  <si>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</si>
  <si>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</si>
  <si>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</si>
  <si>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</si>
  <si>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</si>
  <si>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</si>
  <si>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</si>
  <si>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</si>
  <si>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</si>
  <si>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</si>
  <si>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</si>
  <si>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</si>
  <si>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</si>
  <si>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</si>
  <si>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</si>
  <si>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</si>
  <si>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</si>
  <si>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</si>
  <si>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</si>
  <si>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</si>
  <si>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42250765</t>
  </si>
  <si>
    <t>Športový klub polície - ILYO Taekwondo Košice</t>
  </si>
  <si>
    <t>Stará Spišská cesta 2166/38</t>
  </si>
  <si>
    <t>www.ilyo-tkd.com</t>
  </si>
  <si>
    <t xml:space="preserve">
pavel.izarik@gmail.com</t>
  </si>
  <si>
    <t>Pavel Ižarik</t>
  </si>
  <si>
    <t>Gabriela Ižariková; Pavel Ižarik</t>
  </si>
  <si>
    <t>421908689948; 421902901640</t>
  </si>
  <si>
    <t>SK31 8330 0000 0028 0160 2326</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</si>
  <si>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</si>
  <si>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</si>
  <si>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</si>
  <si>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</si>
  <si>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</si>
  <si>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</si>
  <si>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</si>
  <si>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</si>
  <si>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</si>
  <si>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</si>
  <si>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</si>
  <si>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</si>
  <si>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</si>
  <si>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</si>
  <si>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31997449</t>
  </si>
  <si>
    <t>Športový klub ZEMPLÍN Michalovce - oddiel Judo, o.z.</t>
  </si>
  <si>
    <t>Športová 3830/31</t>
  </si>
  <si>
    <t xml:space="preserve">
www.judomichalovce.com</t>
  </si>
  <si>
    <t>viliam.kohut.st@gmail.com; judomichalovce@gmail.com</t>
  </si>
  <si>
    <t>Viliam Kohút</t>
  </si>
  <si>
    <t>Gabriel Čopák</t>
  </si>
  <si>
    <t>SK40 0900 0000 0000 9102 1367</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</si>
  <si>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</si>
  <si>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</si>
  <si>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</si>
  <si>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</si>
  <si>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</si>
  <si>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</si>
  <si>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</si>
  <si>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</si>
  <si>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</si>
  <si>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</si>
  <si>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</si>
  <si>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</si>
  <si>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</si>
  <si>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</si>
  <si>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</si>
  <si>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</si>
  <si>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31772897</t>
  </si>
  <si>
    <t>TANEČNÉ CENTRUM CHARIZMA</t>
  </si>
  <si>
    <t>Moyzesova 4039/8</t>
  </si>
  <si>
    <t>www.petanpezinok.sk</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</si>
  <si>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</si>
  <si>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</si>
  <si>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</si>
  <si>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</si>
  <si>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</si>
  <si>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</si>
  <si>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</si>
  <si>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</si>
  <si>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</si>
  <si>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</si>
  <si>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</si>
  <si>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</si>
  <si>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</si>
  <si>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</si>
  <si>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</si>
  <si>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</si>
  <si>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</si>
  <si>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</si>
  <si>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</si>
  <si>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</si>
  <si>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</si>
  <si>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</si>
  <si>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</si>
  <si>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</si>
  <si>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</si>
  <si>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</si>
  <si>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</si>
  <si>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</si>
  <si>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</si>
  <si>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</si>
  <si>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</si>
  <si>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</si>
  <si>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</si>
  <si>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</si>
  <si>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</si>
  <si>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</si>
  <si>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</si>
  <si>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</si>
  <si>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00892424</t>
  </si>
  <si>
    <t>Telovýchovná jednota DRUŽBA PIEŠŤANY</t>
  </si>
  <si>
    <t>Kuzmányho 1135/15</t>
  </si>
  <si>
    <t>www.silvestrovskybeh.sk</t>
  </si>
  <si>
    <t xml:space="preserve">
bevadem@abdnes.sk</t>
  </si>
  <si>
    <t>Peter Mikuláš</t>
  </si>
  <si>
    <t>Michaela Vavrova</t>
  </si>
  <si>
    <t>SK53 1100 0000 0026 2673 9471</t>
  </si>
  <si>
    <t>18048528</t>
  </si>
  <si>
    <t>Telovýchovná jednota DUKLA Trenčín, o. z.</t>
  </si>
  <si>
    <t>Gen. M. R. Štefánika 393/16</t>
  </si>
  <si>
    <t>www.duklatrencin-zapasenie.sk</t>
  </si>
  <si>
    <t>mozola@dukla.sk</t>
  </si>
  <si>
    <t>Anton Mozola</t>
  </si>
  <si>
    <t>SK14 0900 0000 0000 4169 9954</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</si>
  <si>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</si>
  <si>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</si>
  <si>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</si>
  <si>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</si>
  <si>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</si>
  <si>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</si>
  <si>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</si>
  <si>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</si>
  <si>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</si>
  <si>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</si>
  <si>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</si>
  <si>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</si>
  <si>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</si>
  <si>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</si>
  <si>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</si>
  <si>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</si>
  <si>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</si>
  <si>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</si>
  <si>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</si>
  <si>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</si>
  <si>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</si>
  <si>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</si>
  <si>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</si>
  <si>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</si>
  <si>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</si>
  <si>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</si>
  <si>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</si>
  <si>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</si>
  <si>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</si>
  <si>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</si>
  <si>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</si>
  <si>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</si>
  <si>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</si>
  <si>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</si>
  <si>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</si>
  <si>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</si>
  <si>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</si>
  <si>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</si>
  <si>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</si>
  <si>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</si>
  <si>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</si>
  <si>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</si>
  <si>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</si>
  <si>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</si>
  <si>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</si>
  <si>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</si>
  <si>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</si>
  <si>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14220059</t>
  </si>
  <si>
    <t>Telovýchovná jednota Športový klub Podbiel</t>
  </si>
  <si>
    <t>Podčervenice 351</t>
  </si>
  <si>
    <t>Podbiel</t>
  </si>
  <si>
    <t>027 42</t>
  </si>
  <si>
    <t>www.podbiel.sk/obec/kultura-a-sport/sport/sportovy-klub</t>
  </si>
  <si>
    <t xml:space="preserve">
skpodbiel@gmail.com</t>
  </si>
  <si>
    <t>Ján Sitek, Pavol Loffaj</t>
  </si>
  <si>
    <t>predseda, tajomník</t>
  </si>
  <si>
    <t>Ján Sitek</t>
  </si>
  <si>
    <t>SK45 0200 0000 0051 6640 5959</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</si>
  <si>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</si>
  <si>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</si>
  <si>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</si>
  <si>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</si>
  <si>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</si>
  <si>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</si>
  <si>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</si>
  <si>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</si>
  <si>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</si>
  <si>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35980567</t>
  </si>
  <si>
    <t>Tenisový klub Hriňová</t>
  </si>
  <si>
    <t>Murínka 1407</t>
  </si>
  <si>
    <t>Hriňová</t>
  </si>
  <si>
    <t>962 05</t>
  </si>
  <si>
    <t>www.sportys.sk</t>
  </si>
  <si>
    <t>francisty.j@gmail.com</t>
  </si>
  <si>
    <t>Ján Cerovský</t>
  </si>
  <si>
    <t>SK78 0900 0000 0052 3929 5392</t>
  </si>
  <si>
    <t>53007344</t>
  </si>
  <si>
    <t>Teqballová federácia Slovensko</t>
  </si>
  <si>
    <t>Jazdecká 13187/1A</t>
  </si>
  <si>
    <t xml:space="preserve">080 01 </t>
  </si>
  <si>
    <t>www.teq.sk</t>
  </si>
  <si>
    <t>info@teq.sk</t>
  </si>
  <si>
    <t>Artúr Benes</t>
  </si>
  <si>
    <t>SK21 1111 0000 0016 2429 8006</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</si>
  <si>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</si>
  <si>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</si>
  <si>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</si>
  <si>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</si>
  <si>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</si>
  <si>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</si>
  <si>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</si>
  <si>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</si>
  <si>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</si>
  <si>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</si>
  <si>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peter.zifcak@student.tuke.sk</t>
  </si>
  <si>
    <t>Peter Žifčák</t>
  </si>
  <si>
    <t>SK82 0900 0000 0051 9105 7802</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</si>
  <si>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</si>
  <si>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</si>
  <si>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</si>
  <si>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</si>
  <si>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</si>
  <si>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</si>
  <si>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</si>
  <si>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</si>
  <si>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</si>
  <si>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</si>
  <si>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</si>
  <si>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</si>
  <si>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</si>
  <si>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</si>
  <si>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</si>
  <si>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</si>
  <si>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</si>
  <si>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</si>
  <si>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</si>
  <si>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</si>
  <si>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</si>
  <si>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</si>
  <si>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</si>
  <si>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30227151</t>
  </si>
  <si>
    <t>Zápasnícky klub Baník Prievidza, o. z.</t>
  </si>
  <si>
    <t>Ulica olympionikov 464/4</t>
  </si>
  <si>
    <t>www.zkbanikpd.com</t>
  </si>
  <si>
    <t>wrestlingprievidza@gmail.com</t>
  </si>
  <si>
    <t>Vladimír Laco</t>
  </si>
  <si>
    <t>Vlasta Švikruhová</t>
  </si>
  <si>
    <t>SK32 1100 0000 0026 2484 8834</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</si>
  <si>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</si>
  <si>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</si>
  <si>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</si>
  <si>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</si>
  <si>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</si>
  <si>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</si>
  <si>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</si>
  <si>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</si>
  <si>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</si>
  <si>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35538015</t>
  </si>
  <si>
    <t>Združenie šípkarských organizácií</t>
  </si>
  <si>
    <t>Szakkayho 40/1</t>
  </si>
  <si>
    <t>www.slovakiadart.sk</t>
  </si>
  <si>
    <t>info@sipky.sk</t>
  </si>
  <si>
    <t>Karol Kirchner</t>
  </si>
  <si>
    <t>SK26 0900 0000 0005 7536 2504</t>
  </si>
  <si>
    <t>00585319</t>
  </si>
  <si>
    <t>Zväz potápačov Slovenska</t>
  </si>
  <si>
    <t>Wolkrova 3335/4</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</si>
  <si>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</si>
  <si>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</si>
  <si>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</si>
  <si>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</si>
  <si>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</si>
  <si>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</si>
  <si>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</si>
  <si>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</si>
  <si>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</si>
  <si>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</si>
  <si>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</si>
  <si>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</si>
  <si>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</si>
  <si>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</si>
  <si>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</si>
  <si>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www.zsl.sk</t>
  </si>
  <si>
    <t>sekretariat@zsl.sk</t>
  </si>
  <si>
    <t>Martin Paško</t>
  </si>
  <si>
    <t>Radovan Cagala</t>
  </si>
  <si>
    <t>SK72 0900 0000 0051 8522 2656</t>
  </si>
  <si>
    <t>31945732</t>
  </si>
  <si>
    <t>ZVÄZ ŠPORTOVEJ KYNOLÓGIE SR</t>
  </si>
  <si>
    <t>Partizánska cesta 6883/97</t>
  </si>
  <si>
    <t>www.zsksr.sk</t>
  </si>
  <si>
    <t>veronika.piatrova@zsksr.sk</t>
  </si>
  <si>
    <t>Juraj Štaudinger</t>
  </si>
  <si>
    <t>Veronika Piatrová</t>
  </si>
  <si>
    <t>SK76 1100 0000 0026 2648 0455</t>
  </si>
  <si>
    <t>Predmet
(názov, miesto, termín, parametre)</t>
  </si>
  <si>
    <t>Schválená
(eur)</t>
  </si>
  <si>
    <t>SF
(%)</t>
  </si>
  <si>
    <t>B/K</t>
  </si>
  <si>
    <t>ico+ucel</t>
  </si>
  <si>
    <t>ico+ppg</t>
  </si>
  <si>
    <t>Šport</t>
  </si>
  <si>
    <t>ICO+PPG+BK</t>
  </si>
  <si>
    <t>Zoraď</t>
  </si>
  <si>
    <t>ico+ucel+B/K</t>
  </si>
  <si>
    <t>B</t>
  </si>
  <si>
    <t>Pohár Interu</t>
  </si>
  <si>
    <t>podpora a rozvoj športu pre všetkých</t>
  </si>
  <si>
    <t>zabezpečenie činnosti a úloh v roku 2025</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</si>
  <si>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</si>
  <si>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</si>
  <si>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</si>
  <si>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</si>
  <si>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</si>
  <si>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</si>
  <si>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</si>
  <si>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</si>
  <si>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</si>
  <si>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</si>
  <si>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</si>
  <si>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</si>
  <si>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</si>
  <si>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</si>
  <si>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zabezpečenie účasti športovej reprezentácie SR na 25. letnej Deaflympiáde 2025 v Tokiu</t>
  </si>
  <si>
    <t xml:space="preserve">podpora činnosti a účasť na medzinárodných univerzitných hokejových súťažiach </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</si>
  <si>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</si>
  <si>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</si>
  <si>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</si>
  <si>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</si>
  <si>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</si>
  <si>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</si>
  <si>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</si>
  <si>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</si>
  <si>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značenie turistických trás</t>
  </si>
  <si>
    <t>Rajecký maratón 42. ročník</t>
  </si>
  <si>
    <t>DODO CUP</t>
  </si>
  <si>
    <t>CTP Slovakman Triathlon 2025 - 22. ročník</t>
  </si>
  <si>
    <t>podpora a rozvoj športu</t>
  </si>
  <si>
    <t>Vodnopólový turnaj o Štít mesta Topoľčany</t>
  </si>
  <si>
    <t xml:space="preserve"> Od Tatier k Dunaju 2025</t>
  </si>
  <si>
    <t>FIS Children INTERKRITERIUM Vrátna 2025</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</si>
  <si>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</si>
  <si>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</si>
  <si>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</si>
  <si>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</si>
  <si>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</si>
  <si>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</si>
  <si>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</si>
  <si>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</si>
  <si>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</si>
  <si>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</si>
  <si>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</si>
  <si>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</si>
  <si>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</si>
  <si>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</si>
  <si>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Barbier Michal</t>
  </si>
  <si>
    <t>Bellák Jakub</t>
  </si>
  <si>
    <t>športy s lietajúcim diskom - bežné transfery</t>
  </si>
  <si>
    <t>športy s lietajúcim diskom</t>
  </si>
  <si>
    <t>go - bežné transfery</t>
  </si>
  <si>
    <t>go</t>
  </si>
  <si>
    <t>korfbal - bežné transfery</t>
  </si>
  <si>
    <t>korfbal</t>
  </si>
  <si>
    <t>automobilový šport - bežné transfery</t>
  </si>
  <si>
    <t>automobilový šport</t>
  </si>
  <si>
    <t>Gašparovič Jakub</t>
  </si>
  <si>
    <t>Homola Matej</t>
  </si>
  <si>
    <t>pretláčanie rukou - bežné transfery</t>
  </si>
  <si>
    <t>pretláčanie rukou</t>
  </si>
  <si>
    <t>taekwondo - bežné transfery</t>
  </si>
  <si>
    <t>taekwondo</t>
  </si>
  <si>
    <t>zabezpečenie a rozvoj športu taekwondo zdravotne postihnutých športovcov</t>
  </si>
  <si>
    <t>Bérešová Adriana</t>
  </si>
  <si>
    <t>Aktivity a úlohy v oblasti univerzitného športu v roku 2025</t>
  </si>
  <si>
    <t>baseball - bežné transfery</t>
  </si>
  <si>
    <t>baseball</t>
  </si>
  <si>
    <t>basketbal - bežné transfery</t>
  </si>
  <si>
    <t>basketbal</t>
  </si>
  <si>
    <t>box - bežné transfery</t>
  </si>
  <si>
    <t>box</t>
  </si>
  <si>
    <t>Ďuríková Nicole</t>
  </si>
  <si>
    <t>Herceg Miroslav</t>
  </si>
  <si>
    <t>Jedináková Miroslava</t>
  </si>
  <si>
    <t>Kubalová Tamara</t>
  </si>
  <si>
    <t>Lovašová Bibiana</t>
  </si>
  <si>
    <t>Triebeľová Jessica</t>
  </si>
  <si>
    <t>Vymyslický Lukáš</t>
  </si>
  <si>
    <t>XXVIII. Slovakia open- WUKF European Cup 2025</t>
  </si>
  <si>
    <t>pétanque - bežné transfery</t>
  </si>
  <si>
    <t>pétanque</t>
  </si>
  <si>
    <t>golf - bežné transfery</t>
  </si>
  <si>
    <t>golf</t>
  </si>
  <si>
    <t>zabezpečenie a rozvoj športu golf zdravotne postihnutých športovcov</t>
  </si>
  <si>
    <t>Teták Tadeáš</t>
  </si>
  <si>
    <t>SLOVAK AMATEUR CHAMPIONSHIP</t>
  </si>
  <si>
    <t>gymnastika - bežné transfery</t>
  </si>
  <si>
    <t>gymnastika</t>
  </si>
  <si>
    <t>Piliarová Lucia</t>
  </si>
  <si>
    <t>Slovak Aerobik Open</t>
  </si>
  <si>
    <t>Országh cup 2025</t>
  </si>
  <si>
    <t>cheerleading - bežné transfery</t>
  </si>
  <si>
    <t>cheerleading</t>
  </si>
  <si>
    <t>jazdectvo - bežné transfery</t>
  </si>
  <si>
    <t>jazdectvo</t>
  </si>
  <si>
    <t>kanoistika - bežné transfery</t>
  </si>
  <si>
    <t>kanoistika</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</si>
  <si>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</si>
  <si>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</si>
  <si>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</si>
  <si>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</si>
  <si>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</si>
  <si>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</si>
  <si>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</si>
  <si>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</si>
  <si>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</si>
  <si>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</si>
  <si>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</si>
  <si>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</si>
  <si>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</si>
  <si>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</si>
  <si>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</si>
  <si>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</si>
  <si>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Chlebová Ivana</t>
  </si>
  <si>
    <t>Kořínek Matyáš</t>
  </si>
  <si>
    <t>Krajčí Samuel</t>
  </si>
  <si>
    <t>Lepi Máté</t>
  </si>
  <si>
    <t>Lukáč Teo Peter</t>
  </si>
  <si>
    <t>Luknárová Emanuela</t>
  </si>
  <si>
    <t>Marsal Máté</t>
  </si>
  <si>
    <t>Martikán Michal</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</si>
  <si>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</si>
  <si>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</si>
  <si>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</si>
  <si>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</si>
  <si>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</si>
  <si>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</si>
  <si>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</si>
  <si>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</si>
  <si>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</si>
  <si>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</si>
  <si>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</si>
  <si>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</si>
  <si>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</si>
  <si>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</si>
  <si>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</si>
  <si>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</si>
  <si>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lakros - bežné transfery</t>
  </si>
  <si>
    <t>lakros</t>
  </si>
  <si>
    <t>motocyklový šport - bežné transfery</t>
  </si>
  <si>
    <t>motocyklový šport</t>
  </si>
  <si>
    <t>Svitko Štefan</t>
  </si>
  <si>
    <t>Vaculík Martin</t>
  </si>
  <si>
    <t>thajský box - bežné transfery</t>
  </si>
  <si>
    <t>thajský box</t>
  </si>
  <si>
    <t>Chochlíková Monika</t>
  </si>
  <si>
    <t>plavecké športy - bežné transfery</t>
  </si>
  <si>
    <t>plavecké športy</t>
  </si>
  <si>
    <t>Bernathova Michaela</t>
  </si>
  <si>
    <t>Duša Matej</t>
  </si>
  <si>
    <t>Hrnčárová Alexandra</t>
  </si>
  <si>
    <t>Košťál Samuel</t>
  </si>
  <si>
    <t>Krajčovičová Lea</t>
  </si>
  <si>
    <t>Nagy Richard</t>
  </si>
  <si>
    <t>Podmaníková Andrea</t>
  </si>
  <si>
    <t>Potocká Tamara</t>
  </si>
  <si>
    <t>Slušná Lilian</t>
  </si>
  <si>
    <t>Strapeková Žofia</t>
  </si>
  <si>
    <t>štafeta - plávanie</t>
  </si>
  <si>
    <t>rugby - bežné transfery</t>
  </si>
  <si>
    <t>rugby</t>
  </si>
  <si>
    <t>skialpinizmus - bežné transfery</t>
  </si>
  <si>
    <t>skialpinizmus</t>
  </si>
  <si>
    <t>dvojica - skialpinizmus (dospelí mix)</t>
  </si>
  <si>
    <t>Jagerčíková Marianna</t>
  </si>
  <si>
    <t>Šiarnik Jakub</t>
  </si>
  <si>
    <t>softbal - bežné transfery</t>
  </si>
  <si>
    <t>softbal</t>
  </si>
  <si>
    <t>squash - bežné transfery</t>
  </si>
  <si>
    <t>squash</t>
  </si>
  <si>
    <t>triatlon - bežné transfery</t>
  </si>
  <si>
    <t>triatlon</t>
  </si>
  <si>
    <t>zabezpečenie a rozvoj športu triatlon zdravotne postihnutých športovcov</t>
  </si>
  <si>
    <t>Ivančík Dominik</t>
  </si>
  <si>
    <t>Michaličková Zuzana</t>
  </si>
  <si>
    <t>Vráblová Margaréta</t>
  </si>
  <si>
    <t>volejbal - bežné transfery</t>
  </si>
  <si>
    <t>volejbal</t>
  </si>
  <si>
    <t>atletika - bežné transfery</t>
  </si>
  <si>
    <t>atletika</t>
  </si>
  <si>
    <t>Burzalová Hana</t>
  </si>
  <si>
    <t>Czaková Mária Katerinka</t>
  </si>
  <si>
    <t>Černý Dominik</t>
  </si>
  <si>
    <t>Federič Filip</t>
  </si>
  <si>
    <t>Forster Viktória</t>
  </si>
  <si>
    <t>Fraňo Peter</t>
  </si>
  <si>
    <t>Frličková Laura</t>
  </si>
  <si>
    <t>Gajanová Gabriela</t>
  </si>
  <si>
    <t>Ruffíni Robert</t>
  </si>
  <si>
    <t>Slezáková Rebecca</t>
  </si>
  <si>
    <t>Volko Ján</t>
  </si>
  <si>
    <t>biliard - bežné transfery</t>
  </si>
  <si>
    <t>biliard</t>
  </si>
  <si>
    <t>bowling - bežné transfery</t>
  </si>
  <si>
    <t>bowling</t>
  </si>
  <si>
    <t>bridž - bežné transfery</t>
  </si>
  <si>
    <t>bridž</t>
  </si>
  <si>
    <t>curling - bežné transfery</t>
  </si>
  <si>
    <t>curling</t>
  </si>
  <si>
    <t>značenie cykloturistických trás</t>
  </si>
  <si>
    <t>futbal - bežné transfery</t>
  </si>
  <si>
    <t>futbal</t>
  </si>
  <si>
    <t>horolezectvo - bežné transfery</t>
  </si>
  <si>
    <t>horolezectvo</t>
  </si>
  <si>
    <t>športové lezenie - bežné transfery</t>
  </si>
  <si>
    <t>športové lezenie</t>
  </si>
  <si>
    <t>zabezpečenie a rozvoj športu para lezenie zdravotne postihnutých športovcov</t>
  </si>
  <si>
    <t>Buršíková Martina</t>
  </si>
  <si>
    <t>Slobodová Lea</t>
  </si>
  <si>
    <t>krasokorčuľovanie - bežné transfery</t>
  </si>
  <si>
    <t>krasokorčuľovanie</t>
  </si>
  <si>
    <t>Hagara Adam</t>
  </si>
  <si>
    <t>lukostreľba - bežné transfery</t>
  </si>
  <si>
    <t>lukostreľba</t>
  </si>
  <si>
    <t>Baránková Denisa</t>
  </si>
  <si>
    <t>Bošanský Jozef</t>
  </si>
  <si>
    <t>letecké športy - bežné transfery</t>
  </si>
  <si>
    <t>letecké športy</t>
  </si>
  <si>
    <t>činnosť Slovenského olympijského a športového výboru</t>
  </si>
  <si>
    <t>zabezpečenie účasti reprezentantov SR na XXV. Zimných olympijských hrách v Miláne a Cortine d´Ampezzo v roku 2026</t>
  </si>
  <si>
    <t>zabezpečenie účasti športovej reprezentácie SR na Zimnom Európskom olympijskom festivale mládeže (EYOF) v Bakuriani, Gruzínsko</t>
  </si>
  <si>
    <t>zabezpečenie účasti športovej reprezentácie SR na Letnom Európskom olympijskom festivale mládeže (EYOF) v Skopje, Severné Macedónsko</t>
  </si>
  <si>
    <t>zabezpečenie účasti športovej reprezentácie SR na Svetových hrách 2025 v Čcheng-tu, Čína</t>
  </si>
  <si>
    <t>Slovenské olympijské a športové múzeum</t>
  </si>
  <si>
    <t>Športovec roka 2024</t>
  </si>
  <si>
    <t>činnosť Slovenského paralympijského výboru</t>
  </si>
  <si>
    <t>Čuchran Ladislav</t>
  </si>
  <si>
    <t>Funková Kristína</t>
  </si>
  <si>
    <t>Holenda Viliam</t>
  </si>
  <si>
    <t>Kubová Alžbeta</t>
  </si>
  <si>
    <t>Kuřeja Marián</t>
  </si>
  <si>
    <t>Laczkó Dušan</t>
  </si>
  <si>
    <t>Malenovský Radoslav</t>
  </si>
  <si>
    <t>Marinov Filip</t>
  </si>
  <si>
    <t>Petrikovičová Karin</t>
  </si>
  <si>
    <t>Vadovičová Veronika</t>
  </si>
  <si>
    <t>zabezpečenie účasti reprezentantov SR na XIV. Zimných paralympijských hrách v Miláne a Cortine d´Ampezzo v roku 2026</t>
  </si>
  <si>
    <t>rýchlokorčuľovanie - bežné transfery</t>
  </si>
  <si>
    <t>rýchlokorčuľovanie</t>
  </si>
  <si>
    <t>Tokárová Tamara</t>
  </si>
  <si>
    <t>stolný tenis - bežné transfery</t>
  </si>
  <si>
    <t>stolný tenis</t>
  </si>
  <si>
    <t>Arpáš Samuel + 1</t>
  </si>
  <si>
    <t>Balážová Barbora + 1</t>
  </si>
  <si>
    <t>družstvo - dospelí - ženy</t>
  </si>
  <si>
    <t>družstvo - juniori - muži</t>
  </si>
  <si>
    <t>Kukuľková Tatiana + 1</t>
  </si>
  <si>
    <t>Wang Yang</t>
  </si>
  <si>
    <t>Majstrovstvá Európy do 21 rokov</t>
  </si>
  <si>
    <t>streľba - bežné transfery</t>
  </si>
  <si>
    <t>streľba</t>
  </si>
  <si>
    <t>Baláž peter</t>
  </si>
  <si>
    <t>Barteková Danka</t>
  </si>
  <si>
    <t>dvojica - trap mix (dospelí)</t>
  </si>
  <si>
    <t>dvojica - VzPu mix (dospelí)</t>
  </si>
  <si>
    <t>Hocková Miroslava</t>
  </si>
  <si>
    <t>Hocková Vanesa</t>
  </si>
  <si>
    <t>Hocková Vanesa - broková pažba</t>
  </si>
  <si>
    <t>Holko Ondrej</t>
  </si>
  <si>
    <t>Jány Patrik</t>
  </si>
  <si>
    <t>Jány Patrik - vzduchová puška</t>
  </si>
  <si>
    <t>Kortišová Emma</t>
  </si>
  <si>
    <t>Kostúr Marek</t>
  </si>
  <si>
    <t>Kovačócy Marián</t>
  </si>
  <si>
    <t>Mohyla Marco</t>
  </si>
  <si>
    <t>Novotná Kamila</t>
  </si>
  <si>
    <t>Špotáková Jana</t>
  </si>
  <si>
    <t>Štefečeková Rehák Zuzana</t>
  </si>
  <si>
    <t>Štibravá Monika</t>
  </si>
  <si>
    <t>Tužinský Juraj</t>
  </si>
  <si>
    <t>29th International Competation of Olympic Hopes Šamorín</t>
  </si>
  <si>
    <t>šach - bežné transfery</t>
  </si>
  <si>
    <t>šach</t>
  </si>
  <si>
    <t>zabezpečenie a rozvoj športu šach zdravotne postihnutých športovcov</t>
  </si>
  <si>
    <t>Medzinárodné majstrovstvá Slovenska v zrýchlenom šachu 2025</t>
  </si>
  <si>
    <t>šerm - bežné transfery</t>
  </si>
  <si>
    <t>šerm</t>
  </si>
  <si>
    <t>družstvo - fleuret (juniori - muži)</t>
  </si>
  <si>
    <t>tenis - bežné transfery</t>
  </si>
  <si>
    <t>tenis</t>
  </si>
  <si>
    <t>Depešová Soňa</t>
  </si>
  <si>
    <t>Jamrichová Renáta</t>
  </si>
  <si>
    <t>Krajčí Michal</t>
  </si>
  <si>
    <t>Pohánková Mia</t>
  </si>
  <si>
    <t>Schmiedlová Karolína Anna</t>
  </si>
  <si>
    <t>Šramková Tamara</t>
  </si>
  <si>
    <t>Vargová Nina</t>
  </si>
  <si>
    <t>Žabková Kiara</t>
  </si>
  <si>
    <t>veslovanie - bežné transfery</t>
  </si>
  <si>
    <t>veslovanie</t>
  </si>
  <si>
    <t>zabezpečenie a rozvoj športu veslovanie zdravotne postihnutých športovcov</t>
  </si>
  <si>
    <t>Strečanský Peter</t>
  </si>
  <si>
    <t>Šimek Oliver</t>
  </si>
  <si>
    <t>Žemla Michal</t>
  </si>
  <si>
    <t>zápasenie - bežné transfery</t>
  </si>
  <si>
    <t>zápasenie</t>
  </si>
  <si>
    <t>Görcs Lara</t>
  </si>
  <si>
    <t>Gulaev Akhsarbek</t>
  </si>
  <si>
    <t>Hegedus Réka</t>
  </si>
  <si>
    <t>Jakšík Adam</t>
  </si>
  <si>
    <t>Makoev Boris</t>
  </si>
  <si>
    <t>Meszároš Martin Róbert</t>
  </si>
  <si>
    <t>Molnár Zsuzsanna</t>
  </si>
  <si>
    <t>Salkazanov Tajmuraz</t>
  </si>
  <si>
    <t>Tsakulov Batyrbek</t>
  </si>
  <si>
    <t>bedminton - bežné transfery</t>
  </si>
  <si>
    <t>bedminton</t>
  </si>
  <si>
    <t>zabezpečenie a rozvoj športu bedminton zdravotne postihnutých športovcov</t>
  </si>
  <si>
    <t>biatlon - bežné transfery</t>
  </si>
  <si>
    <t>biatlon</t>
  </si>
  <si>
    <t>Bátovská Fialková Paulína</t>
  </si>
  <si>
    <t>Borguľa Jakub</t>
  </si>
  <si>
    <t>Iskhakov Arthur</t>
  </si>
  <si>
    <t>Kapustová Ema</t>
  </si>
  <si>
    <t>Kuzminová Anastasiya</t>
  </si>
  <si>
    <t>Straková Michaela</t>
  </si>
  <si>
    <t>štafeta - biatlon - juniori</t>
  </si>
  <si>
    <t>štafeta - biatlon - juniorky</t>
  </si>
  <si>
    <t>štafeta - biatlon - ženy</t>
  </si>
  <si>
    <t>boby a skeleton - bežné transfery</t>
  </si>
  <si>
    <t>boby a skeleton</t>
  </si>
  <si>
    <t>cyklistika - bežné transfery</t>
  </si>
  <si>
    <t>cyklistika</t>
  </si>
  <si>
    <t>zabezpečenie a rozvoj športu cyklistika zdravotne postihnutých športovcov</t>
  </si>
  <si>
    <t>Čorej Jozef</t>
  </si>
  <si>
    <t>Chladoňová Viktória</t>
  </si>
  <si>
    <t>Jenčušová Nora</t>
  </si>
  <si>
    <t>Kubiš Lukáš</t>
  </si>
  <si>
    <t>Maniková Dominika</t>
  </si>
  <si>
    <t>Metelka Jozef</t>
  </si>
  <si>
    <t>Strečko Ondrej</t>
  </si>
  <si>
    <t>Svrček Martin</t>
  </si>
  <si>
    <t>Podpora činnosti centier talentovanej mládeže</t>
  </si>
  <si>
    <t>K</t>
  </si>
  <si>
    <t>Zorganizovanie kongresu európskej cyklistickej únie na Slovensku</t>
  </si>
  <si>
    <t>dráhový golf - bežné transfery</t>
  </si>
  <si>
    <t>dráhový golf</t>
  </si>
  <si>
    <t>florbal - bežné transfery</t>
  </si>
  <si>
    <t>florbal</t>
  </si>
  <si>
    <t>hádzaná - bežné transfery</t>
  </si>
  <si>
    <t>hádzaná</t>
  </si>
  <si>
    <t>jachting - bežné transfery</t>
  </si>
  <si>
    <t>jachting</t>
  </si>
  <si>
    <t>Kubín Róbert</t>
  </si>
  <si>
    <t>judo - bežné transfery</t>
  </si>
  <si>
    <t>judo</t>
  </si>
  <si>
    <t>Ádam Viktor</t>
  </si>
  <si>
    <t>Fízeľ Márius</t>
  </si>
  <si>
    <t>Fízeľová Ema</t>
  </si>
  <si>
    <t>Maťašeje Benjamín</t>
  </si>
  <si>
    <t>Scheffel Oliver</t>
  </si>
  <si>
    <t>Tománková Patrícia</t>
  </si>
  <si>
    <t>karate - bežné transfery</t>
  </si>
  <si>
    <t>karate</t>
  </si>
  <si>
    <t>zabezpečenie a rozvoj športu karate zdravotne postihnutých športovcov</t>
  </si>
  <si>
    <t>Bakoš Suchánková Ingrida</t>
  </si>
  <si>
    <t>Imrich Dominik</t>
  </si>
  <si>
    <t>Veľká cena Slovenska</t>
  </si>
  <si>
    <t>kickbox - bežné transfery</t>
  </si>
  <si>
    <t>kickbox</t>
  </si>
  <si>
    <t>Cmárová Lucia</t>
  </si>
  <si>
    <t>Tessier Lucia</t>
  </si>
  <si>
    <t>zabezpečenie účasti športovej reprezentácie SR na Majstrovstcách sveta WAKO</t>
  </si>
  <si>
    <t>Slovak Open 2025 – Memoriál Ladislava Doky Tótha</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</si>
  <si>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</si>
  <si>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</si>
  <si>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</si>
  <si>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</si>
  <si>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</si>
  <si>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</si>
  <si>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</si>
  <si>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</si>
  <si>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</si>
  <si>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</si>
  <si>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</si>
  <si>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</si>
  <si>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</si>
  <si>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</si>
  <si>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Bosman Christián</t>
  </si>
  <si>
    <t>Mick Bruno</t>
  </si>
  <si>
    <t>Ninis Jozef</t>
  </si>
  <si>
    <t>ju-jitsu - bežné transfery</t>
  </si>
  <si>
    <t>ju-jitsu</t>
  </si>
  <si>
    <t>športové rybárstvo - bežné transfery</t>
  </si>
  <si>
    <t>športové rybárstvo</t>
  </si>
  <si>
    <t>tanečný šport - bežné transfery</t>
  </si>
  <si>
    <t>tanečný šport</t>
  </si>
  <si>
    <t>zabezpečenie činnosti a úloh SZTPŠ v roku 2025</t>
  </si>
  <si>
    <t>Csejtey Richard</t>
  </si>
  <si>
    <t>Dorič Martin</t>
  </si>
  <si>
    <t>družstvo - boccia (BC1-2)</t>
  </si>
  <si>
    <t>družstvo - boccia (BC4)</t>
  </si>
  <si>
    <t>dvojica - curling na vozíku</t>
  </si>
  <si>
    <t>dvojica - tanec na vozíku</t>
  </si>
  <si>
    <t>Husvéthová Rebeka</t>
  </si>
  <si>
    <t>Ivan Dávid</t>
  </si>
  <si>
    <t>Jankechová Eliška</t>
  </si>
  <si>
    <t>Kánová Alena</t>
  </si>
  <si>
    <t>Král Tomáš</t>
  </si>
  <si>
    <t>Lovaš Peter</t>
  </si>
  <si>
    <t>Ludrovský Martin</t>
  </si>
  <si>
    <t>Masaryk Tomáš</t>
  </si>
  <si>
    <t>Melicherová Nina</t>
  </si>
  <si>
    <t>Mezík Róbert</t>
  </si>
  <si>
    <t>Mihálik Peter</t>
  </si>
  <si>
    <t>Pavlík Marcel</t>
  </si>
  <si>
    <t>Riapoš Ján</t>
  </si>
  <si>
    <t>Sloboda Samuel</t>
  </si>
  <si>
    <t>Strehársky Martin</t>
  </si>
  <si>
    <t>Trávníček Boris</t>
  </si>
  <si>
    <t>Vladovičová Lucia</t>
  </si>
  <si>
    <t>Vozárová Kristína</t>
  </si>
  <si>
    <t>Slovakia open wheelchair tennis</t>
  </si>
  <si>
    <t>vodné lyžovanie - bežné transfery</t>
  </si>
  <si>
    <t>vodné lyžovanie</t>
  </si>
  <si>
    <t>vodný motorizmus - bežné transfery</t>
  </si>
  <si>
    <t>vodný motorizmus</t>
  </si>
  <si>
    <t>Jung Šimon</t>
  </si>
  <si>
    <t>vzpieranie - bežné transfery</t>
  </si>
  <si>
    <t>vzpieranie</t>
  </si>
  <si>
    <t>Satellite Tour v stolnom tenise 2025</t>
  </si>
  <si>
    <t>zabezpečenie účasti na EuroFloorbal Cupe</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</si>
  <si>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</si>
  <si>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</si>
  <si>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</si>
  <si>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</si>
  <si>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</si>
  <si>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</si>
  <si>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</si>
  <si>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</si>
  <si>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</si>
  <si>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</si>
  <si>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teqball - bežné transfery</t>
  </si>
  <si>
    <t>teqball</t>
  </si>
  <si>
    <t>Triatlon Senec 2025</t>
  </si>
  <si>
    <t>51. ročník Medzinárodného turnaja mládeže a priateľstva v zápasení voľným štýlom</t>
  </si>
  <si>
    <t>šípky - bežné transfery</t>
  </si>
  <si>
    <t>šípky</t>
  </si>
  <si>
    <t>potápačské športy - bežné transfery</t>
  </si>
  <si>
    <t>potápačské športy</t>
  </si>
  <si>
    <t>Hrašková Zuzana</t>
  </si>
  <si>
    <t>kolieskové korčuľovanie - bežné transfery</t>
  </si>
  <si>
    <t>kolieskové korčuľovanie</t>
  </si>
  <si>
    <t>Tury Richard</t>
  </si>
  <si>
    <t>lyžovanie - bežné transfery</t>
  </si>
  <si>
    <t>lyžovanie</t>
  </si>
  <si>
    <t>zabezpečenie a rozvoj športu lyžovanie zdravotne postihnutých športovcov</t>
  </si>
  <si>
    <t>Haraus Miroslav + navádzač</t>
  </si>
  <si>
    <t>Jaroš Samuel</t>
  </si>
  <si>
    <t>Pitoňáková Sára</t>
  </si>
  <si>
    <t>Rexová Alexandra + navádzač</t>
  </si>
  <si>
    <t>Sakál Samuel</t>
  </si>
  <si>
    <t>Vlhová Petra</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</si>
  <si>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</si>
  <si>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</si>
  <si>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</si>
  <si>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</si>
  <si>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</si>
  <si>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</si>
  <si>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</si>
  <si>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</si>
  <si>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</si>
  <si>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</si>
  <si>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</si>
  <si>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</si>
  <si>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</si>
  <si>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</si>
  <si>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</si>
  <si>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</si>
  <si>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</si>
  <si>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</si>
  <si>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</si>
  <si>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</si>
  <si>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</si>
  <si>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</si>
  <si>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</si>
  <si>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</si>
  <si>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</si>
  <si>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</si>
  <si>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</si>
  <si>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</si>
  <si>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</si>
  <si>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</si>
  <si>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</si>
  <si>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</si>
  <si>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</si>
  <si>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</si>
  <si>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</si>
  <si>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</si>
  <si>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</si>
  <si>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</si>
  <si>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</si>
  <si>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</si>
  <si>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</si>
  <si>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</si>
  <si>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</si>
  <si>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</si>
  <si>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</si>
  <si>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</si>
  <si>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</si>
  <si>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</si>
  <si>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</si>
  <si>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</si>
  <si>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</si>
  <si>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</si>
  <si>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</si>
  <si>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</si>
  <si>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</si>
  <si>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</si>
  <si>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</si>
  <si>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</si>
  <si>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</si>
  <si>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</si>
  <si>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</si>
  <si>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</si>
  <si>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</si>
  <si>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</si>
  <si>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</si>
  <si>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810 08  Bratislava</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</si>
  <si>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</si>
  <si>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</si>
  <si>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</si>
  <si>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</si>
  <si>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</si>
  <si>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podpora zdravotne postihnutých športovcov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</si>
  <si>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</si>
  <si>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</si>
  <si>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</si>
  <si>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</si>
  <si>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</si>
  <si>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</si>
  <si>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</si>
  <si>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</si>
  <si>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</si>
  <si>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</si>
  <si>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</si>
  <si>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</si>
  <si>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</si>
  <si>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</si>
  <si>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</si>
  <si>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</si>
  <si>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</si>
  <si>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</si>
  <si>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</si>
  <si>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rgb="FF000000"/>
        <rFont val="Arial"/>
      </rPr>
      <t>SK84 8180 0000 0070 0069 4112</t>
    </r>
    <r>
      <rPr>
        <sz val="8"/>
        <color rgb="FF000000"/>
        <rFont val="Arial"/>
      </rPr>
      <t xml:space="preserve">
(výdavkový účet štátneho rozpočtu)
slúži pre vrátenie nevyčerpaných finančných prostriedkov </t>
    </r>
    <r>
      <rPr>
        <b/>
        <sz val="8"/>
        <color rgb="FF000000"/>
        <rFont val="Arial"/>
      </rPr>
      <t>poskytnutých v r. 2025</t>
    </r>
    <r>
      <rPr>
        <sz val="8"/>
        <color rgb="FF000000"/>
        <rFont val="Arial"/>
      </rPr>
      <t xml:space="preserve">, </t>
    </r>
    <r>
      <rPr>
        <sz val="8"/>
        <color rgb="FFFF0000"/>
        <rFont val="Arial"/>
      </rPr>
      <t xml:space="preserve"> v termíne </t>
    </r>
    <r>
      <rPr>
        <b/>
        <sz val="8"/>
        <color rgb="FFFF0000"/>
        <rFont val="Arial"/>
      </rPr>
      <t>do 30.11.2025</t>
    </r>
  </si>
  <si>
    <r>
      <rPr>
        <b/>
        <sz val="8"/>
        <color rgb="FF000000"/>
        <rFont val="Arial"/>
      </rPr>
      <t>SK62 8180 0000 0070 0069 4120</t>
    </r>
    <r>
      <rPr>
        <sz val="8"/>
        <color rgb="FF000000"/>
        <rFont val="Arial"/>
      </rPr>
      <t xml:space="preserve">
(príjmový účet)
slúži pre vrátenie nevyčerpaných/nezúčtovaných finančných prostriedkov </t>
    </r>
    <r>
      <rPr>
        <b/>
        <sz val="8"/>
        <color rgb="FF000000"/>
        <rFont val="Arial"/>
      </rPr>
      <t>poskytnutých v r.  2025</t>
    </r>
    <r>
      <rPr>
        <sz val="8"/>
        <color rgb="FF000000"/>
        <rFont val="Arial"/>
      </rPr>
      <t xml:space="preserve">, v termíne </t>
    </r>
    <r>
      <rPr>
        <b/>
        <sz val="8"/>
        <color rgb="FFFF0000"/>
        <rFont val="Arial"/>
      </rPr>
      <t>od 01.01.2026 do 31.05.2026</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</si>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</sst>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49" x14ac:knownFonts="1">
    <font>
      <sz val="10"/>
      <color rgb="FF000000"/>
      <name val="Arial"/>
      <scheme val="minor"/>
    </font>
    <font>
      <b/>
      <sz val="14"/>
      <color theme="1"/>
      <name val="Arial"/>
    </font>
    <font>
      <sz val="14"/>
      <color theme="1"/>
      <name val="Arial"/>
    </font>
    <font>
      <b/>
      <sz val="12"/>
      <color theme="1"/>
      <name val="Arial"/>
    </font>
    <font>
      <b/>
      <u/>
      <sz val="10"/>
      <color theme="1"/>
      <name val="Arial"/>
    </font>
    <font>
      <sz val="10"/>
      <color theme="1"/>
      <name val="Arial"/>
    </font>
    <font>
      <sz val="10"/>
      <color rgb="FF000000"/>
      <name val="Arial"/>
    </font>
    <font>
      <b/>
      <sz val="10"/>
      <color rgb="FFFF0000"/>
      <name val="Arial"/>
    </font>
    <font>
      <b/>
      <sz val="10"/>
      <color theme="1"/>
      <name val="Arial"/>
    </font>
    <font>
      <sz val="10"/>
      <color rgb="FFFF0000"/>
      <name val="Arial"/>
    </font>
    <font>
      <sz val="10"/>
      <color rgb="FF00B0F0"/>
      <name val="Arial"/>
    </font>
    <font>
      <sz val="10"/>
      <color rgb="FF00B050"/>
      <name val="Arial"/>
    </font>
    <font>
      <strike/>
      <sz val="10"/>
      <color rgb="FFFF0000"/>
      <name val="Arial"/>
    </font>
    <font>
      <sz val="10"/>
      <name val="Arial"/>
    </font>
    <font>
      <b/>
      <i/>
      <sz val="12"/>
      <color rgb="FF969696"/>
      <name val="Arial"/>
    </font>
    <font>
      <sz val="8"/>
      <color theme="1"/>
      <name val="Arial"/>
    </font>
    <font>
      <b/>
      <sz val="11"/>
      <color theme="1"/>
      <name val="Arial"/>
    </font>
    <font>
      <i/>
      <sz val="8"/>
      <color rgb="FF969696"/>
      <name val="Arial"/>
    </font>
    <font>
      <sz val="11"/>
      <color theme="1"/>
      <name val="Arial"/>
    </font>
    <font>
      <b/>
      <sz val="8"/>
      <color theme="1"/>
      <name val="Arial"/>
    </font>
    <font>
      <sz val="8"/>
      <color rgb="FFFF0000"/>
      <name val="Arial"/>
    </font>
    <font>
      <b/>
      <sz val="14"/>
      <color rgb="FF0070C0"/>
      <name val="Arial"/>
    </font>
    <font>
      <b/>
      <sz val="14"/>
      <color rgb="FFFF0000"/>
      <name val="Arial"/>
    </font>
    <font>
      <b/>
      <sz val="12"/>
      <color rgb="FFFF0000"/>
      <name val="Arial"/>
    </font>
    <font>
      <b/>
      <sz val="8"/>
      <color rgb="FF0070C0"/>
      <name val="Arial"/>
    </font>
    <font>
      <b/>
      <sz val="8"/>
      <color rgb="FFFF0000"/>
      <name val="Arial"/>
    </font>
    <font>
      <i/>
      <sz val="8"/>
      <color rgb="FFFF0000"/>
      <name val="Arial"/>
    </font>
    <font>
      <b/>
      <sz val="11"/>
      <color rgb="FFFF0000"/>
      <name val="Arial"/>
    </font>
    <font>
      <b/>
      <i/>
      <sz val="12"/>
      <color rgb="FFFF0000"/>
      <name val="Arial"/>
    </font>
    <font>
      <sz val="11"/>
      <color rgb="FFFF0000"/>
      <name val="Arial"/>
    </font>
    <font>
      <b/>
      <sz val="8"/>
      <color rgb="FF000000"/>
      <name val="Arial"/>
    </font>
    <font>
      <u/>
      <sz val="8"/>
      <color rgb="FF0000FF"/>
      <name val="Arial"/>
    </font>
    <font>
      <u/>
      <sz val="10"/>
      <color rgb="FF0000FF"/>
      <name val="Arial"/>
    </font>
    <font>
      <u/>
      <sz val="10"/>
      <color rgb="FF0000FF"/>
      <name val="Arial"/>
    </font>
    <font>
      <u/>
      <sz val="8"/>
      <color rgb="FF0000FF"/>
      <name val="Arial"/>
    </font>
    <font>
      <sz val="8"/>
      <color rgb="FF000000"/>
      <name val="Arial"/>
    </font>
    <font>
      <u/>
      <sz val="8"/>
      <color rgb="FF0000FF"/>
      <name val="Arial"/>
    </font>
    <font>
      <u/>
      <sz val="10"/>
      <color theme="1"/>
      <name val="Arial"/>
    </font>
    <font>
      <sz val="10"/>
      <color theme="1"/>
      <name val="Arial"/>
      <scheme val="minor"/>
    </font>
    <font>
      <sz val="12"/>
      <color theme="1"/>
      <name val="Arial"/>
    </font>
    <font>
      <b/>
      <u/>
      <sz val="12"/>
      <color rgb="FFFF0000"/>
      <name val="Arial"/>
    </font>
    <font>
      <i/>
      <sz val="10"/>
      <color theme="1"/>
      <name val="Arial"/>
    </font>
    <font>
      <b/>
      <sz val="10"/>
      <color rgb="FFC00000"/>
      <name val="Arial"/>
    </font>
    <font>
      <b/>
      <sz val="10"/>
      <color rgb="FF000000"/>
      <name val="Arial"/>
    </font>
    <font>
      <sz val="10"/>
      <color rgb="FF008000"/>
      <name val="Arial"/>
    </font>
    <font>
      <strike/>
      <sz val="10"/>
      <color theme="1"/>
      <name val="Arial"/>
    </font>
    <font>
      <b/>
      <sz val="10"/>
      <color rgb="FF0066CC"/>
      <name val="Arial"/>
    </font>
    <font>
      <b/>
      <sz val="8"/>
      <color rgb="FF1F497D"/>
      <name val="Arial"/>
    </font>
    <font>
      <b/>
      <sz val="8"/>
      <color rgb="FF003366"/>
      <name val="Arial"/>
    </font>
  </fonts>
  <fills count="15">
    <fill>
      <patternFill patternType="none"/>
    </fill>
    <fill>
      <patternFill patternType="gray125"/>
    </fill>
    <fill>
      <patternFill patternType="solid">
        <fgColor rgb="FFDAEEF3"/>
        <bgColor rgb="FFDAEEF3"/>
      </patternFill>
    </fill>
    <fill>
      <patternFill patternType="solid">
        <fgColor rgb="FFFFFFFF"/>
        <bgColor rgb="FFFFFFFF"/>
      </patternFill>
    </fill>
    <fill>
      <patternFill patternType="solid">
        <fgColor rgb="FFC0C0C0"/>
        <bgColor rgb="FFC0C0C0"/>
      </patternFill>
    </fill>
    <fill>
      <patternFill patternType="solid">
        <fgColor rgb="FFFFC000"/>
        <bgColor rgb="FFFFC000"/>
      </patternFill>
    </fill>
    <fill>
      <patternFill patternType="solid">
        <fgColor rgb="FFEAF1DD"/>
        <bgColor rgb="FFEAF1DD"/>
      </patternFill>
    </fill>
    <fill>
      <patternFill patternType="solid">
        <fgColor rgb="FFD8D8D8"/>
        <bgColor rgb="FFD8D8D8"/>
      </patternFill>
    </fill>
    <fill>
      <patternFill patternType="solid">
        <fgColor rgb="FFFFFF00"/>
        <bgColor rgb="FFFFFF00"/>
      </patternFill>
    </fill>
    <fill>
      <patternFill patternType="solid">
        <fgColor rgb="FF92D050"/>
        <bgColor rgb="FF92D050"/>
      </patternFill>
    </fill>
    <fill>
      <patternFill patternType="solid">
        <fgColor rgb="FF002570"/>
        <bgColor rgb="FF002570"/>
      </patternFill>
    </fill>
    <fill>
      <patternFill patternType="solid">
        <fgColor rgb="FFB8CCE4"/>
        <bgColor rgb="FFB8CCE4"/>
      </patternFill>
    </fill>
    <fill>
      <patternFill patternType="solid">
        <fgColor rgb="FFF2F2F2"/>
        <bgColor rgb="FFF2F2F2"/>
      </patternFill>
    </fill>
    <fill>
      <patternFill patternType="solid">
        <fgColor rgb="FFDBE5F1"/>
        <bgColor rgb="FFDBE5F1"/>
      </patternFill>
    </fill>
    <fill>
      <patternFill patternType="solid">
        <fgColor rgb="FFFFFFCC"/>
        <bgColor rgb="FFFFFFCC"/>
      </patternFill>
    </fill>
  </fills>
  <borders count="49">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top style="thin">
        <color rgb="FF000000"/>
      </top>
      <bottom style="thin">
        <color rgb="FF000000"/>
      </bottom>
      <diagonal/>
    </border>
    <border>
      <left style="thick">
        <color rgb="FFFF0000"/>
      </left>
      <right/>
      <top style="thick">
        <color rgb="FFFF0000"/>
      </top>
      <bottom style="thin">
        <color rgb="FF000000"/>
      </bottom>
      <diagonal/>
    </border>
    <border>
      <left/>
      <right style="thick">
        <color rgb="FFFF0000"/>
      </right>
      <top style="thick">
        <color rgb="FFFF0000"/>
      </top>
      <bottom style="thin">
        <color rgb="FF000000"/>
      </bottom>
      <diagonal/>
    </border>
    <border>
      <left style="thick">
        <color rgb="FFFF0000"/>
      </left>
      <right/>
      <top style="thin">
        <color rgb="FF000000"/>
      </top>
      <bottom style="thin">
        <color rgb="FF000000"/>
      </bottom>
      <diagonal/>
    </border>
    <border>
      <left/>
      <right style="thick">
        <color rgb="FFFF0000"/>
      </right>
      <top style="thin">
        <color rgb="FF000000"/>
      </top>
      <bottom style="thin">
        <color rgb="FF000000"/>
      </bottom>
      <diagonal/>
    </border>
    <border>
      <left style="thick">
        <color rgb="FFFF0000"/>
      </left>
      <right/>
      <top style="thin">
        <color rgb="FF000000"/>
      </top>
      <bottom style="thick">
        <color rgb="FFFF0000"/>
      </bottom>
      <diagonal/>
    </border>
    <border>
      <left/>
      <right style="thick">
        <color rgb="FFFF0000"/>
      </right>
      <top style="thin">
        <color rgb="FF000000"/>
      </top>
      <bottom style="thick">
        <color rgb="FFFF0000"/>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style="thin">
        <color rgb="FF000000"/>
      </top>
      <bottom/>
      <diagonal/>
    </border>
    <border>
      <left/>
      <right/>
      <top style="thin">
        <color rgb="FF000000"/>
      </top>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style="medium">
        <color rgb="FF000000"/>
      </top>
      <bottom/>
      <diagonal/>
    </border>
    <border>
      <left/>
      <right/>
      <top/>
      <bottom style="medium">
        <color rgb="FF000000"/>
      </bottom>
      <diagonal/>
    </border>
  </borders>
  <cellStyleXfs count="1">
    <xf numFmtId="0" fontId="0" fillId="0" borderId="0"/>
  </cellStyleXfs>
  <cellXfs count="296">
    <xf numFmtId="0" fontId="0" fillId="0" borderId="0" xfId="0"/>
    <xf numFmtId="0" fontId="1" fillId="0" borderId="0" xfId="0" applyFont="1" applyAlignment="1">
      <alignment horizontal="center" vertical="center" wrapText="1"/>
    </xf>
    <xf numFmtId="0" fontId="2" fillId="0" borderId="0" xfId="0" applyFont="1" applyAlignment="1">
      <alignment vertical="top"/>
    </xf>
    <xf numFmtId="0" fontId="3" fillId="0" borderId="0" xfId="0" applyFont="1" applyAlignment="1">
      <alignment horizontal="center" vertical="top" wrapText="1"/>
    </xf>
    <xf numFmtId="0" fontId="1" fillId="0" borderId="0" xfId="0" applyFont="1" applyAlignment="1">
      <alignment horizontal="center" vertical="top" wrapText="1"/>
    </xf>
    <xf numFmtId="0" fontId="4" fillId="0" borderId="1" xfId="0" applyFont="1" applyBorder="1" applyAlignment="1">
      <alignment horizontal="left" vertical="top" wrapText="1"/>
    </xf>
    <xf numFmtId="0" fontId="5" fillId="0" borderId="2" xfId="0" applyFont="1" applyBorder="1" applyAlignment="1">
      <alignment horizontal="left" vertical="top" wrapText="1"/>
    </xf>
    <xf numFmtId="0" fontId="6" fillId="0" borderId="2" xfId="0" applyFont="1" applyBorder="1" applyAlignment="1">
      <alignment horizontal="left" vertical="top" wrapText="1"/>
    </xf>
    <xf numFmtId="0" fontId="5" fillId="0" borderId="2" xfId="0" applyFont="1" applyBorder="1" applyAlignment="1">
      <alignment horizontal="left" vertical="top"/>
    </xf>
    <xf numFmtId="0" fontId="5" fillId="0" borderId="3" xfId="0" applyFont="1" applyBorder="1" applyAlignment="1">
      <alignment horizontal="left" vertical="top" wrapText="1"/>
    </xf>
    <xf numFmtId="0" fontId="5" fillId="0" borderId="0" xfId="0" applyFont="1" applyAlignment="1">
      <alignment horizontal="left" vertical="top" wrapText="1"/>
    </xf>
    <xf numFmtId="0" fontId="7" fillId="0" borderId="4" xfId="0" applyFont="1" applyBorder="1" applyAlignment="1">
      <alignment horizontal="left" vertical="center" wrapText="1"/>
    </xf>
    <xf numFmtId="0" fontId="8" fillId="0" borderId="0" xfId="0" applyFont="1" applyAlignment="1">
      <alignment horizontal="left" vertical="top"/>
    </xf>
    <xf numFmtId="0" fontId="5" fillId="0" borderId="0" xfId="0" applyFont="1" applyAlignment="1">
      <alignment vertical="top"/>
    </xf>
    <xf numFmtId="0" fontId="5" fillId="0" borderId="0" xfId="0" applyFont="1" applyAlignment="1">
      <alignment vertical="top" wrapText="1"/>
    </xf>
    <xf numFmtId="0" fontId="5" fillId="0" borderId="4" xfId="0" applyFont="1" applyBorder="1" applyAlignment="1">
      <alignment horizontal="left" vertical="top" wrapText="1"/>
    </xf>
    <xf numFmtId="0" fontId="9" fillId="0" borderId="0" xfId="0" applyFont="1" applyAlignment="1">
      <alignment vertical="top"/>
    </xf>
    <xf numFmtId="0" fontId="5" fillId="0" borderId="0" xfId="0" applyFont="1" applyAlignment="1">
      <alignment horizontal="left" vertical="top"/>
    </xf>
    <xf numFmtId="9" fontId="5" fillId="0" borderId="0" xfId="0" applyNumberFormat="1" applyFont="1" applyAlignment="1">
      <alignment horizontal="center" vertical="center"/>
    </xf>
    <xf numFmtId="9" fontId="5" fillId="0" borderId="0" xfId="0" applyNumberFormat="1" applyFont="1" applyAlignment="1">
      <alignment horizontal="center" vertical="center" wrapText="1"/>
    </xf>
    <xf numFmtId="0" fontId="9" fillId="0" borderId="0" xfId="0" applyFont="1" applyAlignment="1">
      <alignment vertical="top" wrapText="1"/>
    </xf>
    <xf numFmtId="0" fontId="6" fillId="0" borderId="0" xfId="0" applyFont="1" applyAlignment="1">
      <alignment horizontal="left" vertical="top"/>
    </xf>
    <xf numFmtId="0" fontId="10" fillId="0" borderId="0" xfId="0" applyFont="1" applyAlignment="1">
      <alignment vertical="top"/>
    </xf>
    <xf numFmtId="0" fontId="8" fillId="0" borderId="0" xfId="0" applyFont="1" applyAlignment="1">
      <alignment horizontal="left" vertical="top" wrapText="1"/>
    </xf>
    <xf numFmtId="0" fontId="1" fillId="0" borderId="0" xfId="0" applyFont="1" applyAlignment="1">
      <alignment horizontal="center" vertical="top"/>
    </xf>
    <xf numFmtId="0" fontId="8" fillId="0" borderId="1" xfId="0" applyFont="1" applyBorder="1" applyAlignment="1">
      <alignment horizontal="left" vertical="top" wrapText="1"/>
    </xf>
    <xf numFmtId="0" fontId="5" fillId="0" borderId="3" xfId="0" applyFont="1" applyBorder="1" applyAlignment="1">
      <alignment horizontal="left" wrapText="1"/>
    </xf>
    <xf numFmtId="0" fontId="5" fillId="0" borderId="0" xfId="0" applyFont="1" applyAlignment="1">
      <alignment horizontal="left" wrapText="1"/>
    </xf>
    <xf numFmtId="0" fontId="1" fillId="0" borderId="0" xfId="0" applyFont="1" applyAlignment="1">
      <alignment horizontal="center" vertical="center"/>
    </xf>
    <xf numFmtId="0" fontId="8" fillId="2" borderId="4" xfId="0" applyFont="1" applyFill="1" applyBorder="1" applyAlignment="1">
      <alignment horizontal="left" vertical="top" wrapText="1"/>
    </xf>
    <xf numFmtId="0" fontId="11" fillId="0" borderId="0" xfId="0" applyFont="1" applyAlignment="1">
      <alignment vertical="top"/>
    </xf>
    <xf numFmtId="0" fontId="12" fillId="0" borderId="0" xfId="0" applyFont="1" applyAlignment="1">
      <alignment horizontal="left" vertical="top"/>
    </xf>
    <xf numFmtId="0" fontId="7" fillId="0" borderId="0" xfId="0" applyFont="1" applyAlignment="1">
      <alignment horizontal="left" vertical="top" wrapText="1"/>
    </xf>
    <xf numFmtId="1" fontId="14" fillId="3" borderId="7" xfId="0" applyNumberFormat="1" applyFont="1" applyFill="1" applyBorder="1"/>
    <xf numFmtId="0" fontId="14" fillId="3" borderId="7" xfId="0" applyFont="1" applyFill="1" applyBorder="1"/>
    <xf numFmtId="0" fontId="15" fillId="3" borderId="7" xfId="0" applyFont="1" applyFill="1" applyBorder="1"/>
    <xf numFmtId="0" fontId="17" fillId="3" borderId="7" xfId="0" applyFont="1" applyFill="1" applyBorder="1"/>
    <xf numFmtId="0" fontId="16" fillId="3" borderId="7" xfId="0" applyFont="1" applyFill="1" applyBorder="1" applyAlignment="1">
      <alignment horizontal="center"/>
    </xf>
    <xf numFmtId="0" fontId="8" fillId="3" borderId="7" xfId="0" applyFont="1" applyFill="1" applyBorder="1" applyAlignment="1">
      <alignment horizontal="right" vertical="center"/>
    </xf>
    <xf numFmtId="0" fontId="18" fillId="3" borderId="7" xfId="0" applyFont="1" applyFill="1" applyBorder="1"/>
    <xf numFmtId="1" fontId="15" fillId="3" borderId="7" xfId="0" applyNumberFormat="1" applyFont="1" applyFill="1" applyBorder="1"/>
    <xf numFmtId="0" fontId="18" fillId="3" borderId="7" xfId="0" applyFont="1" applyFill="1" applyBorder="1" applyAlignment="1">
      <alignment horizontal="center"/>
    </xf>
    <xf numFmtId="1" fontId="17" fillId="3" borderId="7" xfId="0" applyNumberFormat="1" applyFont="1" applyFill="1" applyBorder="1"/>
    <xf numFmtId="0" fontId="5" fillId="3" borderId="7" xfId="0" applyFont="1" applyFill="1" applyBorder="1"/>
    <xf numFmtId="0" fontId="19" fillId="4" borderId="4" xfId="0" applyFont="1" applyFill="1" applyBorder="1" applyAlignment="1">
      <alignment horizontal="center" vertical="center" wrapText="1"/>
    </xf>
    <xf numFmtId="4" fontId="19" fillId="4" borderId="4" xfId="0" applyNumberFormat="1" applyFont="1" applyFill="1" applyBorder="1" applyAlignment="1">
      <alignment horizontal="center" vertical="center" wrapText="1"/>
    </xf>
    <xf numFmtId="3" fontId="19" fillId="4" borderId="4" xfId="0" applyNumberFormat="1" applyFont="1" applyFill="1" applyBorder="1" applyAlignment="1">
      <alignment horizontal="center" vertical="center" wrapText="1"/>
    </xf>
    <xf numFmtId="0" fontId="19" fillId="3" borderId="7" xfId="0" applyFont="1" applyFill="1" applyBorder="1"/>
    <xf numFmtId="0" fontId="15" fillId="3" borderId="7" xfId="0" applyFont="1" applyFill="1" applyBorder="1" applyAlignment="1">
      <alignment vertical="top" wrapText="1"/>
    </xf>
    <xf numFmtId="49" fontId="19" fillId="5" borderId="7" xfId="0" applyNumberFormat="1" applyFont="1" applyFill="1" applyBorder="1" applyAlignment="1">
      <alignment vertical="top" wrapText="1"/>
    </xf>
    <xf numFmtId="14" fontId="15" fillId="3" borderId="7" xfId="0" applyNumberFormat="1" applyFont="1" applyFill="1" applyBorder="1" applyAlignment="1">
      <alignment vertical="top"/>
    </xf>
    <xf numFmtId="0" fontId="19" fillId="5" borderId="7" xfId="0" applyFont="1" applyFill="1" applyBorder="1" applyAlignment="1">
      <alignment vertical="top" wrapText="1"/>
    </xf>
    <xf numFmtId="4" fontId="19" fillId="5" borderId="7" xfId="0" applyNumberFormat="1" applyFont="1" applyFill="1" applyBorder="1" applyAlignment="1">
      <alignment vertical="top"/>
    </xf>
    <xf numFmtId="1" fontId="19" fillId="5" borderId="7" xfId="0" applyNumberFormat="1" applyFont="1" applyFill="1" applyBorder="1" applyAlignment="1">
      <alignment vertical="top"/>
    </xf>
    <xf numFmtId="49" fontId="15" fillId="3" borderId="7" xfId="0" applyNumberFormat="1" applyFont="1" applyFill="1" applyBorder="1" applyAlignment="1">
      <alignment vertical="top" wrapText="1"/>
    </xf>
    <xf numFmtId="4" fontId="15" fillId="3" borderId="7" xfId="0" applyNumberFormat="1" applyFont="1" applyFill="1" applyBorder="1" applyAlignment="1">
      <alignment vertical="top"/>
    </xf>
    <xf numFmtId="1" fontId="15" fillId="3" borderId="7" xfId="0" applyNumberFormat="1" applyFont="1" applyFill="1" applyBorder="1" applyAlignment="1">
      <alignment vertical="top"/>
    </xf>
    <xf numFmtId="49" fontId="19" fillId="3" borderId="7" xfId="0" applyNumberFormat="1" applyFont="1" applyFill="1" applyBorder="1" applyAlignment="1">
      <alignment vertical="top" wrapText="1"/>
    </xf>
    <xf numFmtId="0" fontId="19" fillId="3" borderId="7" xfId="0" applyFont="1" applyFill="1" applyBorder="1" applyAlignment="1">
      <alignment vertical="top" wrapText="1"/>
    </xf>
    <xf numFmtId="4" fontId="19" fillId="3" borderId="7" xfId="0" applyNumberFormat="1" applyFont="1" applyFill="1" applyBorder="1" applyAlignment="1">
      <alignment vertical="top"/>
    </xf>
    <xf numFmtId="1" fontId="19" fillId="3" borderId="7" xfId="0" applyNumberFormat="1" applyFont="1" applyFill="1" applyBorder="1" applyAlignment="1">
      <alignment vertical="top"/>
    </xf>
    <xf numFmtId="17" fontId="15" fillId="3" borderId="7" xfId="0" applyNumberFormat="1" applyFont="1" applyFill="1" applyBorder="1" applyAlignment="1">
      <alignment vertical="top" wrapText="1"/>
    </xf>
    <xf numFmtId="14" fontId="16" fillId="6" borderId="4" xfId="0" applyNumberFormat="1" applyFont="1" applyFill="1" applyBorder="1" applyAlignment="1">
      <alignment horizontal="center" vertical="center"/>
    </xf>
    <xf numFmtId="0" fontId="16" fillId="3" borderId="7" xfId="0" applyFont="1" applyFill="1" applyBorder="1" applyAlignment="1">
      <alignment vertical="center" wrapText="1"/>
    </xf>
    <xf numFmtId="0" fontId="18" fillId="0" borderId="0" xfId="0" applyFont="1"/>
    <xf numFmtId="164" fontId="18" fillId="0" borderId="0" xfId="0" applyNumberFormat="1" applyFont="1"/>
    <xf numFmtId="0" fontId="16" fillId="3" borderId="7" xfId="0" applyFont="1" applyFill="1" applyBorder="1" applyAlignment="1">
      <alignment horizontal="center" wrapText="1"/>
    </xf>
    <xf numFmtId="0" fontId="5" fillId="0" borderId="0" xfId="0" applyFont="1"/>
    <xf numFmtId="0" fontId="8" fillId="3" borderId="7" xfId="0" applyFont="1" applyFill="1" applyBorder="1" applyAlignment="1">
      <alignment horizontal="right"/>
    </xf>
    <xf numFmtId="0" fontId="19" fillId="7" borderId="4" xfId="0" applyFont="1" applyFill="1" applyBorder="1" applyAlignment="1">
      <alignment horizontal="center" vertical="center"/>
    </xf>
    <xf numFmtId="0" fontId="19" fillId="7" borderId="4" xfId="0" applyFont="1" applyFill="1" applyBorder="1" applyAlignment="1">
      <alignment horizontal="center" vertical="center" wrapText="1"/>
    </xf>
    <xf numFmtId="0" fontId="15" fillId="0" borderId="4" xfId="0" applyFont="1" applyBorder="1" applyAlignment="1">
      <alignment vertical="center"/>
    </xf>
    <xf numFmtId="0" fontId="5" fillId="0" borderId="4" xfId="0" applyFont="1" applyBorder="1"/>
    <xf numFmtId="4" fontId="15" fillId="6" borderId="4" xfId="0" applyNumberFormat="1" applyFont="1" applyFill="1" applyBorder="1" applyAlignment="1">
      <alignment vertical="center"/>
    </xf>
    <xf numFmtId="0" fontId="19" fillId="7" borderId="4" xfId="0" applyFont="1" applyFill="1" applyBorder="1" applyAlignment="1">
      <alignment vertical="center"/>
    </xf>
    <xf numFmtId="0" fontId="5" fillId="7" borderId="4" xfId="0" applyFont="1" applyFill="1" applyBorder="1"/>
    <xf numFmtId="4" fontId="19" fillId="7" borderId="4" xfId="0" applyNumberFormat="1" applyFont="1" applyFill="1" applyBorder="1" applyAlignment="1">
      <alignment vertical="center"/>
    </xf>
    <xf numFmtId="164" fontId="5" fillId="0" borderId="0" xfId="0" applyNumberFormat="1" applyFont="1"/>
    <xf numFmtId="0" fontId="20" fillId="3" borderId="7" xfId="0" applyFont="1" applyFill="1" applyBorder="1"/>
    <xf numFmtId="0" fontId="8" fillId="3" borderId="7" xfId="0" applyFont="1" applyFill="1" applyBorder="1" applyAlignment="1">
      <alignment horizontal="right" vertical="top"/>
    </xf>
    <xf numFmtId="0" fontId="5" fillId="3" borderId="7" xfId="0" applyFont="1" applyFill="1" applyBorder="1" applyAlignment="1">
      <alignment vertical="top" wrapText="1"/>
    </xf>
    <xf numFmtId="14" fontId="19" fillId="0" borderId="0" xfId="0" applyNumberFormat="1" applyFont="1" applyAlignment="1">
      <alignment horizontal="center"/>
    </xf>
    <xf numFmtId="0" fontId="9" fillId="3" borderId="7" xfId="0" applyFont="1" applyFill="1" applyBorder="1"/>
    <xf numFmtId="49" fontId="5" fillId="3" borderId="7" xfId="0" applyNumberFormat="1" applyFont="1" applyFill="1" applyBorder="1" applyAlignment="1">
      <alignment horizontal="left"/>
    </xf>
    <xf numFmtId="4" fontId="19" fillId="7" borderId="12" xfId="0" applyNumberFormat="1" applyFont="1" applyFill="1" applyBorder="1" applyAlignment="1">
      <alignment horizontal="center" vertical="center" wrapText="1"/>
    </xf>
    <xf numFmtId="4" fontId="15" fillId="3" borderId="7" xfId="0" applyNumberFormat="1" applyFont="1" applyFill="1" applyBorder="1"/>
    <xf numFmtId="0" fontId="20" fillId="3" borderId="7" xfId="0" applyFont="1" applyFill="1" applyBorder="1" applyAlignment="1">
      <alignment horizontal="left"/>
    </xf>
    <xf numFmtId="49" fontId="15" fillId="3" borderId="4" xfId="0" applyNumberFormat="1" applyFont="1" applyFill="1" applyBorder="1" applyAlignment="1">
      <alignment horizontal="center" vertical="center"/>
    </xf>
    <xf numFmtId="0" fontId="15" fillId="3" borderId="4" xfId="0" applyFont="1" applyFill="1" applyBorder="1" applyAlignment="1">
      <alignment vertical="center"/>
    </xf>
    <xf numFmtId="4" fontId="15" fillId="3" borderId="12" xfId="0" applyNumberFormat="1" applyFont="1" applyFill="1" applyBorder="1" applyAlignment="1">
      <alignment vertical="center"/>
    </xf>
    <xf numFmtId="0" fontId="20" fillId="3" borderId="4" xfId="0" applyFont="1" applyFill="1" applyBorder="1" applyAlignment="1">
      <alignment horizontal="center"/>
    </xf>
    <xf numFmtId="0" fontId="22" fillId="3" borderId="7" xfId="0" applyFont="1" applyFill="1" applyBorder="1"/>
    <xf numFmtId="0" fontId="20" fillId="3" borderId="4" xfId="0" applyFont="1" applyFill="1" applyBorder="1" applyAlignment="1">
      <alignment horizontal="left"/>
    </xf>
    <xf numFmtId="0" fontId="23" fillId="3" borderId="7" xfId="0" applyFont="1" applyFill="1" applyBorder="1"/>
    <xf numFmtId="0" fontId="8" fillId="7" borderId="4" xfId="0" applyFont="1" applyFill="1" applyBorder="1"/>
    <xf numFmtId="0" fontId="8" fillId="7" borderId="4" xfId="0" applyFont="1" applyFill="1" applyBorder="1" applyAlignment="1">
      <alignment horizontal="center"/>
    </xf>
    <xf numFmtId="0" fontId="15" fillId="0" borderId="4" xfId="0" applyFont="1" applyBorder="1" applyAlignment="1">
      <alignment horizontal="center" vertical="top" wrapText="1"/>
    </xf>
    <xf numFmtId="4" fontId="15" fillId="0" borderId="4" xfId="0" applyNumberFormat="1" applyFont="1" applyBorder="1" applyAlignment="1">
      <alignment vertical="top" wrapText="1"/>
    </xf>
    <xf numFmtId="4" fontId="20" fillId="3" borderId="7" xfId="0" applyNumberFormat="1" applyFont="1" applyFill="1" applyBorder="1"/>
    <xf numFmtId="0" fontId="15" fillId="0" borderId="4" xfId="0" applyFont="1" applyBorder="1" applyAlignment="1">
      <alignment horizontal="center"/>
    </xf>
    <xf numFmtId="0" fontId="8" fillId="3" borderId="7" xfId="0" applyFont="1" applyFill="1" applyBorder="1"/>
    <xf numFmtId="3" fontId="20" fillId="3" borderId="7" xfId="0" applyNumberFormat="1" applyFont="1" applyFill="1" applyBorder="1" applyAlignment="1">
      <alignment horizontal="center"/>
    </xf>
    <xf numFmtId="4" fontId="8" fillId="3" borderId="7" xfId="0" applyNumberFormat="1" applyFont="1" applyFill="1" applyBorder="1"/>
    <xf numFmtId="4" fontId="19" fillId="7" borderId="4" xfId="0" applyNumberFormat="1" applyFont="1" applyFill="1" applyBorder="1" applyAlignment="1">
      <alignment horizontal="center" vertical="center" wrapText="1"/>
    </xf>
    <xf numFmtId="0" fontId="15" fillId="0" borderId="4" xfId="0" applyFont="1" applyBorder="1" applyAlignment="1">
      <alignment vertical="top" wrapText="1"/>
    </xf>
    <xf numFmtId="4" fontId="15" fillId="0" borderId="4" xfId="0" applyNumberFormat="1" applyFont="1" applyBorder="1" applyAlignment="1">
      <alignment vertical="center"/>
    </xf>
    <xf numFmtId="0" fontId="20" fillId="3" borderId="7" xfId="0" applyFont="1" applyFill="1" applyBorder="1" applyAlignment="1">
      <alignment horizontal="right"/>
    </xf>
    <xf numFmtId="0" fontId="19" fillId="0" borderId="4" xfId="0" applyFont="1" applyBorder="1" applyAlignment="1">
      <alignment vertical="top" wrapText="1"/>
    </xf>
    <xf numFmtId="4" fontId="19" fillId="0" borderId="4" xfId="0" applyNumberFormat="1" applyFont="1" applyBorder="1" applyAlignment="1">
      <alignment vertical="center"/>
    </xf>
    <xf numFmtId="4" fontId="20" fillId="3" borderId="7" xfId="0" applyNumberFormat="1" applyFont="1" applyFill="1" applyBorder="1" applyAlignment="1">
      <alignment horizontal="right"/>
    </xf>
    <xf numFmtId="4" fontId="15" fillId="0" borderId="4" xfId="0" applyNumberFormat="1" applyFont="1" applyBorder="1"/>
    <xf numFmtId="0" fontId="15" fillId="0" borderId="0" xfId="0" applyFont="1" applyAlignment="1">
      <alignment horizontal="center" vertical="top" wrapText="1"/>
    </xf>
    <xf numFmtId="0" fontId="15" fillId="0" borderId="0" xfId="0" applyFont="1" applyAlignment="1">
      <alignment vertical="top" wrapText="1"/>
    </xf>
    <xf numFmtId="4" fontId="15" fillId="0" borderId="0" xfId="0" applyNumberFormat="1" applyFont="1" applyAlignment="1">
      <alignment vertical="top" wrapText="1"/>
    </xf>
    <xf numFmtId="4" fontId="15" fillId="0" borderId="0" xfId="0" applyNumberFormat="1" applyFont="1"/>
    <xf numFmtId="4" fontId="15" fillId="0" borderId="19" xfId="0" applyNumberFormat="1" applyFont="1" applyBorder="1" applyAlignment="1">
      <alignment vertical="center"/>
    </xf>
    <xf numFmtId="4" fontId="19" fillId="0" borderId="19" xfId="0" applyNumberFormat="1" applyFont="1" applyBorder="1" applyAlignment="1">
      <alignment vertical="center"/>
    </xf>
    <xf numFmtId="4" fontId="15" fillId="3" borderId="20" xfId="0" applyNumberFormat="1" applyFont="1" applyFill="1" applyBorder="1" applyAlignment="1">
      <alignment vertical="center"/>
    </xf>
    <xf numFmtId="4" fontId="25" fillId="7" borderId="4" xfId="0" applyNumberFormat="1" applyFont="1" applyFill="1" applyBorder="1" applyAlignment="1">
      <alignment horizontal="center" vertical="center" wrapText="1"/>
    </xf>
    <xf numFmtId="49" fontId="15" fillId="3" borderId="4" xfId="0" applyNumberFormat="1" applyFont="1" applyFill="1" applyBorder="1" applyAlignment="1">
      <alignment horizontal="center" vertical="top" wrapText="1"/>
    </xf>
    <xf numFmtId="0" fontId="15" fillId="3" borderId="4" xfId="0" applyFont="1" applyFill="1" applyBorder="1" applyAlignment="1">
      <alignment horizontal="left" vertical="top" wrapText="1"/>
    </xf>
    <xf numFmtId="4" fontId="15" fillId="3" borderId="4" xfId="0" applyNumberFormat="1" applyFont="1" applyFill="1" applyBorder="1" applyAlignment="1">
      <alignment vertical="center"/>
    </xf>
    <xf numFmtId="0" fontId="15" fillId="3" borderId="4" xfId="0" applyFont="1" applyFill="1" applyBorder="1" applyAlignment="1">
      <alignment horizontal="center" vertical="top" wrapText="1"/>
    </xf>
    <xf numFmtId="0" fontId="19" fillId="7" borderId="4" xfId="0" applyFont="1" applyFill="1" applyBorder="1" applyAlignment="1">
      <alignment horizontal="center" vertical="top" wrapText="1"/>
    </xf>
    <xf numFmtId="0" fontId="19" fillId="7" borderId="4" xfId="0" applyFont="1" applyFill="1" applyBorder="1" applyAlignment="1">
      <alignment horizontal="left" vertical="top" wrapText="1"/>
    </xf>
    <xf numFmtId="4" fontId="19" fillId="7" borderId="4" xfId="0" applyNumberFormat="1" applyFont="1" applyFill="1" applyBorder="1" applyAlignment="1">
      <alignment vertical="top" wrapText="1"/>
    </xf>
    <xf numFmtId="0" fontId="25" fillId="3" borderId="7" xfId="0" applyFont="1" applyFill="1" applyBorder="1"/>
    <xf numFmtId="4" fontId="5" fillId="3" borderId="7" xfId="0" applyNumberFormat="1" applyFont="1" applyFill="1" applyBorder="1"/>
    <xf numFmtId="0" fontId="5" fillId="3" borderId="20" xfId="0" applyFont="1" applyFill="1" applyBorder="1" applyAlignment="1">
      <alignment horizontal="center"/>
    </xf>
    <xf numFmtId="3" fontId="5" fillId="0" borderId="0" xfId="0" applyNumberFormat="1" applyFont="1"/>
    <xf numFmtId="0" fontId="5" fillId="3" borderId="7" xfId="0" applyFont="1" applyFill="1" applyBorder="1" applyAlignment="1">
      <alignment horizontal="left" vertical="top" wrapText="1"/>
    </xf>
    <xf numFmtId="0" fontId="5" fillId="3" borderId="7" xfId="0" applyFont="1" applyFill="1" applyBorder="1" applyAlignment="1">
      <alignment vertical="center" wrapText="1"/>
    </xf>
    <xf numFmtId="0" fontId="5" fillId="3" borderId="7" xfId="0" applyFont="1" applyFill="1" applyBorder="1" applyAlignment="1">
      <alignment horizontal="center" vertical="top" wrapText="1"/>
    </xf>
    <xf numFmtId="0" fontId="10" fillId="3" borderId="7" xfId="0" applyFont="1" applyFill="1" applyBorder="1"/>
    <xf numFmtId="0" fontId="20" fillId="0" borderId="8" xfId="0" applyFont="1" applyBorder="1"/>
    <xf numFmtId="49" fontId="26" fillId="8" borderId="24" xfId="0" applyNumberFormat="1" applyFont="1" applyFill="1" applyBorder="1" applyAlignment="1">
      <alignment horizontal="center"/>
    </xf>
    <xf numFmtId="9" fontId="20" fillId="0" borderId="10" xfId="0" applyNumberFormat="1" applyFont="1" applyBorder="1" applyAlignment="1">
      <alignment horizontal="center"/>
    </xf>
    <xf numFmtId="49" fontId="20" fillId="0" borderId="4" xfId="0" applyNumberFormat="1" applyFont="1" applyBorder="1" applyAlignment="1">
      <alignment horizontal="center"/>
    </xf>
    <xf numFmtId="0" fontId="20" fillId="0" borderId="4" xfId="0" applyFont="1" applyBorder="1" applyAlignment="1">
      <alignment horizontal="center"/>
    </xf>
    <xf numFmtId="0" fontId="20" fillId="0" borderId="4" xfId="0" applyFont="1" applyBorder="1"/>
    <xf numFmtId="4" fontId="20" fillId="0" borderId="4" xfId="0" applyNumberFormat="1" applyFont="1" applyBorder="1"/>
    <xf numFmtId="0" fontId="26" fillId="8" borderId="25" xfId="0" applyFont="1" applyFill="1" applyBorder="1"/>
    <xf numFmtId="0" fontId="26" fillId="8" borderId="26" xfId="0" applyFont="1" applyFill="1" applyBorder="1"/>
    <xf numFmtId="0" fontId="26" fillId="8" borderId="27" xfId="0" applyFont="1" applyFill="1" applyBorder="1" applyAlignment="1">
      <alignment horizontal="center"/>
    </xf>
    <xf numFmtId="0" fontId="26" fillId="3" borderId="28" xfId="0" applyFont="1" applyFill="1" applyBorder="1"/>
    <xf numFmtId="0" fontId="26" fillId="3" borderId="29" xfId="0" applyFont="1" applyFill="1" applyBorder="1"/>
    <xf numFmtId="0" fontId="26" fillId="8" borderId="30" xfId="0" applyFont="1" applyFill="1" applyBorder="1" applyAlignment="1">
      <alignment horizontal="center"/>
    </xf>
    <xf numFmtId="0" fontId="26" fillId="3" borderId="31" xfId="0" applyFont="1" applyFill="1" applyBorder="1"/>
    <xf numFmtId="0" fontId="26" fillId="3" borderId="26" xfId="0" applyFont="1" applyFill="1" applyBorder="1"/>
    <xf numFmtId="0" fontId="26" fillId="0" borderId="3" xfId="0" applyFont="1" applyBorder="1"/>
    <xf numFmtId="9" fontId="20" fillId="0" borderId="4" xfId="0" applyNumberFormat="1" applyFont="1" applyBorder="1" applyAlignment="1">
      <alignment horizontal="center"/>
    </xf>
    <xf numFmtId="0" fontId="26" fillId="9" borderId="28" xfId="0" applyFont="1" applyFill="1" applyBorder="1"/>
    <xf numFmtId="0" fontId="26" fillId="9" borderId="29" xfId="0" applyFont="1" applyFill="1" applyBorder="1"/>
    <xf numFmtId="0" fontId="26" fillId="9" borderId="31" xfId="0" applyFont="1" applyFill="1" applyBorder="1"/>
    <xf numFmtId="0" fontId="26" fillId="9" borderId="26" xfId="0" applyFont="1" applyFill="1" applyBorder="1"/>
    <xf numFmtId="0" fontId="26" fillId="9" borderId="32" xfId="0" applyFont="1" applyFill="1" applyBorder="1"/>
    <xf numFmtId="0" fontId="26" fillId="9" borderId="33" xfId="0" applyFont="1" applyFill="1" applyBorder="1"/>
    <xf numFmtId="0" fontId="26" fillId="3" borderId="34" xfId="0" applyFont="1" applyFill="1" applyBorder="1"/>
    <xf numFmtId="0" fontId="26" fillId="3" borderId="33" xfId="0" applyFont="1" applyFill="1" applyBorder="1"/>
    <xf numFmtId="0" fontId="26" fillId="3" borderId="35" xfId="0" applyFont="1" applyFill="1" applyBorder="1"/>
    <xf numFmtId="0" fontId="26" fillId="3" borderId="36" xfId="0" applyFont="1" applyFill="1" applyBorder="1"/>
    <xf numFmtId="0" fontId="26" fillId="3" borderId="37" xfId="0" applyFont="1" applyFill="1" applyBorder="1"/>
    <xf numFmtId="0" fontId="20" fillId="0" borderId="0" xfId="0" applyFont="1" applyAlignment="1">
      <alignment horizontal="center"/>
    </xf>
    <xf numFmtId="0" fontId="20" fillId="3" borderId="4" xfId="0" applyFont="1" applyFill="1" applyBorder="1"/>
    <xf numFmtId="3" fontId="20" fillId="0" borderId="0" xfId="0" applyNumberFormat="1" applyFont="1" applyAlignment="1">
      <alignment horizontal="center"/>
    </xf>
    <xf numFmtId="0" fontId="26" fillId="3" borderId="7" xfId="0" applyFont="1" applyFill="1" applyBorder="1"/>
    <xf numFmtId="0" fontId="20" fillId="3" borderId="4" xfId="0" applyFont="1" applyFill="1" applyBorder="1" applyAlignment="1">
      <alignment vertical="top"/>
    </xf>
    <xf numFmtId="0" fontId="20" fillId="3" borderId="7" xfId="0" applyFont="1" applyFill="1" applyBorder="1" applyAlignment="1">
      <alignment vertical="top"/>
    </xf>
    <xf numFmtId="0" fontId="20" fillId="3" borderId="7" xfId="0" applyFont="1" applyFill="1" applyBorder="1" applyAlignment="1">
      <alignment wrapText="1"/>
    </xf>
    <xf numFmtId="0" fontId="28" fillId="3" borderId="7" xfId="0" applyFont="1" applyFill="1" applyBorder="1"/>
    <xf numFmtId="0" fontId="7" fillId="3" borderId="7" xfId="0" applyFont="1" applyFill="1" applyBorder="1" applyAlignment="1">
      <alignment horizontal="right" vertical="center"/>
    </xf>
    <xf numFmtId="0" fontId="29" fillId="3" borderId="7" xfId="0" applyFont="1" applyFill="1" applyBorder="1" applyAlignment="1">
      <alignment horizontal="center"/>
    </xf>
    <xf numFmtId="0" fontId="19" fillId="3" borderId="7" xfId="0" applyFont="1" applyFill="1" applyBorder="1" applyAlignment="1">
      <alignment horizontal="right" vertical="center"/>
    </xf>
    <xf numFmtId="0" fontId="15" fillId="3" borderId="7" xfId="0" applyFont="1" applyFill="1" applyBorder="1" applyAlignment="1">
      <alignment horizontal="center"/>
    </xf>
    <xf numFmtId="4" fontId="15" fillId="3" borderId="7" xfId="0" applyNumberFormat="1" applyFont="1" applyFill="1" applyBorder="1" applyAlignment="1">
      <alignment horizontal="center"/>
    </xf>
    <xf numFmtId="3" fontId="15" fillId="3" borderId="7" xfId="0" applyNumberFormat="1" applyFont="1" applyFill="1" applyBorder="1" applyAlignment="1">
      <alignment horizontal="center"/>
    </xf>
    <xf numFmtId="4" fontId="30" fillId="4" borderId="4" xfId="0" applyNumberFormat="1" applyFont="1" applyFill="1" applyBorder="1" applyAlignment="1">
      <alignment horizontal="center" vertical="center" wrapText="1"/>
    </xf>
    <xf numFmtId="0" fontId="25" fillId="4" borderId="7" xfId="0" applyFont="1" applyFill="1" applyBorder="1" applyAlignment="1">
      <alignment horizontal="center" vertical="center" wrapText="1"/>
    </xf>
    <xf numFmtId="4" fontId="25" fillId="4" borderId="7" xfId="0" applyNumberFormat="1" applyFont="1" applyFill="1" applyBorder="1" applyAlignment="1">
      <alignment horizontal="center" vertical="center" wrapText="1"/>
    </xf>
    <xf numFmtId="3" fontId="25" fillId="4" borderId="7" xfId="0" applyNumberFormat="1" applyFont="1" applyFill="1" applyBorder="1" applyAlignment="1">
      <alignment horizontal="center" vertical="center" wrapText="1"/>
    </xf>
    <xf numFmtId="164" fontId="15" fillId="3" borderId="7" xfId="0" applyNumberFormat="1" applyFont="1" applyFill="1" applyBorder="1" applyAlignment="1">
      <alignment vertical="top"/>
    </xf>
    <xf numFmtId="0" fontId="15" fillId="3" borderId="7" xfId="0" applyFont="1" applyFill="1" applyBorder="1" applyAlignment="1">
      <alignment vertical="top"/>
    </xf>
    <xf numFmtId="3" fontId="15" fillId="3" borderId="7" xfId="0" applyNumberFormat="1" applyFont="1" applyFill="1" applyBorder="1" applyAlignment="1">
      <alignment horizontal="center" vertical="top"/>
    </xf>
    <xf numFmtId="49" fontId="19" fillId="11" borderId="4" xfId="0" applyNumberFormat="1" applyFont="1" applyFill="1" applyBorder="1" applyAlignment="1">
      <alignment horizontal="center" vertical="center" wrapText="1"/>
    </xf>
    <xf numFmtId="0" fontId="19" fillId="11" borderId="4" xfId="0" applyFont="1" applyFill="1" applyBorder="1" applyAlignment="1">
      <alignment horizontal="center" vertical="center" wrapText="1"/>
    </xf>
    <xf numFmtId="3" fontId="19" fillId="11" borderId="4" xfId="0" applyNumberFormat="1" applyFont="1" applyFill="1" applyBorder="1" applyAlignment="1">
      <alignment horizontal="center" vertical="center" wrapText="1"/>
    </xf>
    <xf numFmtId="0" fontId="19" fillId="11" borderId="4" xfId="0" applyFont="1" applyFill="1" applyBorder="1" applyAlignment="1">
      <alignment horizontal="center" vertical="center"/>
    </xf>
    <xf numFmtId="0" fontId="19" fillId="0" borderId="0" xfId="0" applyFont="1" applyAlignment="1">
      <alignment vertical="center"/>
    </xf>
    <xf numFmtId="49" fontId="15" fillId="0" borderId="4" xfId="0" applyNumberFormat="1" applyFont="1" applyBorder="1"/>
    <xf numFmtId="0" fontId="15" fillId="0" borderId="4" xfId="0" applyFont="1" applyBorder="1"/>
    <xf numFmtId="3" fontId="15" fillId="0" borderId="4" xfId="0" applyNumberFormat="1" applyFont="1" applyBorder="1"/>
    <xf numFmtId="0" fontId="15" fillId="0" borderId="0" xfId="0" applyFont="1"/>
    <xf numFmtId="49" fontId="15" fillId="0" borderId="0" xfId="0" applyNumberFormat="1" applyFont="1"/>
    <xf numFmtId="49" fontId="15" fillId="0" borderId="4" xfId="0" applyNumberFormat="1" applyFont="1" applyBorder="1" applyAlignment="1">
      <alignment vertical="top"/>
    </xf>
    <xf numFmtId="0" fontId="15" fillId="0" borderId="4" xfId="0" applyFont="1" applyBorder="1" applyAlignment="1">
      <alignment vertical="top"/>
    </xf>
    <xf numFmtId="3" fontId="15" fillId="0" borderId="4" xfId="0" applyNumberFormat="1" applyFont="1" applyBorder="1" applyAlignment="1">
      <alignment vertical="top"/>
    </xf>
    <xf numFmtId="0" fontId="31" fillId="0" borderId="4" xfId="0" applyFont="1" applyBorder="1" applyAlignment="1">
      <alignment vertical="top"/>
    </xf>
    <xf numFmtId="0" fontId="32" fillId="0" borderId="4" xfId="0" applyFont="1" applyBorder="1" applyAlignment="1">
      <alignment vertical="top"/>
    </xf>
    <xf numFmtId="0" fontId="33" fillId="0" borderId="4" xfId="0" applyFont="1" applyBorder="1"/>
    <xf numFmtId="0" fontId="34" fillId="0" borderId="4" xfId="0" applyFont="1" applyBorder="1" applyAlignment="1">
      <alignment vertical="top" wrapText="1"/>
    </xf>
    <xf numFmtId="3" fontId="15" fillId="0" borderId="4" xfId="0" applyNumberFormat="1" applyFont="1" applyBorder="1" applyAlignment="1">
      <alignment vertical="top" wrapText="1"/>
    </xf>
    <xf numFmtId="0" fontId="35" fillId="0" borderId="4" xfId="0" applyFont="1" applyBorder="1" applyAlignment="1">
      <alignment vertical="top"/>
    </xf>
    <xf numFmtId="0" fontId="15" fillId="0" borderId="4" xfId="0" applyFont="1" applyBorder="1" applyAlignment="1">
      <alignment horizontal="left" vertical="center"/>
    </xf>
    <xf numFmtId="3" fontId="15" fillId="0" borderId="4" xfId="0" applyNumberFormat="1" applyFont="1" applyBorder="1" applyAlignment="1">
      <alignment wrapText="1"/>
    </xf>
    <xf numFmtId="0" fontId="36" fillId="0" borderId="4" xfId="0" applyFont="1" applyBorder="1"/>
    <xf numFmtId="0" fontId="37" fillId="0" borderId="4" xfId="0" applyFont="1" applyBorder="1"/>
    <xf numFmtId="9" fontId="19" fillId="11" borderId="4" xfId="0" applyNumberFormat="1" applyFont="1" applyFill="1" applyBorder="1" applyAlignment="1">
      <alignment horizontal="center" vertical="center" wrapText="1"/>
    </xf>
    <xf numFmtId="0" fontId="15" fillId="7" borderId="4" xfId="0" applyFont="1" applyFill="1" applyBorder="1"/>
    <xf numFmtId="9" fontId="15" fillId="0" borderId="4" xfId="0" applyNumberFormat="1" applyFont="1" applyBorder="1"/>
    <xf numFmtId="0" fontId="15" fillId="7" borderId="4" xfId="0" applyFont="1" applyFill="1" applyBorder="1" applyAlignment="1">
      <alignment vertical="top"/>
    </xf>
    <xf numFmtId="0" fontId="15" fillId="0" borderId="0" xfId="0" applyFont="1" applyAlignment="1">
      <alignment vertical="top"/>
    </xf>
    <xf numFmtId="0" fontId="15" fillId="0" borderId="4" xfId="0" applyFont="1" applyBorder="1" applyAlignment="1">
      <alignment wrapText="1"/>
    </xf>
    <xf numFmtId="9" fontId="15" fillId="0" borderId="4" xfId="0" applyNumberFormat="1" applyFont="1" applyBorder="1" applyAlignment="1">
      <alignment vertical="top"/>
    </xf>
    <xf numFmtId="4" fontId="15" fillId="0" borderId="4" xfId="0" applyNumberFormat="1" applyFont="1" applyBorder="1" applyAlignment="1">
      <alignment vertical="top"/>
    </xf>
    <xf numFmtId="3" fontId="15" fillId="0" borderId="0" xfId="0" applyNumberFormat="1" applyFont="1"/>
    <xf numFmtId="9" fontId="15" fillId="0" borderId="0" xfId="0" applyNumberFormat="1" applyFont="1"/>
    <xf numFmtId="0" fontId="8" fillId="7" borderId="7" xfId="0" applyFont="1" applyFill="1" applyBorder="1"/>
    <xf numFmtId="0" fontId="38" fillId="0" borderId="0" xfId="0" applyFont="1"/>
    <xf numFmtId="0" fontId="39" fillId="0" borderId="0" xfId="0" applyFont="1" applyAlignment="1">
      <alignment vertical="top"/>
    </xf>
    <xf numFmtId="0" fontId="39" fillId="0" borderId="0" xfId="0" applyFont="1" applyAlignment="1">
      <alignment vertical="top" wrapText="1"/>
    </xf>
    <xf numFmtId="0" fontId="41" fillId="0" borderId="0" xfId="0" applyFont="1" applyAlignment="1">
      <alignment vertical="top"/>
    </xf>
    <xf numFmtId="165" fontId="41" fillId="6" borderId="4" xfId="0" applyNumberFormat="1" applyFont="1" applyFill="1" applyBorder="1" applyAlignment="1">
      <alignment horizontal="left" vertical="top"/>
    </xf>
    <xf numFmtId="4" fontId="41" fillId="6" borderId="4" xfId="0" applyNumberFormat="1" applyFont="1" applyFill="1" applyBorder="1" applyAlignment="1">
      <alignment horizontal="left" vertical="top"/>
    </xf>
    <xf numFmtId="0" fontId="41" fillId="6" borderId="4" xfId="0" applyFont="1" applyFill="1" applyBorder="1" applyAlignment="1">
      <alignment vertical="top"/>
    </xf>
    <xf numFmtId="0" fontId="8" fillId="0" borderId="0" xfId="0" applyFont="1" applyAlignment="1">
      <alignment vertical="top"/>
    </xf>
    <xf numFmtId="0" fontId="39" fillId="0" borderId="41" xfId="0" applyFont="1" applyBorder="1" applyAlignment="1">
      <alignment vertical="top"/>
    </xf>
    <xf numFmtId="0" fontId="39" fillId="0" borderId="42" xfId="0" applyFont="1" applyBorder="1" applyAlignment="1">
      <alignment vertical="top"/>
    </xf>
    <xf numFmtId="0" fontId="39" fillId="0" borderId="43" xfId="0" applyFont="1" applyBorder="1" applyAlignment="1">
      <alignment vertical="top"/>
    </xf>
    <xf numFmtId="3" fontId="39" fillId="0" borderId="44" xfId="0" applyNumberFormat="1" applyFont="1" applyBorder="1" applyAlignment="1">
      <alignment vertical="top"/>
    </xf>
    <xf numFmtId="0" fontId="8" fillId="0" borderId="0" xfId="0" applyFont="1" applyAlignment="1">
      <alignment horizontal="right" vertical="top"/>
    </xf>
    <xf numFmtId="49" fontId="8" fillId="0" borderId="0" xfId="0" applyNumberFormat="1" applyFont="1" applyAlignment="1">
      <alignment vertical="top"/>
    </xf>
    <xf numFmtId="165" fontId="5" fillId="0" borderId="0" xfId="0" applyNumberFormat="1" applyFont="1" applyAlignment="1">
      <alignment horizontal="left" vertical="top"/>
    </xf>
    <xf numFmtId="0" fontId="39" fillId="0" borderId="45" xfId="0" applyFont="1" applyBorder="1" applyAlignment="1">
      <alignment vertical="top"/>
    </xf>
    <xf numFmtId="3" fontId="39" fillId="0" borderId="46" xfId="0" applyNumberFormat="1" applyFont="1" applyBorder="1" applyAlignment="1">
      <alignment vertical="top"/>
    </xf>
    <xf numFmtId="0" fontId="5" fillId="0" borderId="21" xfId="0" applyFont="1" applyBorder="1" applyAlignment="1">
      <alignment horizontal="left" wrapText="1"/>
    </xf>
    <xf numFmtId="0" fontId="5" fillId="0" borderId="21" xfId="0" applyFont="1" applyBorder="1" applyAlignment="1">
      <alignment vertical="top"/>
    </xf>
    <xf numFmtId="0" fontId="35" fillId="0" borderId="4" xfId="0" applyFont="1" applyBorder="1" applyAlignment="1">
      <alignment vertical="top" wrapText="1"/>
    </xf>
    <xf numFmtId="0" fontId="35" fillId="0" borderId="19" xfId="0" applyFont="1" applyBorder="1" applyAlignment="1">
      <alignment vertical="top" wrapText="1"/>
    </xf>
    <xf numFmtId="0" fontId="39" fillId="0" borderId="47" xfId="0" applyFont="1" applyBorder="1" applyAlignment="1">
      <alignment vertical="top"/>
    </xf>
    <xf numFmtId="1" fontId="39" fillId="0" borderId="0" xfId="0" applyNumberFormat="1" applyFont="1" applyAlignment="1">
      <alignment vertical="top"/>
    </xf>
    <xf numFmtId="0" fontId="39" fillId="0" borderId="44" xfId="0" applyFont="1" applyBorder="1" applyAlignment="1">
      <alignment vertical="top"/>
    </xf>
    <xf numFmtId="0" fontId="5" fillId="0" borderId="21" xfId="0" applyFont="1" applyBorder="1" applyAlignment="1">
      <alignment wrapText="1"/>
    </xf>
    <xf numFmtId="0" fontId="39" fillId="0" borderId="48" xfId="0" applyFont="1" applyBorder="1" applyAlignment="1">
      <alignment vertical="top"/>
    </xf>
    <xf numFmtId="0" fontId="39" fillId="0" borderId="46" xfId="0" applyFont="1" applyBorder="1" applyAlignment="1">
      <alignment vertical="top"/>
    </xf>
    <xf numFmtId="0" fontId="3" fillId="0" borderId="0" xfId="0" applyFont="1" applyAlignment="1">
      <alignment vertical="top"/>
    </xf>
    <xf numFmtId="0" fontId="8" fillId="7" borderId="4" xfId="0" applyFont="1" applyFill="1" applyBorder="1" applyAlignment="1">
      <alignment horizontal="center" vertical="top"/>
    </xf>
    <xf numFmtId="0" fontId="5" fillId="13" borderId="4" xfId="0" applyFont="1" applyFill="1" applyBorder="1" applyAlignment="1">
      <alignment vertical="top"/>
    </xf>
    <xf numFmtId="0" fontId="5" fillId="14" borderId="4" xfId="0" applyFont="1" applyFill="1" applyBorder="1" applyAlignment="1">
      <alignment vertical="top"/>
    </xf>
    <xf numFmtId="0" fontId="3" fillId="0" borderId="0" xfId="0" applyFont="1" applyAlignment="1">
      <alignment horizontal="center" vertical="top" wrapText="1"/>
    </xf>
    <xf numFmtId="0" fontId="0" fillId="0" borderId="0" xfId="0"/>
    <xf numFmtId="0" fontId="5" fillId="0" borderId="0" xfId="0" applyFont="1" applyAlignment="1">
      <alignment horizontal="center" vertical="center"/>
    </xf>
    <xf numFmtId="9" fontId="5" fillId="0" borderId="0" xfId="0" applyNumberFormat="1" applyFont="1" applyAlignment="1">
      <alignment horizontal="center" vertical="center"/>
    </xf>
    <xf numFmtId="0" fontId="3" fillId="3" borderId="5" xfId="0" applyFont="1" applyFill="1" applyBorder="1" applyAlignment="1">
      <alignment horizontal="center"/>
    </xf>
    <xf numFmtId="0" fontId="13" fillId="0" borderId="6" xfId="0" applyFont="1" applyBorder="1"/>
    <xf numFmtId="2" fontId="16" fillId="0" borderId="0" xfId="0" applyNumberFormat="1" applyFont="1" applyAlignment="1">
      <alignment horizontal="center"/>
    </xf>
    <xf numFmtId="164" fontId="16" fillId="0" borderId="0" xfId="0" applyNumberFormat="1" applyFont="1" applyAlignment="1">
      <alignment horizontal="center"/>
    </xf>
    <xf numFmtId="0" fontId="18" fillId="3" borderId="8" xfId="0" applyFont="1" applyFill="1" applyBorder="1"/>
    <xf numFmtId="0" fontId="13" fillId="0" borderId="9" xfId="0" applyFont="1" applyBorder="1"/>
    <xf numFmtId="0" fontId="13" fillId="0" borderId="10" xfId="0" applyFont="1" applyBorder="1"/>
    <xf numFmtId="0" fontId="16" fillId="3" borderId="5" xfId="0" applyFont="1" applyFill="1" applyBorder="1" applyAlignment="1">
      <alignment vertical="center" wrapText="1"/>
    </xf>
    <xf numFmtId="0" fontId="13" fillId="0" borderId="11" xfId="0" applyFont="1" applyBorder="1"/>
    <xf numFmtId="0" fontId="5" fillId="0" borderId="0" xfId="0" applyFont="1"/>
    <xf numFmtId="0" fontId="5" fillId="0" borderId="0" xfId="0" applyFont="1" applyAlignment="1">
      <alignment vertical="top" wrapText="1"/>
    </xf>
    <xf numFmtId="0" fontId="5" fillId="3" borderId="5" xfId="0" applyFont="1" applyFill="1" applyBorder="1" applyAlignment="1">
      <alignment vertical="top" wrapText="1"/>
    </xf>
    <xf numFmtId="0" fontId="21" fillId="7" borderId="13" xfId="0" applyFont="1" applyFill="1" applyBorder="1" applyAlignment="1">
      <alignment horizontal="center" vertical="center" wrapText="1"/>
    </xf>
    <xf numFmtId="0" fontId="13" fillId="0" borderId="14" xfId="0" applyFont="1" applyBorder="1"/>
    <xf numFmtId="4" fontId="1" fillId="3" borderId="15" xfId="0" applyNumberFormat="1" applyFont="1" applyFill="1" applyBorder="1"/>
    <xf numFmtId="0" fontId="13" fillId="0" borderId="16" xfId="0" applyFont="1" applyBorder="1"/>
    <xf numFmtId="4" fontId="1" fillId="6" borderId="15" xfId="0" applyNumberFormat="1" applyFont="1" applyFill="1" applyBorder="1" applyAlignment="1">
      <alignment horizontal="right" vertical="center"/>
    </xf>
    <xf numFmtId="4" fontId="1" fillId="3" borderId="17" xfId="0" applyNumberFormat="1" applyFont="1" applyFill="1" applyBorder="1"/>
    <xf numFmtId="0" fontId="13" fillId="0" borderId="18" xfId="0" applyFont="1" applyBorder="1"/>
    <xf numFmtId="0" fontId="8" fillId="7" borderId="8" xfId="0" applyFont="1" applyFill="1" applyBorder="1" applyAlignment="1">
      <alignment horizontal="left"/>
    </xf>
    <xf numFmtId="0" fontId="15" fillId="0" borderId="8" xfId="0" applyFont="1" applyBorder="1" applyAlignment="1">
      <alignment vertical="center"/>
    </xf>
    <xf numFmtId="0" fontId="15" fillId="0" borderId="8" xfId="0" applyFont="1" applyBorder="1" applyAlignment="1">
      <alignment horizontal="left" vertical="center"/>
    </xf>
    <xf numFmtId="0" fontId="15" fillId="0" borderId="8" xfId="0" applyFont="1" applyBorder="1" applyAlignment="1">
      <alignment vertical="center" wrapText="1"/>
    </xf>
    <xf numFmtId="3" fontId="5" fillId="0" borderId="21" xfId="0" applyNumberFormat="1" applyFont="1" applyBorder="1" applyAlignment="1">
      <alignment horizontal="center"/>
    </xf>
    <xf numFmtId="0" fontId="13" fillId="0" borderId="21" xfId="0" applyFont="1" applyBorder="1"/>
    <xf numFmtId="0" fontId="5" fillId="3" borderId="22" xfId="0" applyFont="1" applyFill="1" applyBorder="1" applyAlignment="1">
      <alignment horizontal="center" vertical="top" wrapText="1"/>
    </xf>
    <xf numFmtId="0" fontId="13" fillId="0" borderId="23" xfId="0" applyFont="1" applyBorder="1"/>
    <xf numFmtId="0" fontId="15" fillId="0" borderId="8" xfId="0" applyFont="1" applyBorder="1" applyAlignment="1">
      <alignment horizontal="left" vertical="center" wrapText="1"/>
    </xf>
    <xf numFmtId="4" fontId="24" fillId="0" borderId="0" xfId="0" applyNumberFormat="1" applyFont="1" applyAlignment="1">
      <alignment horizontal="left" vertical="top" wrapText="1"/>
    </xf>
    <xf numFmtId="0" fontId="23" fillId="3" borderId="5" xfId="0" applyFont="1" applyFill="1" applyBorder="1" applyAlignment="1">
      <alignment horizontal="center"/>
    </xf>
    <xf numFmtId="2" fontId="27" fillId="0" borderId="0" xfId="0" applyNumberFormat="1" applyFont="1" applyAlignment="1">
      <alignment horizontal="center"/>
    </xf>
    <xf numFmtId="164" fontId="27" fillId="0" borderId="0" xfId="0" applyNumberFormat="1" applyFont="1" applyAlignment="1">
      <alignment horizontal="center"/>
    </xf>
    <xf numFmtId="0" fontId="3" fillId="10" borderId="8" xfId="0" applyFont="1" applyFill="1" applyBorder="1" applyAlignment="1">
      <alignment horizontal="center" vertical="center" wrapText="1"/>
    </xf>
    <xf numFmtId="0" fontId="39" fillId="0" borderId="21" xfId="0" applyFont="1" applyBorder="1" applyAlignment="1">
      <alignment horizontal="center" vertical="center" wrapText="1"/>
    </xf>
    <xf numFmtId="0" fontId="40" fillId="12" borderId="38" xfId="0" applyFont="1" applyFill="1" applyBorder="1" applyAlignment="1">
      <alignment horizontal="center" vertical="center" wrapText="1"/>
    </xf>
    <xf numFmtId="0" fontId="13" fillId="0" borderId="39" xfId="0" applyFont="1" applyBorder="1"/>
    <xf numFmtId="0" fontId="13" fillId="0" borderId="40" xfId="0" applyFont="1" applyBorder="1"/>
    <xf numFmtId="0" fontId="3" fillId="0" borderId="0" xfId="0" applyFont="1" applyAlignment="1">
      <alignment horizontal="center"/>
    </xf>
    <xf numFmtId="0" fontId="5" fillId="0" borderId="0" xfId="0" applyFont="1" applyAlignment="1">
      <alignment horizontal="left" vertical="top" wrapText="1"/>
    </xf>
    <xf numFmtId="0" fontId="8" fillId="6" borderId="8" xfId="0" applyFont="1" applyFill="1" applyBorder="1" applyAlignment="1">
      <alignment horizontal="left" vertical="top" wrapText="1"/>
    </xf>
    <xf numFmtId="0" fontId="5" fillId="0" borderId="0" xfId="0" applyFont="1" applyAlignment="1">
      <alignment horizontal="center" vertical="top" wrapText="1"/>
    </xf>
    <xf numFmtId="0" fontId="35" fillId="0" borderId="0" xfId="0" applyFont="1" applyAlignment="1">
      <alignment horizontal="left" vertical="top" wrapText="1"/>
    </xf>
    <xf numFmtId="0" fontId="5" fillId="0" borderId="0" xfId="0" applyFont="1" applyAlignment="1">
      <alignment horizontal="center" vertical="center" wrapText="1"/>
    </xf>
    <xf numFmtId="0" fontId="5" fillId="0" borderId="21" xfId="0" applyFont="1" applyBorder="1" applyAlignment="1">
      <alignment vertical="top" wrapText="1"/>
    </xf>
  </cellXfs>
  <cellStyles count="1">
    <cellStyle name="Normálna" xfId="0" builtinId="0"/>
  </cellStyles>
  <dxfs count="29">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FF0000"/>
      </font>
      <fill>
        <patternFill patternType="solid">
          <fgColor rgb="FFE5B8B7"/>
          <bgColor rgb="FFE5B8B7"/>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ill>
        <patternFill patternType="solid">
          <fgColor rgb="FFFFFFCC"/>
          <bgColor rgb="FFFFFFCC"/>
        </patternFill>
      </fill>
      <border>
        <left style="thin">
          <color rgb="FF000000"/>
        </left>
        <right style="thin">
          <color rgb="FF000000"/>
        </right>
        <top style="thin">
          <color rgb="FF000000"/>
        </top>
        <bottom style="thin">
          <color rgb="FF000000"/>
        </bottom>
      </border>
    </dxf>
    <dxf>
      <fill>
        <patternFill patternType="solid">
          <fgColor rgb="FFFFFFCC"/>
          <bgColor rgb="FFFFFFCC"/>
        </patternFill>
      </fill>
      <border>
        <left style="thin">
          <color rgb="FF000000"/>
        </left>
        <right style="thin">
          <color rgb="FF000000"/>
        </right>
        <top style="thin">
          <color rgb="FF000000"/>
        </top>
        <bottom style="thin">
          <color rgb="FF00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5</xdr:col>
      <xdr:colOff>1590675</xdr:colOff>
      <xdr:row>3</xdr:row>
      <xdr:rowOff>561975</xdr:rowOff>
    </xdr:from>
    <xdr:ext cx="304800" cy="390525"/>
    <xdr:sp macro="" textlink="">
      <xdr:nvSpPr>
        <xdr:cNvPr id="3" name="Shape 3">
          <a:extLst>
            <a:ext uri="{FF2B5EF4-FFF2-40B4-BE49-F238E27FC236}">
              <a16:creationId xmlns:a16="http://schemas.microsoft.com/office/drawing/2014/main" id="{00000000-0008-0000-0800-000003000000}"/>
            </a:ext>
          </a:extLst>
        </xdr:cNvPr>
        <xdr:cNvSpPr/>
      </xdr:nvSpPr>
      <xdr:spPr>
        <a:xfrm>
          <a:off x="5198363" y="3589500"/>
          <a:ext cx="295275" cy="381000"/>
        </a:xfrm>
        <a:prstGeom prst="downArrow">
          <a:avLst>
            <a:gd name="adj1" fmla="val 50000"/>
            <a:gd name="adj2" fmla="val 50000"/>
          </a:avLst>
        </a:prstGeom>
        <a:solidFill>
          <a:schemeClr val="accent1"/>
        </a:solidFill>
        <a:ln w="12700"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0</xdr:colOff>
      <xdr:row>14</xdr:row>
      <xdr:rowOff>47625</xdr:rowOff>
    </xdr:from>
    <xdr:ext cx="762000" cy="333375"/>
    <xdr:sp macro="" textlink="">
      <xdr:nvSpPr>
        <xdr:cNvPr id="4" name="Shape 4">
          <a:extLst>
            <a:ext uri="{FF2B5EF4-FFF2-40B4-BE49-F238E27FC236}">
              <a16:creationId xmlns:a16="http://schemas.microsoft.com/office/drawing/2014/main" id="{00000000-0008-0000-0800-000004000000}"/>
            </a:ext>
          </a:extLst>
        </xdr:cNvPr>
        <xdr:cNvSpPr/>
      </xdr:nvSpPr>
      <xdr:spPr>
        <a:xfrm rot="5400000">
          <a:off x="5184075" y="3403763"/>
          <a:ext cx="323850" cy="752475"/>
        </a:xfrm>
        <a:prstGeom prst="downArrow">
          <a:avLst>
            <a:gd name="adj1" fmla="val 50000"/>
            <a:gd name="adj2" fmla="val 50000"/>
          </a:avLst>
        </a:prstGeom>
        <a:solidFill>
          <a:schemeClr val="accent1"/>
        </a:solidFill>
        <a:ln w="12700"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5</xdr:col>
      <xdr:colOff>1590675</xdr:colOff>
      <xdr:row>3</xdr:row>
      <xdr:rowOff>561975</xdr:rowOff>
    </xdr:from>
    <xdr:ext cx="304800" cy="390525"/>
    <xdr:sp macro="" textlink="">
      <xdr:nvSpPr>
        <xdr:cNvPr id="3" name="Shape 3">
          <a:extLst>
            <a:ext uri="{FF2B5EF4-FFF2-40B4-BE49-F238E27FC236}">
              <a16:creationId xmlns:a16="http://schemas.microsoft.com/office/drawing/2014/main" id="{00000000-0008-0000-0900-000003000000}"/>
            </a:ext>
          </a:extLst>
        </xdr:cNvPr>
        <xdr:cNvSpPr/>
      </xdr:nvSpPr>
      <xdr:spPr>
        <a:xfrm>
          <a:off x="5198363" y="3589500"/>
          <a:ext cx="295275" cy="381000"/>
        </a:xfrm>
        <a:prstGeom prst="downArrow">
          <a:avLst>
            <a:gd name="adj1" fmla="val 50000"/>
            <a:gd name="adj2" fmla="val 50000"/>
          </a:avLst>
        </a:prstGeom>
        <a:solidFill>
          <a:schemeClr val="accent1"/>
        </a:solidFill>
        <a:ln w="12700"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0</xdr:colOff>
      <xdr:row>14</xdr:row>
      <xdr:rowOff>409575</xdr:rowOff>
    </xdr:from>
    <xdr:ext cx="685800" cy="200025"/>
    <xdr:sp macro="" textlink="">
      <xdr:nvSpPr>
        <xdr:cNvPr id="5" name="Shape 5">
          <a:extLst>
            <a:ext uri="{FF2B5EF4-FFF2-40B4-BE49-F238E27FC236}">
              <a16:creationId xmlns:a16="http://schemas.microsoft.com/office/drawing/2014/main" id="{00000000-0008-0000-0900-000005000000}"/>
            </a:ext>
          </a:extLst>
        </xdr:cNvPr>
        <xdr:cNvSpPr/>
      </xdr:nvSpPr>
      <xdr:spPr>
        <a:xfrm rot="5400000">
          <a:off x="5250750" y="3441863"/>
          <a:ext cx="190500" cy="676275"/>
        </a:xfrm>
        <a:prstGeom prst="downArrow">
          <a:avLst>
            <a:gd name="adj1" fmla="val 50000"/>
            <a:gd name="adj2" fmla="val 50000"/>
          </a:avLst>
        </a:prstGeom>
        <a:solidFill>
          <a:schemeClr val="accent1"/>
        </a:solidFill>
        <a:ln w="12700"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0</xdr:colOff>
      <xdr:row>16</xdr:row>
      <xdr:rowOff>38100</xdr:rowOff>
    </xdr:from>
    <xdr:ext cx="685800" cy="342900"/>
    <xdr:sp macro="" textlink="">
      <xdr:nvSpPr>
        <xdr:cNvPr id="6" name="Shape 6">
          <a:extLst>
            <a:ext uri="{FF2B5EF4-FFF2-40B4-BE49-F238E27FC236}">
              <a16:creationId xmlns:a16="http://schemas.microsoft.com/office/drawing/2014/main" id="{00000000-0008-0000-0900-000006000000}"/>
            </a:ext>
          </a:extLst>
        </xdr:cNvPr>
        <xdr:cNvSpPr/>
      </xdr:nvSpPr>
      <xdr:spPr>
        <a:xfrm rot="5400000">
          <a:off x="5179313" y="3441863"/>
          <a:ext cx="333375" cy="676275"/>
        </a:xfrm>
        <a:prstGeom prst="downArrow">
          <a:avLst>
            <a:gd name="adj1" fmla="val 50000"/>
            <a:gd name="adj2" fmla="val 50000"/>
          </a:avLst>
        </a:prstGeom>
        <a:solidFill>
          <a:schemeClr val="accent1"/>
        </a:solidFill>
        <a:ln w="12700"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3" Type="http://schemas.openxmlformats.org/officeDocument/2006/relationships/hyperlink" Target="http://www.safkst.sk/" TargetMode="External"/><Relationship Id="rId18" Type="http://schemas.openxmlformats.org/officeDocument/2006/relationships/hyperlink" Target="http://www.rugbyunion.sk/" TargetMode="External"/><Relationship Id="rId26" Type="http://schemas.openxmlformats.org/officeDocument/2006/relationships/hyperlink" Target="http://www.hockeyslovakia.sk/" TargetMode="External"/><Relationship Id="rId39" Type="http://schemas.openxmlformats.org/officeDocument/2006/relationships/hyperlink" Target="http://www.tjstartlevoca.webnode.sk/" TargetMode="External"/><Relationship Id="rId21" Type="http://schemas.openxmlformats.org/officeDocument/2006/relationships/hyperlink" Target="mailto:sbs@zoznam.sk" TargetMode="External"/><Relationship Id="rId34" Type="http://schemas.openxmlformats.org/officeDocument/2006/relationships/hyperlink" Target="mailto:milan_spanik@tskmm.sk" TargetMode="External"/><Relationship Id="rId42" Type="http://schemas.openxmlformats.org/officeDocument/2006/relationships/hyperlink" Target="http://www.triatlon-senec.sk/" TargetMode="External"/><Relationship Id="rId7" Type="http://schemas.openxmlformats.org/officeDocument/2006/relationships/hyperlink" Target="http://www.prengocup.com/" TargetMode="External"/><Relationship Id="rId2" Type="http://schemas.openxmlformats.org/officeDocument/2006/relationships/hyperlink" Target="mailto:office@deaflympic.sk" TargetMode="External"/><Relationship Id="rId16" Type="http://schemas.openxmlformats.org/officeDocument/2006/relationships/hyperlink" Target="mailto:office@sgf.sk" TargetMode="External"/><Relationship Id="rId29" Type="http://schemas.openxmlformats.org/officeDocument/2006/relationships/hyperlink" Target="mailto:sztkditf@gmail.com" TargetMode="External"/><Relationship Id="rId1" Type="http://schemas.openxmlformats.org/officeDocument/2006/relationships/hyperlink" Target="http://www.deaflympic.sk/" TargetMode="External"/><Relationship Id="rId6" Type="http://schemas.openxmlformats.org/officeDocument/2006/relationships/hyperlink" Target="http://www.nereus.sk/" TargetMode="External"/><Relationship Id="rId11" Type="http://schemas.openxmlformats.org/officeDocument/2006/relationships/hyperlink" Target="http://www.vratna.org/" TargetMode="External"/><Relationship Id="rId24" Type="http://schemas.openxmlformats.org/officeDocument/2006/relationships/hyperlink" Target="http://www.veslovanie.sk/" TargetMode="External"/><Relationship Id="rId32" Type="http://schemas.openxmlformats.org/officeDocument/2006/relationships/hyperlink" Target="http://www.starz.sk/" TargetMode="External"/><Relationship Id="rId37" Type="http://schemas.openxmlformats.org/officeDocument/2006/relationships/hyperlink" Target="http://www.nkzaluzice.sk/" TargetMode="External"/><Relationship Id="rId40" Type="http://schemas.openxmlformats.org/officeDocument/2006/relationships/hyperlink" Target="http://www.teq.sk/" TargetMode="External"/><Relationship Id="rId45" Type="http://schemas.openxmlformats.org/officeDocument/2006/relationships/hyperlink" Target="mailto:president@slovakskate.sk" TargetMode="External"/><Relationship Id="rId5" Type="http://schemas.openxmlformats.org/officeDocument/2006/relationships/hyperlink" Target="http://www.judovychod.sk/" TargetMode="External"/><Relationship Id="rId15" Type="http://schemas.openxmlformats.org/officeDocument/2006/relationships/hyperlink" Target="mailto:satkd.office@gmail.com" TargetMode="External"/><Relationship Id="rId23" Type="http://schemas.openxmlformats.org/officeDocument/2006/relationships/hyperlink" Target="mailto:stz@stz.sk" TargetMode="External"/><Relationship Id="rId28" Type="http://schemas.openxmlformats.org/officeDocument/2006/relationships/hyperlink" Target="http://www.szsmp.sk/" TargetMode="External"/><Relationship Id="rId36" Type="http://schemas.openxmlformats.org/officeDocument/2006/relationships/hyperlink" Target="http://www.cykloklubnizna.sk/" TargetMode="External"/><Relationship Id="rId10" Type="http://schemas.openxmlformats.org/officeDocument/2006/relationships/hyperlink" Target="http://www.odtatierkdunaju.sk/" TargetMode="External"/><Relationship Id="rId19" Type="http://schemas.openxmlformats.org/officeDocument/2006/relationships/hyperlink" Target="mailto:office@rugbyunion.sk" TargetMode="External"/><Relationship Id="rId31" Type="http://schemas.openxmlformats.org/officeDocument/2006/relationships/hyperlink" Target="http://www.sokolskaunia.sk/" TargetMode="External"/><Relationship Id="rId44" Type="http://schemas.openxmlformats.org/officeDocument/2006/relationships/hyperlink" Target="http://www.slovakskate.sk/" TargetMode="External"/><Relationship Id="rId4" Type="http://schemas.openxmlformats.org/officeDocument/2006/relationships/hyperlink" Target="http://www.icn.sk/" TargetMode="External"/><Relationship Id="rId9" Type="http://schemas.openxmlformats.org/officeDocument/2006/relationships/hyperlink" Target="http://www.slovakman.sk/" TargetMode="External"/><Relationship Id="rId14" Type="http://schemas.openxmlformats.org/officeDocument/2006/relationships/hyperlink" Target="mailto:sekretariat@safkst.sk" TargetMode="External"/><Relationship Id="rId22" Type="http://schemas.openxmlformats.org/officeDocument/2006/relationships/hyperlink" Target="http://www.sbiz.sk/" TargetMode="External"/><Relationship Id="rId27" Type="http://schemas.openxmlformats.org/officeDocument/2006/relationships/hyperlink" Target="mailto:hujo@szlh.sk" TargetMode="External"/><Relationship Id="rId30" Type="http://schemas.openxmlformats.org/officeDocument/2006/relationships/hyperlink" Target="mailto:chairmanswf@gmail.com" TargetMode="External"/><Relationship Id="rId35" Type="http://schemas.openxmlformats.org/officeDocument/2006/relationships/hyperlink" Target="http://www.silvestrovskybeh.sk/" TargetMode="External"/><Relationship Id="rId43" Type="http://schemas.openxmlformats.org/officeDocument/2006/relationships/hyperlink" Target="http://www.zkbanikpd.com/" TargetMode="External"/><Relationship Id="rId8" Type="http://schemas.openxmlformats.org/officeDocument/2006/relationships/hyperlink" Target="http://www.mbaprievidza.sk/" TargetMode="External"/><Relationship Id="rId3" Type="http://schemas.openxmlformats.org/officeDocument/2006/relationships/hyperlink" Target="mailto:hcuniza@gmail.com" TargetMode="External"/><Relationship Id="rId12" Type="http://schemas.openxmlformats.org/officeDocument/2006/relationships/hyperlink" Target="http://www.saaf.sk/" TargetMode="External"/><Relationship Id="rId17" Type="http://schemas.openxmlformats.org/officeDocument/2006/relationships/hyperlink" Target="mailto:office@canoe.sk" TargetMode="External"/><Relationship Id="rId25" Type="http://schemas.openxmlformats.org/officeDocument/2006/relationships/hyperlink" Target="mailto:jkolozsy@gmail.com" TargetMode="External"/><Relationship Id="rId33" Type="http://schemas.openxmlformats.org/officeDocument/2006/relationships/hyperlink" Target="http://www.tskmm.sk/" TargetMode="External"/><Relationship Id="rId38" Type="http://schemas.openxmlformats.org/officeDocument/2006/relationships/hyperlink" Target="http://www.tjrohacezuberec.sk/" TargetMode="External"/><Relationship Id="rId20" Type="http://schemas.openxmlformats.org/officeDocument/2006/relationships/hyperlink" Target="http://www.behy.online/" TargetMode="External"/><Relationship Id="rId41" Type="http://schemas.openxmlformats.org/officeDocument/2006/relationships/hyperlink" Target="mailto:info@teq.sk" TargetMode="External"/></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000"/>
  <sheetViews>
    <sheetView showGridLines="0" workbookViewId="0"/>
  </sheetViews>
  <sheetFormatPr defaultColWidth="12.6328125" defaultRowHeight="15" customHeight="1" x14ac:dyDescent="0.25"/>
  <cols>
    <col min="1" max="1" width="105" customWidth="1"/>
    <col min="2" max="2" width="103.6328125" customWidth="1"/>
    <col min="3" max="4" width="4.6328125" customWidth="1"/>
    <col min="5" max="11" width="11.36328125" customWidth="1"/>
    <col min="12" max="26" width="14.36328125" customWidth="1"/>
  </cols>
  <sheetData>
    <row r="1" spans="1:11" ht="46.5" customHeight="1" x14ac:dyDescent="0.25">
      <c r="A1" s="1" t="s">
        <v>0</v>
      </c>
      <c r="B1" s="2"/>
      <c r="C1" s="248"/>
      <c r="D1" s="249"/>
      <c r="E1" s="2"/>
      <c r="F1" s="2"/>
      <c r="G1" s="2"/>
      <c r="H1" s="2"/>
      <c r="I1" s="2"/>
      <c r="J1" s="2"/>
      <c r="K1" s="2"/>
    </row>
    <row r="2" spans="1:11" ht="18.75" customHeight="1" x14ac:dyDescent="0.25">
      <c r="A2" s="4"/>
      <c r="B2" s="2"/>
      <c r="C2" s="3"/>
      <c r="D2" s="3"/>
      <c r="E2" s="2"/>
      <c r="F2" s="2"/>
      <c r="G2" s="2"/>
      <c r="H2" s="2"/>
      <c r="I2" s="2"/>
      <c r="J2" s="2"/>
      <c r="K2" s="2"/>
    </row>
    <row r="3" spans="1:11" ht="20.25" customHeight="1" x14ac:dyDescent="0.25">
      <c r="A3" s="5" t="s">
        <v>1</v>
      </c>
      <c r="B3" s="2"/>
      <c r="C3" s="3"/>
      <c r="D3" s="3"/>
      <c r="E3" s="2"/>
      <c r="F3" s="2"/>
      <c r="G3" s="2"/>
      <c r="H3" s="2"/>
      <c r="I3" s="2"/>
      <c r="J3" s="2"/>
      <c r="K3" s="2"/>
    </row>
    <row r="4" spans="1:11" ht="15" customHeight="1" x14ac:dyDescent="0.25">
      <c r="A4" s="6" t="s">
        <v>2</v>
      </c>
      <c r="B4" s="2"/>
      <c r="C4" s="3"/>
      <c r="D4" s="3"/>
      <c r="E4" s="2"/>
      <c r="F4" s="2"/>
      <c r="G4" s="2"/>
      <c r="H4" s="2"/>
      <c r="I4" s="2"/>
      <c r="J4" s="2"/>
      <c r="K4" s="2"/>
    </row>
    <row r="5" spans="1:11" ht="15" customHeight="1" x14ac:dyDescent="0.25">
      <c r="A5" s="6" t="s">
        <v>3</v>
      </c>
      <c r="B5" s="2"/>
      <c r="C5" s="3"/>
      <c r="D5" s="3"/>
      <c r="E5" s="2"/>
      <c r="F5" s="2"/>
      <c r="G5" s="2"/>
      <c r="H5" s="2"/>
      <c r="I5" s="2"/>
      <c r="J5" s="2"/>
      <c r="K5" s="2"/>
    </row>
    <row r="6" spans="1:11" ht="12.75" customHeight="1" x14ac:dyDescent="0.25">
      <c r="A6" s="6" t="s">
        <v>4</v>
      </c>
      <c r="B6" s="2"/>
      <c r="C6" s="3"/>
      <c r="D6" s="3"/>
      <c r="E6" s="2"/>
      <c r="F6" s="2"/>
      <c r="G6" s="2"/>
      <c r="H6" s="2"/>
      <c r="I6" s="2"/>
      <c r="J6" s="2"/>
      <c r="K6" s="2"/>
    </row>
    <row r="7" spans="1:11" ht="15" customHeight="1" x14ac:dyDescent="0.25">
      <c r="A7" s="7" t="s">
        <v>5</v>
      </c>
      <c r="B7" s="2"/>
      <c r="C7" s="3"/>
      <c r="D7" s="3"/>
      <c r="E7" s="2"/>
      <c r="F7" s="2"/>
      <c r="G7" s="2"/>
      <c r="H7" s="2"/>
      <c r="I7" s="2"/>
      <c r="J7" s="2"/>
      <c r="K7" s="2"/>
    </row>
    <row r="8" spans="1:11" ht="15" customHeight="1" x14ac:dyDescent="0.25">
      <c r="A8" s="8" t="s">
        <v>6</v>
      </c>
      <c r="B8" s="2"/>
      <c r="C8" s="3"/>
      <c r="D8" s="3"/>
      <c r="E8" s="2"/>
      <c r="F8" s="2"/>
      <c r="G8" s="2"/>
      <c r="H8" s="2"/>
      <c r="I8" s="2"/>
      <c r="J8" s="2"/>
      <c r="K8" s="2"/>
    </row>
    <row r="9" spans="1:11" ht="15" customHeight="1" x14ac:dyDescent="0.25">
      <c r="A9" s="8" t="s">
        <v>7</v>
      </c>
      <c r="B9" s="2"/>
      <c r="C9" s="3"/>
      <c r="D9" s="3"/>
      <c r="E9" s="2"/>
      <c r="F9" s="2"/>
      <c r="G9" s="2"/>
      <c r="H9" s="2"/>
      <c r="I9" s="2"/>
      <c r="J9" s="2"/>
      <c r="K9" s="2"/>
    </row>
    <row r="10" spans="1:11" ht="15.75" customHeight="1" x14ac:dyDescent="0.25">
      <c r="A10" s="7" t="s">
        <v>8</v>
      </c>
      <c r="B10" s="2"/>
      <c r="C10" s="3"/>
      <c r="D10" s="3"/>
      <c r="E10" s="2"/>
      <c r="F10" s="2"/>
      <c r="G10" s="2"/>
      <c r="H10" s="2"/>
      <c r="I10" s="2"/>
      <c r="J10" s="2"/>
      <c r="K10" s="2"/>
    </row>
    <row r="11" spans="1:11" ht="42.75" customHeight="1" x14ac:dyDescent="0.25">
      <c r="A11" s="7" t="s">
        <v>9</v>
      </c>
      <c r="B11" s="2"/>
      <c r="C11" s="3"/>
      <c r="D11" s="3"/>
      <c r="E11" s="2"/>
      <c r="F11" s="2"/>
      <c r="G11" s="2"/>
      <c r="H11" s="2"/>
      <c r="I11" s="2"/>
      <c r="J11" s="2"/>
      <c r="K11" s="2"/>
    </row>
    <row r="12" spans="1:11" ht="20.25" customHeight="1" x14ac:dyDescent="0.25">
      <c r="A12" s="9" t="s">
        <v>10</v>
      </c>
      <c r="B12" s="2"/>
      <c r="C12" s="3"/>
      <c r="D12" s="3"/>
      <c r="E12" s="2"/>
      <c r="F12" s="2"/>
      <c r="G12" s="2"/>
      <c r="H12" s="2"/>
      <c r="I12" s="2"/>
      <c r="J12" s="2"/>
      <c r="K12" s="2"/>
    </row>
    <row r="13" spans="1:11" ht="23.25" customHeight="1" x14ac:dyDescent="0.25">
      <c r="A13" s="10"/>
      <c r="B13" s="2"/>
      <c r="C13" s="3"/>
      <c r="D13" s="3"/>
      <c r="E13" s="2"/>
      <c r="F13" s="2"/>
      <c r="G13" s="2"/>
      <c r="H13" s="2"/>
      <c r="I13" s="2"/>
      <c r="J13" s="2"/>
      <c r="K13" s="2"/>
    </row>
    <row r="14" spans="1:11" ht="12.75" customHeight="1" x14ac:dyDescent="0.25">
      <c r="A14" s="11" t="s">
        <v>11</v>
      </c>
      <c r="B14" s="2"/>
      <c r="C14" s="3"/>
      <c r="D14" s="3"/>
      <c r="E14" s="2"/>
      <c r="F14" s="2"/>
      <c r="G14" s="2"/>
      <c r="H14" s="2"/>
      <c r="I14" s="2"/>
      <c r="J14" s="2"/>
      <c r="K14" s="2"/>
    </row>
    <row r="15" spans="1:11" ht="15.75" customHeight="1" x14ac:dyDescent="0.25">
      <c r="A15" s="12"/>
      <c r="B15" s="13"/>
      <c r="C15" s="14"/>
      <c r="D15" s="13"/>
      <c r="E15" s="13"/>
      <c r="F15" s="13"/>
      <c r="G15" s="13"/>
      <c r="H15" s="13"/>
      <c r="I15" s="13"/>
      <c r="J15" s="13"/>
      <c r="K15" s="13"/>
    </row>
    <row r="16" spans="1:11" ht="12.75" customHeight="1" x14ac:dyDescent="0.25">
      <c r="A16" s="15" t="s">
        <v>12</v>
      </c>
      <c r="B16" s="13"/>
      <c r="C16" s="14"/>
      <c r="D16" s="13"/>
      <c r="E16" s="13"/>
      <c r="F16" s="13"/>
      <c r="G16" s="13"/>
      <c r="H16" s="13"/>
      <c r="I16" s="13"/>
      <c r="J16" s="13"/>
      <c r="K16" s="13"/>
    </row>
    <row r="17" spans="1:11" ht="17.25" customHeight="1" x14ac:dyDescent="0.25">
      <c r="A17" s="14"/>
      <c r="B17" s="13"/>
      <c r="C17" s="14"/>
      <c r="D17" s="13"/>
      <c r="E17" s="13"/>
      <c r="F17" s="13"/>
      <c r="G17" s="13"/>
      <c r="H17" s="13"/>
      <c r="I17" s="13"/>
      <c r="J17" s="13"/>
      <c r="K17" s="13"/>
    </row>
    <row r="18" spans="1:11" ht="204.75" customHeight="1" x14ac:dyDescent="0.25">
      <c r="A18" s="15" t="s">
        <v>13</v>
      </c>
      <c r="B18" s="16"/>
      <c r="C18" s="14"/>
      <c r="D18" s="13"/>
      <c r="E18" s="13"/>
      <c r="F18" s="13"/>
      <c r="G18" s="13"/>
      <c r="H18" s="13"/>
      <c r="I18" s="13"/>
      <c r="J18" s="13"/>
      <c r="K18" s="13"/>
    </row>
    <row r="19" spans="1:11" ht="30" customHeight="1" x14ac:dyDescent="0.25">
      <c r="A19" s="14"/>
      <c r="B19" s="16"/>
      <c r="C19" s="14"/>
      <c r="D19" s="13"/>
      <c r="E19" s="13"/>
      <c r="F19" s="13"/>
      <c r="G19" s="13"/>
      <c r="H19" s="13"/>
      <c r="I19" s="13"/>
      <c r="J19" s="13"/>
      <c r="K19" s="13"/>
    </row>
    <row r="20" spans="1:11" ht="26.25" customHeight="1" x14ac:dyDescent="0.25">
      <c r="A20" s="4" t="s">
        <v>14</v>
      </c>
      <c r="B20" s="13"/>
      <c r="C20" s="14"/>
      <c r="D20" s="13"/>
      <c r="E20" s="13"/>
      <c r="F20" s="13"/>
      <c r="G20" s="13"/>
      <c r="H20" s="13"/>
      <c r="I20" s="13"/>
      <c r="J20" s="13"/>
      <c r="K20" s="13"/>
    </row>
    <row r="21" spans="1:11" ht="12.75" customHeight="1" x14ac:dyDescent="0.25">
      <c r="A21" s="17" t="s">
        <v>15</v>
      </c>
      <c r="B21" s="13"/>
      <c r="C21" s="250"/>
      <c r="D21" s="249"/>
      <c r="E21" s="13"/>
      <c r="F21" s="13"/>
      <c r="G21" s="13"/>
      <c r="H21" s="13"/>
      <c r="I21" s="13"/>
      <c r="J21" s="13"/>
      <c r="K21" s="13"/>
    </row>
    <row r="22" spans="1:11" ht="12.75" customHeight="1" x14ac:dyDescent="0.25">
      <c r="A22" s="17"/>
      <c r="B22" s="13"/>
      <c r="C22" s="251"/>
      <c r="D22" s="249"/>
      <c r="E22" s="13"/>
      <c r="F22" s="13"/>
      <c r="G22" s="13"/>
      <c r="H22" s="13"/>
      <c r="I22" s="13"/>
      <c r="J22" s="13"/>
      <c r="K22" s="13"/>
    </row>
    <row r="23" spans="1:11" ht="12.75" customHeight="1" x14ac:dyDescent="0.25">
      <c r="A23" s="10" t="s">
        <v>16</v>
      </c>
      <c r="B23" s="13"/>
      <c r="C23" s="19"/>
      <c r="D23" s="18"/>
      <c r="E23" s="13"/>
      <c r="F23" s="13"/>
      <c r="G23" s="13"/>
      <c r="H23" s="13"/>
      <c r="I23" s="13"/>
      <c r="J23" s="13"/>
      <c r="K23" s="13"/>
    </row>
    <row r="24" spans="1:11" ht="12.75" customHeight="1" x14ac:dyDescent="0.25">
      <c r="A24" s="17"/>
      <c r="B24" s="13"/>
      <c r="C24" s="251"/>
      <c r="D24" s="249"/>
      <c r="E24" s="13"/>
      <c r="F24" s="13"/>
      <c r="G24" s="13"/>
      <c r="H24" s="13"/>
      <c r="I24" s="13"/>
      <c r="J24" s="13"/>
      <c r="K24" s="13"/>
    </row>
    <row r="25" spans="1:11" ht="29.25" customHeight="1" x14ac:dyDescent="0.25">
      <c r="A25" s="10" t="s">
        <v>17</v>
      </c>
      <c r="B25" s="13"/>
      <c r="C25" s="13"/>
      <c r="D25" s="13"/>
      <c r="E25" s="13"/>
      <c r="F25" s="13"/>
      <c r="G25" s="13"/>
      <c r="H25" s="13"/>
      <c r="I25" s="13"/>
      <c r="J25" s="13"/>
      <c r="K25" s="13"/>
    </row>
    <row r="26" spans="1:11" ht="13.5" customHeight="1" x14ac:dyDescent="0.25">
      <c r="A26" s="17"/>
      <c r="B26" s="13"/>
      <c r="C26" s="13"/>
      <c r="D26" s="13"/>
      <c r="E26" s="13"/>
      <c r="F26" s="13"/>
      <c r="G26" s="13"/>
      <c r="H26" s="13"/>
      <c r="I26" s="13"/>
      <c r="J26" s="13"/>
      <c r="K26" s="13"/>
    </row>
    <row r="27" spans="1:11" ht="12.75" customHeight="1" x14ac:dyDescent="0.25">
      <c r="A27" s="17" t="s">
        <v>18</v>
      </c>
      <c r="B27" s="20"/>
      <c r="C27" s="13"/>
      <c r="D27" s="13"/>
      <c r="E27" s="13"/>
      <c r="F27" s="13"/>
      <c r="G27" s="13"/>
      <c r="H27" s="13"/>
      <c r="I27" s="13"/>
      <c r="J27" s="13"/>
      <c r="K27" s="13"/>
    </row>
    <row r="28" spans="1:11" ht="12.75" customHeight="1" x14ac:dyDescent="0.25">
      <c r="A28" s="13"/>
      <c r="B28" s="13"/>
      <c r="C28" s="13"/>
      <c r="D28" s="13"/>
      <c r="E28" s="13"/>
      <c r="F28" s="13"/>
      <c r="G28" s="13"/>
      <c r="H28" s="13"/>
      <c r="I28" s="13"/>
      <c r="J28" s="13"/>
      <c r="K28" s="13"/>
    </row>
    <row r="29" spans="1:11" ht="12.75" customHeight="1" x14ac:dyDescent="0.25">
      <c r="A29" s="10" t="s">
        <v>19</v>
      </c>
      <c r="B29" s="13"/>
      <c r="C29" s="13"/>
      <c r="D29" s="13"/>
      <c r="E29" s="13"/>
      <c r="F29" s="13"/>
      <c r="G29" s="13"/>
      <c r="H29" s="13"/>
      <c r="I29" s="13"/>
      <c r="J29" s="13"/>
      <c r="K29" s="13"/>
    </row>
    <row r="30" spans="1:11" ht="12.75" customHeight="1" x14ac:dyDescent="0.25">
      <c r="A30" s="17"/>
      <c r="B30" s="13"/>
      <c r="C30" s="13"/>
      <c r="D30" s="13"/>
      <c r="E30" s="13"/>
      <c r="F30" s="13"/>
      <c r="G30" s="13"/>
      <c r="H30" s="13"/>
      <c r="I30" s="13"/>
      <c r="J30" s="13"/>
      <c r="K30" s="13"/>
    </row>
    <row r="31" spans="1:11" ht="12.75" customHeight="1" x14ac:dyDescent="0.25">
      <c r="A31" s="17" t="s">
        <v>20</v>
      </c>
      <c r="B31" s="13"/>
      <c r="C31" s="13"/>
      <c r="D31" s="13"/>
      <c r="E31" s="13"/>
      <c r="F31" s="13"/>
      <c r="G31" s="13"/>
      <c r="H31" s="13"/>
      <c r="I31" s="13"/>
      <c r="J31" s="13"/>
      <c r="K31" s="13"/>
    </row>
    <row r="32" spans="1:11" ht="12" customHeight="1" x14ac:dyDescent="0.25">
      <c r="A32" s="17"/>
      <c r="B32" s="13"/>
      <c r="C32" s="13"/>
      <c r="D32" s="13"/>
      <c r="E32" s="13"/>
      <c r="F32" s="13"/>
      <c r="G32" s="13"/>
      <c r="H32" s="13"/>
      <c r="I32" s="13"/>
      <c r="J32" s="13"/>
      <c r="K32" s="13"/>
    </row>
    <row r="33" spans="1:11" ht="15.75" customHeight="1" x14ac:dyDescent="0.25">
      <c r="A33" s="17" t="s">
        <v>21</v>
      </c>
      <c r="B33" s="13"/>
      <c r="C33" s="13"/>
      <c r="D33" s="13"/>
      <c r="E33" s="13"/>
      <c r="F33" s="13"/>
      <c r="G33" s="13"/>
      <c r="H33" s="13"/>
      <c r="I33" s="13"/>
      <c r="J33" s="13"/>
      <c r="K33" s="13"/>
    </row>
    <row r="34" spans="1:11" ht="12" customHeight="1" x14ac:dyDescent="0.25">
      <c r="A34" s="17"/>
      <c r="B34" s="13"/>
      <c r="C34" s="13"/>
      <c r="D34" s="13"/>
      <c r="E34" s="13"/>
      <c r="F34" s="13"/>
      <c r="G34" s="13"/>
      <c r="H34" s="13"/>
      <c r="I34" s="13"/>
      <c r="J34" s="13"/>
      <c r="K34" s="13"/>
    </row>
    <row r="35" spans="1:11" ht="12.75" customHeight="1" x14ac:dyDescent="0.25">
      <c r="A35" s="17" t="s">
        <v>22</v>
      </c>
      <c r="B35" s="13"/>
      <c r="C35" s="13"/>
      <c r="D35" s="13"/>
      <c r="E35" s="13"/>
      <c r="F35" s="13"/>
      <c r="G35" s="13"/>
      <c r="H35" s="13"/>
      <c r="I35" s="13"/>
      <c r="J35" s="13"/>
      <c r="K35" s="13"/>
    </row>
    <row r="36" spans="1:11" ht="12" customHeight="1" x14ac:dyDescent="0.25">
      <c r="A36" s="17"/>
      <c r="B36" s="13"/>
      <c r="C36" s="13"/>
      <c r="D36" s="13"/>
      <c r="E36" s="13"/>
      <c r="F36" s="13"/>
      <c r="G36" s="13"/>
      <c r="H36" s="13"/>
      <c r="I36" s="13"/>
      <c r="J36" s="13"/>
      <c r="K36" s="13"/>
    </row>
    <row r="37" spans="1:11" ht="12.75" customHeight="1" x14ac:dyDescent="0.25">
      <c r="A37" s="17" t="s">
        <v>23</v>
      </c>
      <c r="B37" s="13"/>
      <c r="C37" s="13"/>
      <c r="D37" s="13"/>
      <c r="E37" s="13"/>
      <c r="F37" s="13"/>
      <c r="G37" s="13"/>
      <c r="H37" s="13"/>
      <c r="I37" s="13"/>
      <c r="J37" s="13"/>
      <c r="K37" s="13"/>
    </row>
    <row r="38" spans="1:11" ht="12.75" customHeight="1" x14ac:dyDescent="0.25">
      <c r="A38" s="17"/>
      <c r="B38" s="13"/>
      <c r="C38" s="13"/>
      <c r="D38" s="13"/>
      <c r="E38" s="13"/>
      <c r="F38" s="13"/>
      <c r="G38" s="13"/>
      <c r="H38" s="13"/>
      <c r="I38" s="13"/>
      <c r="J38" s="13"/>
      <c r="K38" s="13"/>
    </row>
    <row r="39" spans="1:11" ht="12.75" customHeight="1" x14ac:dyDescent="0.25">
      <c r="A39" s="10" t="s">
        <v>24</v>
      </c>
      <c r="B39" s="13"/>
      <c r="C39" s="13"/>
      <c r="D39" s="13"/>
      <c r="E39" s="13"/>
      <c r="F39" s="13"/>
      <c r="G39" s="13"/>
      <c r="H39" s="13"/>
      <c r="I39" s="13"/>
      <c r="J39" s="13"/>
      <c r="K39" s="13"/>
    </row>
    <row r="40" spans="1:11" ht="12.75" customHeight="1" x14ac:dyDescent="0.25">
      <c r="A40" s="17"/>
      <c r="B40" s="13"/>
      <c r="C40" s="13"/>
      <c r="D40" s="13"/>
      <c r="E40" s="13"/>
      <c r="F40" s="13"/>
      <c r="G40" s="13"/>
      <c r="H40" s="13"/>
      <c r="I40" s="13"/>
      <c r="J40" s="13"/>
      <c r="K40" s="13"/>
    </row>
    <row r="41" spans="1:11" ht="12.75" customHeight="1" x14ac:dyDescent="0.25">
      <c r="A41" s="17" t="s">
        <v>25</v>
      </c>
      <c r="B41" s="13"/>
      <c r="C41" s="13"/>
      <c r="D41" s="13"/>
      <c r="E41" s="13"/>
      <c r="F41" s="13"/>
      <c r="G41" s="13"/>
      <c r="H41" s="13"/>
      <c r="I41" s="13"/>
      <c r="J41" s="13"/>
      <c r="K41" s="13"/>
    </row>
    <row r="42" spans="1:11" ht="12.75" customHeight="1" x14ac:dyDescent="0.25">
      <c r="A42" s="17"/>
      <c r="B42" s="13"/>
      <c r="C42" s="13"/>
      <c r="D42" s="13"/>
      <c r="E42" s="13"/>
      <c r="F42" s="13"/>
      <c r="G42" s="13"/>
      <c r="H42" s="13"/>
      <c r="I42" s="13"/>
      <c r="J42" s="13"/>
      <c r="K42" s="13"/>
    </row>
    <row r="43" spans="1:11" ht="81.75" customHeight="1" x14ac:dyDescent="0.25">
      <c r="A43" s="21" t="s">
        <v>26</v>
      </c>
      <c r="B43" s="13"/>
      <c r="C43" s="22"/>
      <c r="D43" s="13"/>
      <c r="E43" s="13"/>
      <c r="F43" s="13"/>
      <c r="G43" s="13"/>
      <c r="H43" s="13"/>
      <c r="I43" s="13"/>
      <c r="J43" s="13"/>
      <c r="K43" s="13"/>
    </row>
    <row r="44" spans="1:11" ht="64.5" customHeight="1" x14ac:dyDescent="0.25">
      <c r="A44" s="12" t="s">
        <v>27</v>
      </c>
      <c r="B44" s="13"/>
      <c r="C44" s="22"/>
      <c r="D44" s="13"/>
      <c r="E44" s="13"/>
      <c r="F44" s="13"/>
      <c r="G44" s="13"/>
      <c r="H44" s="13"/>
      <c r="I44" s="13"/>
      <c r="J44" s="13"/>
      <c r="K44" s="13"/>
    </row>
    <row r="45" spans="1:11" ht="12.75" customHeight="1" x14ac:dyDescent="0.25">
      <c r="A45" s="12"/>
      <c r="B45" s="13"/>
      <c r="C45" s="22"/>
      <c r="D45" s="13"/>
      <c r="E45" s="13"/>
      <c r="F45" s="13"/>
      <c r="G45" s="13"/>
      <c r="H45" s="13"/>
      <c r="I45" s="13"/>
      <c r="J45" s="13"/>
      <c r="K45" s="13"/>
    </row>
    <row r="46" spans="1:11" ht="41.25" customHeight="1" x14ac:dyDescent="0.25">
      <c r="A46" s="23" t="s">
        <v>28</v>
      </c>
      <c r="B46" s="13"/>
      <c r="C46" s="22"/>
      <c r="D46" s="13"/>
      <c r="E46" s="13"/>
      <c r="F46" s="13"/>
      <c r="G46" s="13"/>
      <c r="H46" s="13"/>
      <c r="I46" s="13"/>
      <c r="J46" s="13"/>
      <c r="K46" s="13"/>
    </row>
    <row r="47" spans="1:11" ht="11.25" customHeight="1" x14ac:dyDescent="0.25">
      <c r="A47" s="17"/>
      <c r="B47" s="13"/>
      <c r="C47" s="13"/>
      <c r="D47" s="13"/>
      <c r="E47" s="13"/>
      <c r="F47" s="13"/>
      <c r="G47" s="13"/>
      <c r="H47" s="13"/>
      <c r="I47" s="13"/>
      <c r="J47" s="13"/>
      <c r="K47" s="13"/>
    </row>
    <row r="48" spans="1:11" ht="12.75" customHeight="1" x14ac:dyDescent="0.25">
      <c r="A48" s="21" t="s">
        <v>29</v>
      </c>
      <c r="B48" s="13"/>
      <c r="C48" s="13"/>
      <c r="D48" s="13"/>
      <c r="E48" s="13"/>
      <c r="F48" s="13"/>
      <c r="G48" s="13"/>
      <c r="H48" s="13"/>
      <c r="I48" s="13"/>
      <c r="J48" s="13"/>
      <c r="K48" s="13"/>
    </row>
    <row r="49" spans="1:11" ht="12" customHeight="1" x14ac:dyDescent="0.25">
      <c r="A49" s="17"/>
      <c r="B49" s="13"/>
      <c r="C49" s="13"/>
      <c r="D49" s="13"/>
      <c r="E49" s="13"/>
      <c r="F49" s="13"/>
      <c r="G49" s="13"/>
      <c r="H49" s="13"/>
      <c r="I49" s="13"/>
      <c r="J49" s="13"/>
      <c r="K49" s="13"/>
    </row>
    <row r="50" spans="1:11" ht="12.75" customHeight="1" x14ac:dyDescent="0.25">
      <c r="A50" s="17" t="s">
        <v>30</v>
      </c>
      <c r="B50" s="13"/>
      <c r="C50" s="13"/>
      <c r="D50" s="13"/>
      <c r="E50" s="13"/>
      <c r="F50" s="13"/>
      <c r="G50" s="13"/>
      <c r="H50" s="13"/>
      <c r="I50" s="13"/>
      <c r="J50" s="13"/>
      <c r="K50" s="13"/>
    </row>
    <row r="51" spans="1:11" ht="12.75" customHeight="1" x14ac:dyDescent="0.25">
      <c r="A51" s="17"/>
      <c r="B51" s="13"/>
      <c r="C51" s="13"/>
      <c r="D51" s="13"/>
      <c r="E51" s="13"/>
      <c r="F51" s="13"/>
      <c r="G51" s="13"/>
      <c r="H51" s="13"/>
      <c r="I51" s="13"/>
      <c r="J51" s="13"/>
      <c r="K51" s="13"/>
    </row>
    <row r="52" spans="1:11" ht="12.75" customHeight="1" x14ac:dyDescent="0.25">
      <c r="A52" s="17" t="s">
        <v>31</v>
      </c>
      <c r="B52" s="13"/>
      <c r="C52" s="13"/>
      <c r="D52" s="13"/>
      <c r="E52" s="13"/>
      <c r="F52" s="13"/>
      <c r="G52" s="13"/>
      <c r="H52" s="13"/>
      <c r="I52" s="13"/>
      <c r="J52" s="13"/>
      <c r="K52" s="13"/>
    </row>
    <row r="53" spans="1:11" ht="12.75" customHeight="1" x14ac:dyDescent="0.25">
      <c r="A53" s="17"/>
      <c r="B53" s="13"/>
      <c r="C53" s="13"/>
      <c r="D53" s="13"/>
      <c r="E53" s="13"/>
      <c r="F53" s="13"/>
      <c r="G53" s="13"/>
      <c r="H53" s="13"/>
      <c r="I53" s="13"/>
      <c r="J53" s="13"/>
      <c r="K53" s="13"/>
    </row>
    <row r="54" spans="1:11" ht="12.75" customHeight="1" x14ac:dyDescent="0.25">
      <c r="A54" s="17" t="s">
        <v>32</v>
      </c>
      <c r="B54" s="13"/>
      <c r="C54" s="13"/>
      <c r="D54" s="13"/>
      <c r="E54" s="13"/>
      <c r="F54" s="13"/>
      <c r="G54" s="13"/>
      <c r="H54" s="13"/>
      <c r="I54" s="13"/>
      <c r="J54" s="13"/>
      <c r="K54" s="13"/>
    </row>
    <row r="55" spans="1:11" ht="12.75" customHeight="1" x14ac:dyDescent="0.25">
      <c r="A55" s="17"/>
      <c r="B55" s="13"/>
      <c r="C55" s="13"/>
      <c r="D55" s="13"/>
      <c r="E55" s="13"/>
      <c r="F55" s="13"/>
      <c r="G55" s="13"/>
      <c r="H55" s="13"/>
      <c r="I55" s="13"/>
      <c r="J55" s="13"/>
      <c r="K55" s="13"/>
    </row>
    <row r="56" spans="1:11" ht="12.75" customHeight="1" x14ac:dyDescent="0.25">
      <c r="A56" s="17" t="s">
        <v>33</v>
      </c>
      <c r="B56" s="13"/>
      <c r="C56" s="13"/>
      <c r="D56" s="13"/>
      <c r="E56" s="13"/>
      <c r="F56" s="13"/>
      <c r="G56" s="13"/>
      <c r="H56" s="13"/>
      <c r="I56" s="13"/>
      <c r="J56" s="13"/>
      <c r="K56" s="13"/>
    </row>
    <row r="57" spans="1:11" ht="12.75" customHeight="1" x14ac:dyDescent="0.25">
      <c r="A57" s="17"/>
      <c r="B57" s="13"/>
      <c r="C57" s="13"/>
      <c r="D57" s="13"/>
      <c r="E57" s="13"/>
      <c r="F57" s="13"/>
      <c r="G57" s="13"/>
      <c r="H57" s="13"/>
      <c r="I57" s="13"/>
      <c r="J57" s="13"/>
      <c r="K57" s="13"/>
    </row>
    <row r="58" spans="1:11" ht="12.75" customHeight="1" x14ac:dyDescent="0.25">
      <c r="A58" s="17" t="s">
        <v>34</v>
      </c>
      <c r="B58" s="13"/>
      <c r="C58" s="13"/>
      <c r="D58" s="13"/>
      <c r="E58" s="13"/>
      <c r="F58" s="13"/>
      <c r="G58" s="13"/>
      <c r="H58" s="13"/>
      <c r="I58" s="13"/>
      <c r="J58" s="13"/>
      <c r="K58" s="13"/>
    </row>
    <row r="59" spans="1:11" ht="12.75" customHeight="1" x14ac:dyDescent="0.25">
      <c r="A59" s="17"/>
      <c r="B59" s="13"/>
      <c r="C59" s="13"/>
      <c r="D59" s="13"/>
      <c r="E59" s="13"/>
      <c r="F59" s="13"/>
      <c r="G59" s="13"/>
      <c r="H59" s="13"/>
      <c r="I59" s="13"/>
      <c r="J59" s="13"/>
      <c r="K59" s="13"/>
    </row>
    <row r="60" spans="1:11" ht="121.5" customHeight="1" x14ac:dyDescent="0.25">
      <c r="A60" s="10" t="s">
        <v>35</v>
      </c>
      <c r="B60" s="13"/>
      <c r="C60" s="13"/>
      <c r="D60" s="13"/>
      <c r="E60" s="13"/>
      <c r="F60" s="13"/>
      <c r="G60" s="13"/>
      <c r="H60" s="13"/>
      <c r="I60" s="13"/>
      <c r="J60" s="13"/>
      <c r="K60" s="13"/>
    </row>
    <row r="61" spans="1:11" ht="12" customHeight="1" x14ac:dyDescent="0.25">
      <c r="A61" s="10"/>
      <c r="B61" s="13"/>
      <c r="C61" s="13"/>
      <c r="D61" s="13"/>
      <c r="E61" s="13"/>
      <c r="F61" s="13"/>
      <c r="G61" s="13"/>
      <c r="H61" s="13"/>
      <c r="I61" s="13"/>
      <c r="J61" s="13"/>
      <c r="K61" s="13"/>
    </row>
    <row r="62" spans="1:11" ht="14.25" customHeight="1" x14ac:dyDescent="0.25">
      <c r="A62" s="17" t="s">
        <v>36</v>
      </c>
      <c r="B62" s="13"/>
      <c r="C62" s="13"/>
      <c r="D62" s="13"/>
      <c r="E62" s="13"/>
      <c r="F62" s="13"/>
      <c r="G62" s="13"/>
      <c r="H62" s="13"/>
      <c r="I62" s="13"/>
      <c r="J62" s="13"/>
      <c r="K62" s="13"/>
    </row>
    <row r="63" spans="1:11" ht="12.75" customHeight="1" x14ac:dyDescent="0.25">
      <c r="A63" s="17" t="s">
        <v>37</v>
      </c>
      <c r="B63" s="13"/>
      <c r="C63" s="13"/>
      <c r="D63" s="13"/>
      <c r="E63" s="13"/>
      <c r="F63" s="13"/>
      <c r="G63" s="13"/>
      <c r="H63" s="13"/>
      <c r="I63" s="13"/>
      <c r="J63" s="13"/>
      <c r="K63" s="13"/>
    </row>
    <row r="64" spans="1:11" ht="27.75" customHeight="1" x14ac:dyDescent="0.25">
      <c r="A64" s="17" t="s">
        <v>38</v>
      </c>
      <c r="B64" s="13"/>
      <c r="C64" s="13"/>
      <c r="D64" s="13"/>
      <c r="E64" s="13"/>
      <c r="F64" s="13"/>
      <c r="G64" s="13"/>
      <c r="H64" s="13"/>
      <c r="I64" s="13"/>
      <c r="J64" s="13"/>
      <c r="K64" s="13"/>
    </row>
    <row r="65" spans="1:11" ht="12.75" customHeight="1" x14ac:dyDescent="0.25">
      <c r="A65" s="17"/>
      <c r="B65" s="13"/>
      <c r="C65" s="13"/>
      <c r="D65" s="13"/>
      <c r="E65" s="13"/>
      <c r="F65" s="13"/>
      <c r="G65" s="13"/>
      <c r="H65" s="13"/>
      <c r="I65" s="13"/>
      <c r="J65" s="13"/>
      <c r="K65" s="13"/>
    </row>
    <row r="66" spans="1:11" ht="93" customHeight="1" x14ac:dyDescent="0.25">
      <c r="A66" s="10" t="s">
        <v>39</v>
      </c>
      <c r="B66" s="13"/>
      <c r="C66" s="13"/>
      <c r="D66" s="13"/>
      <c r="E66" s="13"/>
      <c r="F66" s="13"/>
      <c r="G66" s="13"/>
      <c r="H66" s="13"/>
      <c r="I66" s="13"/>
      <c r="J66" s="13"/>
      <c r="K66" s="13"/>
    </row>
    <row r="67" spans="1:11" ht="12.75" customHeight="1" x14ac:dyDescent="0.25">
      <c r="A67" s="17"/>
      <c r="B67" s="13"/>
      <c r="C67" s="13"/>
      <c r="D67" s="13"/>
      <c r="E67" s="13"/>
      <c r="F67" s="13"/>
      <c r="G67" s="13"/>
      <c r="H67" s="13"/>
      <c r="I67" s="13"/>
      <c r="J67" s="13"/>
      <c r="K67" s="13"/>
    </row>
    <row r="68" spans="1:11" ht="12.75" customHeight="1" x14ac:dyDescent="0.25">
      <c r="A68" s="24" t="s">
        <v>40</v>
      </c>
      <c r="B68" s="13"/>
      <c r="C68" s="13"/>
      <c r="D68" s="13"/>
      <c r="E68" s="13"/>
      <c r="F68" s="13"/>
      <c r="G68" s="13"/>
      <c r="H68" s="13"/>
      <c r="I68" s="13"/>
      <c r="J68" s="13"/>
      <c r="K68" s="13"/>
    </row>
    <row r="69" spans="1:11" ht="12.75" customHeight="1" x14ac:dyDescent="0.25">
      <c r="A69" s="17"/>
      <c r="B69" s="13"/>
      <c r="C69" s="13"/>
      <c r="D69" s="13"/>
      <c r="E69" s="13"/>
      <c r="F69" s="13"/>
      <c r="G69" s="13"/>
      <c r="H69" s="13"/>
      <c r="I69" s="13"/>
      <c r="J69" s="13"/>
      <c r="K69" s="13"/>
    </row>
    <row r="70" spans="1:11" ht="174" customHeight="1" x14ac:dyDescent="0.25">
      <c r="A70" s="10" t="s">
        <v>41</v>
      </c>
      <c r="B70" s="13"/>
      <c r="C70" s="13"/>
      <c r="D70" s="13"/>
      <c r="E70" s="13"/>
      <c r="F70" s="13"/>
      <c r="G70" s="13"/>
      <c r="H70" s="13"/>
      <c r="I70" s="13"/>
      <c r="J70" s="13"/>
      <c r="K70" s="13"/>
    </row>
    <row r="71" spans="1:11" ht="12.75" customHeight="1" x14ac:dyDescent="0.25">
      <c r="A71" s="10"/>
      <c r="B71" s="13"/>
      <c r="C71" s="13"/>
      <c r="D71" s="13"/>
      <c r="E71" s="13"/>
      <c r="F71" s="13"/>
      <c r="G71" s="13"/>
      <c r="H71" s="13"/>
      <c r="I71" s="13"/>
      <c r="J71" s="13"/>
      <c r="K71" s="13"/>
    </row>
    <row r="72" spans="1:11" ht="173.25" customHeight="1" x14ac:dyDescent="0.25">
      <c r="A72" s="10" t="s">
        <v>42</v>
      </c>
      <c r="B72" s="13"/>
      <c r="C72" s="13"/>
      <c r="D72" s="13"/>
      <c r="E72" s="13"/>
      <c r="F72" s="13"/>
      <c r="G72" s="13"/>
      <c r="H72" s="13"/>
      <c r="I72" s="13"/>
      <c r="J72" s="13"/>
      <c r="K72" s="13"/>
    </row>
    <row r="73" spans="1:11" ht="12.75" customHeight="1" x14ac:dyDescent="0.25">
      <c r="A73" s="10" t="s">
        <v>43</v>
      </c>
      <c r="B73" s="13"/>
      <c r="C73" s="13"/>
      <c r="D73" s="13"/>
      <c r="E73" s="13"/>
      <c r="F73" s="13"/>
      <c r="G73" s="13"/>
      <c r="H73" s="13"/>
      <c r="I73" s="13"/>
      <c r="J73" s="13"/>
      <c r="K73" s="13"/>
    </row>
    <row r="74" spans="1:11" ht="12.75" customHeight="1" x14ac:dyDescent="0.25">
      <c r="A74" s="23" t="s">
        <v>44</v>
      </c>
      <c r="B74" s="13"/>
      <c r="C74" s="13"/>
      <c r="D74" s="13"/>
      <c r="E74" s="13"/>
      <c r="F74" s="13"/>
      <c r="G74" s="13"/>
      <c r="H74" s="13"/>
      <c r="I74" s="13"/>
      <c r="J74" s="13"/>
      <c r="K74" s="13"/>
    </row>
    <row r="75" spans="1:11" ht="61.5" customHeight="1" x14ac:dyDescent="0.25">
      <c r="A75" s="10" t="s">
        <v>45</v>
      </c>
      <c r="B75" s="13"/>
      <c r="C75" s="13"/>
      <c r="D75" s="13"/>
      <c r="E75" s="13"/>
      <c r="F75" s="13"/>
      <c r="G75" s="13"/>
      <c r="H75" s="13"/>
      <c r="I75" s="13"/>
      <c r="J75" s="13"/>
      <c r="K75" s="13"/>
    </row>
    <row r="76" spans="1:11" ht="28.5" customHeight="1" x14ac:dyDescent="0.25">
      <c r="A76" s="10" t="s">
        <v>46</v>
      </c>
      <c r="B76" s="13"/>
      <c r="C76" s="13"/>
      <c r="D76" s="13"/>
      <c r="E76" s="13"/>
      <c r="F76" s="13"/>
      <c r="G76" s="13"/>
      <c r="H76" s="13"/>
      <c r="I76" s="13"/>
      <c r="J76" s="13"/>
      <c r="K76" s="13"/>
    </row>
    <row r="77" spans="1:11" ht="12.75" customHeight="1" x14ac:dyDescent="0.25">
      <c r="A77" s="25" t="s">
        <v>47</v>
      </c>
      <c r="B77" s="13"/>
      <c r="C77" s="13"/>
      <c r="D77" s="13"/>
      <c r="E77" s="13"/>
      <c r="F77" s="13"/>
      <c r="G77" s="13"/>
      <c r="H77" s="13"/>
      <c r="I77" s="13"/>
      <c r="J77" s="13"/>
      <c r="K77" s="13"/>
    </row>
    <row r="78" spans="1:11" ht="12.75" customHeight="1" x14ac:dyDescent="0.25">
      <c r="A78" s="6" t="s">
        <v>48</v>
      </c>
      <c r="B78" s="13"/>
      <c r="C78" s="13"/>
      <c r="D78" s="13"/>
      <c r="E78" s="13"/>
      <c r="F78" s="13"/>
      <c r="G78" s="13"/>
      <c r="H78" s="13"/>
      <c r="I78" s="13"/>
      <c r="J78" s="13"/>
      <c r="K78" s="13"/>
    </row>
    <row r="79" spans="1:11" ht="12.75" customHeight="1" x14ac:dyDescent="0.25">
      <c r="A79" s="6" t="s">
        <v>49</v>
      </c>
      <c r="B79" s="13"/>
      <c r="C79" s="13"/>
      <c r="D79" s="13"/>
      <c r="E79" s="13"/>
      <c r="F79" s="13"/>
      <c r="G79" s="13"/>
      <c r="H79" s="13"/>
      <c r="I79" s="13"/>
      <c r="J79" s="13"/>
      <c r="K79" s="13"/>
    </row>
    <row r="80" spans="1:11" ht="12.75" customHeight="1" x14ac:dyDescent="0.25">
      <c r="A80" s="6" t="s">
        <v>50</v>
      </c>
      <c r="B80" s="13"/>
      <c r="C80" s="13"/>
      <c r="D80" s="13"/>
      <c r="E80" s="13"/>
      <c r="F80" s="13"/>
      <c r="G80" s="13"/>
      <c r="H80" s="13"/>
      <c r="I80" s="13"/>
      <c r="J80" s="13"/>
      <c r="K80" s="13"/>
    </row>
    <row r="81" spans="1:11" ht="12.75" customHeight="1" x14ac:dyDescent="0.25">
      <c r="A81" s="8" t="s">
        <v>51</v>
      </c>
      <c r="B81" s="13"/>
      <c r="C81" s="13"/>
      <c r="D81" s="13"/>
      <c r="E81" s="13"/>
      <c r="F81" s="13"/>
      <c r="G81" s="13"/>
      <c r="H81" s="13"/>
      <c r="I81" s="13"/>
      <c r="J81" s="13"/>
      <c r="K81" s="13"/>
    </row>
    <row r="82" spans="1:11" ht="12.75" customHeight="1" x14ac:dyDescent="0.25">
      <c r="A82" s="6" t="s">
        <v>52</v>
      </c>
      <c r="B82" s="13"/>
      <c r="C82" s="13"/>
      <c r="D82" s="13"/>
      <c r="E82" s="13"/>
      <c r="F82" s="13"/>
      <c r="G82" s="13"/>
      <c r="H82" s="13"/>
      <c r="I82" s="13"/>
      <c r="J82" s="13"/>
      <c r="K82" s="13"/>
    </row>
    <row r="83" spans="1:11" ht="12.75" customHeight="1" x14ac:dyDescent="0.25">
      <c r="A83" s="8" t="s">
        <v>53</v>
      </c>
      <c r="B83" s="13"/>
      <c r="C83" s="13"/>
      <c r="D83" s="13"/>
      <c r="E83" s="13"/>
      <c r="F83" s="13"/>
      <c r="G83" s="13"/>
      <c r="H83" s="13"/>
      <c r="I83" s="13"/>
      <c r="J83" s="13"/>
      <c r="K83" s="13"/>
    </row>
    <row r="84" spans="1:11" ht="12.75" customHeight="1" x14ac:dyDescent="0.25">
      <c r="A84" s="6" t="s">
        <v>54</v>
      </c>
      <c r="B84" s="13"/>
      <c r="C84" s="13"/>
      <c r="D84" s="13"/>
      <c r="E84" s="13"/>
      <c r="F84" s="13"/>
      <c r="G84" s="13"/>
      <c r="H84" s="13"/>
      <c r="I84" s="13"/>
      <c r="J84" s="13"/>
      <c r="K84" s="13"/>
    </row>
    <row r="85" spans="1:11" ht="12.75" customHeight="1" x14ac:dyDescent="0.25">
      <c r="A85" s="26" t="s">
        <v>55</v>
      </c>
      <c r="B85" s="13"/>
      <c r="C85" s="13"/>
      <c r="D85" s="13"/>
      <c r="E85" s="13"/>
      <c r="F85" s="13"/>
      <c r="G85" s="13"/>
      <c r="H85" s="13"/>
      <c r="I85" s="13"/>
      <c r="J85" s="13"/>
      <c r="K85" s="13"/>
    </row>
    <row r="86" spans="1:11" ht="12.75" customHeight="1" x14ac:dyDescent="0.25">
      <c r="A86" s="27"/>
      <c r="B86" s="13"/>
      <c r="C86" s="13"/>
      <c r="D86" s="13"/>
      <c r="E86" s="13"/>
      <c r="F86" s="13"/>
      <c r="G86" s="13"/>
      <c r="H86" s="13"/>
      <c r="I86" s="13"/>
      <c r="J86" s="13"/>
      <c r="K86" s="13"/>
    </row>
    <row r="87" spans="1:11" ht="12.75" customHeight="1" x14ac:dyDescent="0.25">
      <c r="A87" s="28" t="s">
        <v>56</v>
      </c>
      <c r="B87" s="13"/>
      <c r="C87" s="13"/>
      <c r="D87" s="13"/>
      <c r="E87" s="13"/>
      <c r="F87" s="13"/>
      <c r="G87" s="13"/>
      <c r="H87" s="13"/>
      <c r="I87" s="13"/>
      <c r="J87" s="13"/>
      <c r="K87" s="13"/>
    </row>
    <row r="88" spans="1:11" ht="12.75" customHeight="1" x14ac:dyDescent="0.25">
      <c r="A88" s="17"/>
      <c r="B88" s="13"/>
      <c r="C88" s="13"/>
      <c r="D88" s="13"/>
      <c r="E88" s="13"/>
      <c r="F88" s="13"/>
      <c r="G88" s="13"/>
      <c r="H88" s="13"/>
      <c r="I88" s="13"/>
      <c r="J88" s="13"/>
      <c r="K88" s="13"/>
    </row>
    <row r="89" spans="1:11" ht="12.75" customHeight="1" x14ac:dyDescent="0.25">
      <c r="A89" s="29" t="s">
        <v>57</v>
      </c>
      <c r="B89" s="13"/>
      <c r="C89" s="13"/>
      <c r="D89" s="13"/>
      <c r="E89" s="13"/>
      <c r="F89" s="13"/>
      <c r="G89" s="13"/>
      <c r="H89" s="13"/>
      <c r="I89" s="13"/>
      <c r="J89" s="13"/>
      <c r="K89" s="13"/>
    </row>
    <row r="90" spans="1:11" ht="12.75" customHeight="1" x14ac:dyDescent="0.25">
      <c r="A90" s="10" t="s">
        <v>58</v>
      </c>
      <c r="B90" s="13"/>
      <c r="C90" s="13"/>
      <c r="D90" s="13"/>
      <c r="E90" s="13"/>
      <c r="F90" s="13"/>
      <c r="G90" s="13"/>
      <c r="H90" s="13"/>
      <c r="I90" s="13"/>
      <c r="J90" s="13"/>
      <c r="K90" s="13"/>
    </row>
    <row r="91" spans="1:11" ht="12.75" customHeight="1" x14ac:dyDescent="0.25">
      <c r="A91" s="23" t="s">
        <v>44</v>
      </c>
      <c r="B91" s="13"/>
      <c r="C91" s="13"/>
      <c r="D91" s="13"/>
      <c r="E91" s="13"/>
      <c r="F91" s="13"/>
      <c r="G91" s="13"/>
      <c r="H91" s="13"/>
      <c r="I91" s="13"/>
      <c r="J91" s="13"/>
      <c r="K91" s="13"/>
    </row>
    <row r="92" spans="1:11" ht="12.75" customHeight="1" x14ac:dyDescent="0.25">
      <c r="A92" s="10" t="s">
        <v>59</v>
      </c>
      <c r="B92" s="30"/>
      <c r="C92" s="13"/>
      <c r="D92" s="13"/>
      <c r="E92" s="13"/>
      <c r="F92" s="13"/>
      <c r="G92" s="13"/>
      <c r="H92" s="13"/>
      <c r="I92" s="13"/>
      <c r="J92" s="13"/>
      <c r="K92" s="13"/>
    </row>
    <row r="93" spans="1:11" ht="12.75" customHeight="1" x14ac:dyDescent="0.25">
      <c r="A93" s="10"/>
      <c r="B93" s="13"/>
      <c r="C93" s="13"/>
      <c r="D93" s="13"/>
      <c r="E93" s="13"/>
      <c r="F93" s="13"/>
      <c r="G93" s="13"/>
      <c r="H93" s="13"/>
      <c r="I93" s="13"/>
      <c r="J93" s="13"/>
      <c r="K93" s="13"/>
    </row>
    <row r="94" spans="1:11" ht="12.75" customHeight="1" x14ac:dyDescent="0.25">
      <c r="A94" s="29" t="s">
        <v>60</v>
      </c>
      <c r="B94" s="13"/>
      <c r="C94" s="13"/>
      <c r="D94" s="13"/>
      <c r="E94" s="13"/>
      <c r="F94" s="13"/>
      <c r="G94" s="13"/>
      <c r="H94" s="13"/>
      <c r="I94" s="13"/>
      <c r="J94" s="13"/>
      <c r="K94" s="13"/>
    </row>
    <row r="95" spans="1:11" ht="12.75" customHeight="1" x14ac:dyDescent="0.25">
      <c r="A95" s="10" t="s">
        <v>61</v>
      </c>
      <c r="B95" s="13"/>
      <c r="C95" s="13"/>
      <c r="D95" s="13"/>
      <c r="E95" s="13"/>
      <c r="F95" s="13"/>
      <c r="G95" s="13"/>
      <c r="H95" s="13"/>
      <c r="I95" s="13"/>
      <c r="J95" s="13"/>
      <c r="K95" s="13"/>
    </row>
    <row r="96" spans="1:11" ht="12.75" customHeight="1" x14ac:dyDescent="0.25">
      <c r="A96" s="10"/>
      <c r="B96" s="13"/>
      <c r="C96" s="13"/>
      <c r="D96" s="13"/>
      <c r="E96" s="13"/>
      <c r="F96" s="13"/>
      <c r="G96" s="13"/>
      <c r="H96" s="13"/>
      <c r="I96" s="13"/>
      <c r="J96" s="13"/>
      <c r="K96" s="13"/>
    </row>
    <row r="97" spans="1:11" ht="12.75" customHeight="1" x14ac:dyDescent="0.25">
      <c r="A97" s="29" t="s">
        <v>62</v>
      </c>
      <c r="B97" s="13"/>
      <c r="C97" s="13"/>
      <c r="D97" s="13"/>
      <c r="E97" s="13"/>
      <c r="F97" s="13"/>
      <c r="G97" s="13"/>
      <c r="H97" s="13"/>
      <c r="I97" s="13"/>
      <c r="J97" s="13"/>
      <c r="K97" s="13"/>
    </row>
    <row r="98" spans="1:11" ht="68.25" customHeight="1" x14ac:dyDescent="0.25">
      <c r="A98" s="10" t="s">
        <v>63</v>
      </c>
      <c r="B98" s="13"/>
      <c r="C98" s="13"/>
      <c r="D98" s="13"/>
      <c r="E98" s="13"/>
      <c r="F98" s="13"/>
      <c r="G98" s="13"/>
      <c r="H98" s="13"/>
      <c r="I98" s="13"/>
      <c r="J98" s="13"/>
      <c r="K98" s="13"/>
    </row>
    <row r="99" spans="1:11" ht="12.75" customHeight="1" x14ac:dyDescent="0.25">
      <c r="A99" s="10"/>
      <c r="B99" s="13"/>
      <c r="C99" s="13"/>
      <c r="D99" s="13"/>
      <c r="E99" s="13"/>
      <c r="F99" s="13"/>
      <c r="G99" s="13"/>
      <c r="H99" s="13"/>
      <c r="I99" s="13"/>
      <c r="J99" s="13"/>
      <c r="K99" s="13"/>
    </row>
    <row r="100" spans="1:11" ht="12.75" customHeight="1" x14ac:dyDescent="0.25">
      <c r="A100" s="29" t="s">
        <v>64</v>
      </c>
      <c r="B100" s="13"/>
      <c r="C100" s="13"/>
      <c r="D100" s="13"/>
      <c r="E100" s="13"/>
      <c r="F100" s="13"/>
      <c r="G100" s="13"/>
      <c r="H100" s="13"/>
      <c r="I100" s="13"/>
      <c r="J100" s="13"/>
      <c r="K100" s="13"/>
    </row>
    <row r="101" spans="1:11" ht="12.75" customHeight="1" x14ac:dyDescent="0.25">
      <c r="A101" s="10" t="s">
        <v>65</v>
      </c>
      <c r="B101" s="13"/>
      <c r="C101" s="13"/>
      <c r="D101" s="13"/>
      <c r="E101" s="13"/>
      <c r="F101" s="13"/>
      <c r="G101" s="13"/>
      <c r="H101" s="13"/>
      <c r="I101" s="13"/>
      <c r="J101" s="13"/>
      <c r="K101" s="13"/>
    </row>
    <row r="102" spans="1:11" ht="12.75" customHeight="1" x14ac:dyDescent="0.25">
      <c r="A102" s="10"/>
      <c r="B102" s="13"/>
      <c r="C102" s="13"/>
      <c r="D102" s="13"/>
      <c r="E102" s="13"/>
      <c r="F102" s="13"/>
      <c r="G102" s="13"/>
      <c r="H102" s="13"/>
      <c r="I102" s="13"/>
      <c r="J102" s="13"/>
      <c r="K102" s="13"/>
    </row>
    <row r="103" spans="1:11" ht="12.75" customHeight="1" x14ac:dyDescent="0.25">
      <c r="A103" s="29" t="s">
        <v>66</v>
      </c>
      <c r="B103" s="13"/>
      <c r="C103" s="13"/>
      <c r="D103" s="13"/>
      <c r="E103" s="13"/>
      <c r="F103" s="13"/>
      <c r="G103" s="13"/>
      <c r="H103" s="13"/>
      <c r="I103" s="13"/>
      <c r="J103" s="13"/>
      <c r="K103" s="13"/>
    </row>
    <row r="104" spans="1:11" ht="12.75" customHeight="1" x14ac:dyDescent="0.25">
      <c r="A104" s="10" t="s">
        <v>67</v>
      </c>
      <c r="B104" s="13"/>
      <c r="C104" s="13"/>
      <c r="D104" s="13"/>
      <c r="E104" s="13"/>
      <c r="F104" s="13"/>
      <c r="G104" s="13"/>
      <c r="H104" s="13"/>
      <c r="I104" s="13"/>
      <c r="J104" s="13"/>
      <c r="K104" s="13"/>
    </row>
    <row r="105" spans="1:11" ht="12.75" customHeight="1" x14ac:dyDescent="0.25">
      <c r="A105" s="10"/>
      <c r="B105" s="13" t="s">
        <v>68</v>
      </c>
      <c r="C105" s="13"/>
      <c r="D105" s="13"/>
      <c r="E105" s="13"/>
      <c r="F105" s="13"/>
      <c r="G105" s="13"/>
      <c r="H105" s="13"/>
      <c r="I105" s="13"/>
      <c r="J105" s="13"/>
      <c r="K105" s="13"/>
    </row>
    <row r="106" spans="1:11" ht="12.75" customHeight="1" x14ac:dyDescent="0.25">
      <c r="A106" s="29" t="s">
        <v>69</v>
      </c>
      <c r="B106" s="13"/>
      <c r="C106" s="13"/>
      <c r="D106" s="13"/>
      <c r="E106" s="13"/>
      <c r="F106" s="13"/>
      <c r="G106" s="13"/>
      <c r="H106" s="13"/>
      <c r="I106" s="13"/>
      <c r="J106" s="13"/>
      <c r="K106" s="13"/>
    </row>
    <row r="107" spans="1:11" ht="71.25" customHeight="1" x14ac:dyDescent="0.25">
      <c r="A107" s="17" t="s">
        <v>70</v>
      </c>
      <c r="B107" s="13"/>
      <c r="C107" s="13"/>
      <c r="D107" s="13"/>
      <c r="E107" s="13"/>
      <c r="F107" s="13"/>
      <c r="G107" s="13"/>
      <c r="H107" s="13"/>
      <c r="I107" s="13"/>
      <c r="J107" s="13"/>
      <c r="K107" s="13"/>
    </row>
    <row r="108" spans="1:11" ht="12.75" customHeight="1" x14ac:dyDescent="0.25">
      <c r="A108" s="17" t="s">
        <v>71</v>
      </c>
      <c r="B108" s="13"/>
      <c r="C108" s="13"/>
      <c r="D108" s="13"/>
      <c r="E108" s="13"/>
      <c r="F108" s="13"/>
      <c r="G108" s="13"/>
      <c r="H108" s="13"/>
      <c r="I108" s="13"/>
      <c r="J108" s="13"/>
      <c r="K108" s="13"/>
    </row>
    <row r="109" spans="1:11" ht="12.75" customHeight="1" x14ac:dyDescent="0.25">
      <c r="A109" s="17" t="s">
        <v>72</v>
      </c>
      <c r="B109" s="13"/>
      <c r="C109" s="13"/>
      <c r="D109" s="13"/>
      <c r="E109" s="13"/>
      <c r="F109" s="13"/>
      <c r="G109" s="13"/>
      <c r="H109" s="13"/>
      <c r="I109" s="13"/>
      <c r="J109" s="13"/>
      <c r="K109" s="13"/>
    </row>
    <row r="110" spans="1:11" ht="10.5" customHeight="1" x14ac:dyDescent="0.25">
      <c r="A110" s="17"/>
      <c r="B110" s="13"/>
      <c r="C110" s="13"/>
      <c r="D110" s="13" t="s">
        <v>68</v>
      </c>
      <c r="E110" s="13"/>
      <c r="F110" s="13"/>
      <c r="G110" s="13"/>
      <c r="H110" s="13"/>
      <c r="I110" s="13"/>
      <c r="J110" s="13"/>
      <c r="K110" s="13"/>
    </row>
    <row r="111" spans="1:11" ht="99.75" customHeight="1" x14ac:dyDescent="0.25">
      <c r="A111" s="10" t="s">
        <v>73</v>
      </c>
      <c r="B111" s="13"/>
      <c r="C111" s="13"/>
      <c r="D111" s="13"/>
      <c r="E111" s="13"/>
      <c r="F111" s="13"/>
      <c r="G111" s="13"/>
      <c r="H111" s="13"/>
      <c r="I111" s="13"/>
      <c r="J111" s="13"/>
      <c r="K111" s="13"/>
    </row>
    <row r="112" spans="1:11" ht="12.75" customHeight="1" x14ac:dyDescent="0.25">
      <c r="A112" s="17" t="s">
        <v>74</v>
      </c>
      <c r="B112" s="13"/>
      <c r="C112" s="13"/>
      <c r="D112" s="13"/>
      <c r="E112" s="13"/>
      <c r="F112" s="13"/>
      <c r="G112" s="13"/>
      <c r="H112" s="13"/>
      <c r="I112" s="13"/>
      <c r="J112" s="13"/>
      <c r="K112" s="13"/>
    </row>
    <row r="113" spans="1:11" ht="12.75" customHeight="1" x14ac:dyDescent="0.25">
      <c r="A113" s="17"/>
      <c r="B113" s="13"/>
      <c r="C113" s="13"/>
      <c r="D113" s="13"/>
      <c r="E113" s="13"/>
      <c r="F113" s="13"/>
      <c r="G113" s="13"/>
      <c r="H113" s="13"/>
      <c r="I113" s="13"/>
      <c r="J113" s="13"/>
      <c r="K113" s="13"/>
    </row>
    <row r="114" spans="1:11" ht="12.75" customHeight="1" x14ac:dyDescent="0.25">
      <c r="A114" s="10" t="s">
        <v>75</v>
      </c>
      <c r="B114" s="13"/>
      <c r="C114" s="13"/>
      <c r="D114" s="13"/>
      <c r="E114" s="13"/>
      <c r="F114" s="13"/>
      <c r="G114" s="13"/>
      <c r="H114" s="13"/>
      <c r="I114" s="13"/>
      <c r="J114" s="13"/>
      <c r="K114" s="13"/>
    </row>
    <row r="115" spans="1:11" ht="11.25" customHeight="1" x14ac:dyDescent="0.25">
      <c r="A115" s="31"/>
      <c r="B115" s="16"/>
      <c r="C115" s="13"/>
      <c r="D115" s="13"/>
      <c r="E115" s="13"/>
      <c r="F115" s="13"/>
      <c r="G115" s="13"/>
      <c r="H115" s="13"/>
      <c r="I115" s="13"/>
      <c r="J115" s="13"/>
      <c r="K115" s="13"/>
    </row>
    <row r="116" spans="1:11" ht="12.75" customHeight="1" x14ac:dyDescent="0.25">
      <c r="A116" s="29" t="s">
        <v>76</v>
      </c>
      <c r="B116" s="13"/>
      <c r="C116" s="13"/>
      <c r="D116" s="13"/>
      <c r="E116" s="13"/>
      <c r="F116" s="13"/>
      <c r="G116" s="13"/>
      <c r="H116" s="13"/>
      <c r="I116" s="13"/>
      <c r="J116" s="13"/>
      <c r="K116" s="13"/>
    </row>
    <row r="117" spans="1:11" ht="32.25" customHeight="1" x14ac:dyDescent="0.25">
      <c r="A117" s="10" t="s">
        <v>77</v>
      </c>
      <c r="B117" s="13"/>
      <c r="C117" s="13"/>
      <c r="D117" s="13"/>
      <c r="E117" s="13"/>
      <c r="F117" s="13"/>
      <c r="G117" s="13"/>
      <c r="H117" s="13"/>
      <c r="I117" s="13"/>
      <c r="J117" s="13"/>
      <c r="K117" s="13"/>
    </row>
    <row r="118" spans="1:11" ht="12.75" customHeight="1" x14ac:dyDescent="0.25">
      <c r="A118" s="10"/>
      <c r="B118" s="13"/>
      <c r="C118" s="13"/>
      <c r="D118" s="13"/>
      <c r="E118" s="13"/>
      <c r="F118" s="13"/>
      <c r="G118" s="13"/>
      <c r="H118" s="13"/>
      <c r="I118" s="13"/>
      <c r="J118" s="13"/>
      <c r="K118" s="13"/>
    </row>
    <row r="119" spans="1:11" ht="12.75" customHeight="1" x14ac:dyDescent="0.25">
      <c r="A119" s="29" t="s">
        <v>78</v>
      </c>
      <c r="B119" s="13"/>
      <c r="C119" s="13"/>
      <c r="D119" s="13"/>
      <c r="E119" s="13"/>
      <c r="F119" s="13"/>
      <c r="G119" s="13"/>
      <c r="H119" s="13"/>
      <c r="I119" s="13"/>
      <c r="J119" s="13"/>
      <c r="K119" s="13"/>
    </row>
    <row r="120" spans="1:11" ht="12" customHeight="1" x14ac:dyDescent="0.25">
      <c r="A120" s="10" t="s">
        <v>79</v>
      </c>
      <c r="B120" s="13"/>
      <c r="C120" s="13"/>
      <c r="D120" s="13"/>
      <c r="E120" s="13"/>
      <c r="F120" s="13"/>
      <c r="G120" s="13"/>
      <c r="H120" s="13"/>
      <c r="I120" s="13"/>
      <c r="J120" s="13"/>
      <c r="K120" s="13"/>
    </row>
    <row r="121" spans="1:11" ht="3" hidden="1" customHeight="1" x14ac:dyDescent="0.25">
      <c r="A121" s="10"/>
      <c r="B121" s="13"/>
      <c r="C121" s="13"/>
      <c r="D121" s="13"/>
      <c r="E121" s="13"/>
      <c r="F121" s="13"/>
      <c r="G121" s="13"/>
      <c r="H121" s="13"/>
      <c r="I121" s="13"/>
      <c r="J121" s="13"/>
      <c r="K121" s="13"/>
    </row>
    <row r="122" spans="1:11" ht="12.75" customHeight="1" x14ac:dyDescent="0.25">
      <c r="A122" s="10" t="s">
        <v>80</v>
      </c>
      <c r="B122" s="13"/>
      <c r="C122" s="13"/>
      <c r="D122" s="13"/>
      <c r="E122" s="13"/>
      <c r="F122" s="13"/>
      <c r="G122" s="13"/>
      <c r="H122" s="13"/>
      <c r="I122" s="13"/>
      <c r="J122" s="13"/>
      <c r="K122" s="13"/>
    </row>
    <row r="123" spans="1:11" ht="12.75" customHeight="1" x14ac:dyDescent="0.25">
      <c r="A123" s="10" t="s">
        <v>81</v>
      </c>
      <c r="B123" s="13"/>
      <c r="C123" s="13"/>
      <c r="D123" s="13"/>
      <c r="E123" s="13"/>
      <c r="F123" s="13"/>
      <c r="G123" s="13"/>
      <c r="H123" s="13"/>
      <c r="I123" s="13"/>
      <c r="J123" s="13"/>
      <c r="K123" s="13"/>
    </row>
    <row r="124" spans="1:11" ht="12.75" customHeight="1" x14ac:dyDescent="0.25">
      <c r="A124" s="10" t="s">
        <v>82</v>
      </c>
      <c r="B124" s="13"/>
      <c r="C124" s="13"/>
      <c r="D124" s="13"/>
      <c r="E124" s="13"/>
      <c r="F124" s="13"/>
      <c r="G124" s="13"/>
      <c r="H124" s="13"/>
      <c r="I124" s="13"/>
      <c r="J124" s="13"/>
      <c r="K124" s="13"/>
    </row>
    <row r="125" spans="1:11" ht="12.75" customHeight="1" x14ac:dyDescent="0.25">
      <c r="A125" s="10" t="s">
        <v>83</v>
      </c>
      <c r="B125" s="13"/>
      <c r="C125" s="13"/>
      <c r="D125" s="13"/>
      <c r="E125" s="13"/>
      <c r="F125" s="13"/>
      <c r="G125" s="13"/>
      <c r="H125" s="13"/>
      <c r="I125" s="13"/>
      <c r="J125" s="13"/>
      <c r="K125" s="13"/>
    </row>
    <row r="126" spans="1:11" ht="12.75" customHeight="1" x14ac:dyDescent="0.25">
      <c r="A126" s="10" t="s">
        <v>84</v>
      </c>
      <c r="B126" s="13"/>
      <c r="C126" s="13"/>
      <c r="D126" s="13"/>
      <c r="E126" s="13"/>
      <c r="F126" s="13"/>
      <c r="G126" s="13"/>
      <c r="H126" s="13"/>
      <c r="I126" s="13"/>
      <c r="J126" s="13"/>
      <c r="K126" s="13"/>
    </row>
    <row r="127" spans="1:11" ht="33.75" customHeight="1" x14ac:dyDescent="0.25">
      <c r="A127" s="10" t="s">
        <v>85</v>
      </c>
      <c r="B127" s="13"/>
      <c r="C127" s="13"/>
      <c r="D127" s="13"/>
      <c r="E127" s="13"/>
      <c r="F127" s="13"/>
      <c r="G127" s="13"/>
      <c r="H127" s="13"/>
      <c r="I127" s="13"/>
      <c r="J127" s="13"/>
      <c r="K127" s="13"/>
    </row>
    <row r="128" spans="1:11" ht="12.75" customHeight="1" x14ac:dyDescent="0.25">
      <c r="A128" s="32" t="s">
        <v>44</v>
      </c>
      <c r="B128" s="13"/>
      <c r="C128" s="13"/>
      <c r="D128" s="13"/>
      <c r="E128" s="13"/>
      <c r="F128" s="13"/>
      <c r="G128" s="13"/>
      <c r="H128" s="13"/>
      <c r="I128" s="13"/>
      <c r="J128" s="13"/>
      <c r="K128" s="13"/>
    </row>
    <row r="129" spans="1:11" ht="15.75" customHeight="1" x14ac:dyDescent="0.25">
      <c r="A129" s="32" t="s">
        <v>86</v>
      </c>
      <c r="B129" s="13"/>
      <c r="C129" s="13"/>
      <c r="D129" s="13"/>
      <c r="E129" s="13"/>
      <c r="F129" s="13"/>
      <c r="G129" s="13"/>
      <c r="H129" s="13"/>
      <c r="I129" s="13"/>
      <c r="J129" s="13"/>
      <c r="K129" s="13"/>
    </row>
    <row r="130" spans="1:11" ht="12.75" customHeight="1" x14ac:dyDescent="0.25">
      <c r="A130" s="10"/>
      <c r="B130" s="13"/>
      <c r="C130" s="13"/>
      <c r="D130" s="13"/>
      <c r="E130" s="13"/>
      <c r="F130" s="13"/>
      <c r="G130" s="13"/>
      <c r="H130" s="13"/>
      <c r="I130" s="13"/>
      <c r="J130" s="13"/>
      <c r="K130" s="13"/>
    </row>
    <row r="131" spans="1:11" ht="12.75" customHeight="1" x14ac:dyDescent="0.25">
      <c r="A131" s="29" t="s">
        <v>87</v>
      </c>
      <c r="B131" s="13"/>
      <c r="C131" s="13"/>
      <c r="D131" s="13"/>
      <c r="E131" s="13"/>
      <c r="F131" s="13"/>
      <c r="G131" s="13"/>
      <c r="H131" s="13"/>
      <c r="I131" s="13"/>
      <c r="J131" s="13"/>
      <c r="K131" s="13"/>
    </row>
    <row r="132" spans="1:11" ht="40.5" customHeight="1" x14ac:dyDescent="0.25">
      <c r="A132" s="10" t="s">
        <v>88</v>
      </c>
      <c r="B132" s="13"/>
      <c r="C132" s="13"/>
      <c r="D132" s="13"/>
      <c r="E132" s="13"/>
      <c r="F132" s="13"/>
      <c r="G132" s="13"/>
      <c r="H132" s="13"/>
      <c r="I132" s="13"/>
      <c r="J132" s="13"/>
      <c r="K132" s="13"/>
    </row>
    <row r="133" spans="1:11" ht="61.5" customHeight="1" x14ac:dyDescent="0.25">
      <c r="A133" s="14" t="s">
        <v>89</v>
      </c>
      <c r="B133" s="13"/>
      <c r="C133" s="13"/>
      <c r="D133" s="13"/>
      <c r="E133" s="13"/>
      <c r="F133" s="13"/>
      <c r="G133" s="13"/>
      <c r="H133" s="13"/>
      <c r="I133" s="13"/>
      <c r="J133" s="13"/>
      <c r="K133" s="13"/>
    </row>
    <row r="134" spans="1:11" ht="12.75" customHeight="1" x14ac:dyDescent="0.25">
      <c r="A134" s="29" t="s">
        <v>90</v>
      </c>
      <c r="B134" s="13"/>
      <c r="C134" s="13"/>
      <c r="D134" s="13"/>
      <c r="E134" s="13"/>
      <c r="F134" s="13"/>
      <c r="G134" s="13"/>
      <c r="H134" s="13"/>
      <c r="I134" s="13"/>
      <c r="J134" s="13"/>
      <c r="K134" s="13"/>
    </row>
    <row r="135" spans="1:11" ht="12.75" customHeight="1" x14ac:dyDescent="0.25">
      <c r="A135" s="14" t="s">
        <v>91</v>
      </c>
      <c r="B135" s="13"/>
      <c r="C135" s="13"/>
      <c r="D135" s="13"/>
      <c r="E135" s="13"/>
      <c r="F135" s="13"/>
      <c r="G135" s="13"/>
      <c r="H135" s="13"/>
      <c r="I135" s="13"/>
      <c r="J135" s="13"/>
      <c r="K135" s="13"/>
    </row>
    <row r="136" spans="1:11" ht="12.75" customHeight="1" x14ac:dyDescent="0.25">
      <c r="B136" s="13"/>
      <c r="C136" s="13"/>
      <c r="D136" s="13"/>
      <c r="E136" s="13"/>
      <c r="F136" s="13"/>
      <c r="G136" s="13"/>
      <c r="H136" s="13"/>
      <c r="I136" s="13"/>
      <c r="J136" s="13"/>
      <c r="K136" s="13"/>
    </row>
    <row r="137" spans="1:11" ht="71.25" customHeight="1" x14ac:dyDescent="0.25">
      <c r="A137" s="21" t="s">
        <v>92</v>
      </c>
      <c r="B137" s="13"/>
      <c r="C137" s="13"/>
      <c r="D137" s="13"/>
      <c r="E137" s="13"/>
      <c r="F137" s="13"/>
      <c r="G137" s="13"/>
      <c r="H137" s="13"/>
      <c r="I137" s="13"/>
      <c r="J137" s="13"/>
      <c r="K137" s="13"/>
    </row>
    <row r="138" spans="1:11" ht="12.75" customHeight="1" x14ac:dyDescent="0.25">
      <c r="A138" s="17"/>
      <c r="B138" s="13"/>
      <c r="C138" s="13"/>
      <c r="D138" s="13"/>
      <c r="E138" s="13"/>
      <c r="F138" s="13"/>
      <c r="G138" s="13"/>
      <c r="H138" s="13"/>
      <c r="I138" s="13"/>
      <c r="J138" s="13"/>
      <c r="K138" s="13"/>
    </row>
    <row r="139" spans="1:11" ht="12.75" customHeight="1" x14ac:dyDescent="0.25">
      <c r="A139" s="17"/>
      <c r="B139" s="13"/>
      <c r="C139" s="13"/>
      <c r="D139" s="13"/>
      <c r="E139" s="13"/>
      <c r="F139" s="13"/>
      <c r="G139" s="13"/>
      <c r="H139" s="13"/>
      <c r="I139" s="13"/>
      <c r="J139" s="13"/>
      <c r="K139" s="13"/>
    </row>
    <row r="140" spans="1:11" ht="12.75" customHeight="1" x14ac:dyDescent="0.25">
      <c r="A140" s="17"/>
      <c r="B140" s="13"/>
      <c r="C140" s="13"/>
      <c r="D140" s="13"/>
      <c r="E140" s="13"/>
      <c r="F140" s="13"/>
      <c r="G140" s="13"/>
      <c r="H140" s="13"/>
      <c r="I140" s="13"/>
      <c r="J140" s="13"/>
      <c r="K140" s="13"/>
    </row>
    <row r="141" spans="1:11" ht="12.75" customHeight="1" x14ac:dyDescent="0.25">
      <c r="A141" s="17"/>
      <c r="B141" s="13"/>
      <c r="C141" s="13"/>
      <c r="D141" s="13"/>
      <c r="E141" s="13"/>
      <c r="F141" s="13"/>
      <c r="G141" s="13"/>
      <c r="H141" s="13"/>
      <c r="I141" s="13"/>
      <c r="J141" s="13"/>
      <c r="K141" s="13"/>
    </row>
    <row r="142" spans="1:11" ht="12.75" customHeight="1" x14ac:dyDescent="0.25">
      <c r="A142" s="27"/>
      <c r="B142" s="13"/>
      <c r="C142" s="13"/>
      <c r="D142" s="13"/>
      <c r="E142" s="13"/>
      <c r="F142" s="13"/>
      <c r="G142" s="13"/>
      <c r="H142" s="13"/>
      <c r="I142" s="13"/>
      <c r="J142" s="13"/>
      <c r="K142" s="13"/>
    </row>
    <row r="143" spans="1:11" ht="15.75" customHeight="1" x14ac:dyDescent="0.25"/>
    <row r="144" spans="1:11"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4">
    <mergeCell ref="C1:D1"/>
    <mergeCell ref="C21:D21"/>
    <mergeCell ref="C22:D22"/>
    <mergeCell ref="C24:D24"/>
  </mergeCells>
  <printOptions horizontalCentered="1"/>
  <pageMargins left="0.70866141732283472" right="0.70866141732283472" top="0.74803149606299213" bottom="0.74803149606299213" header="0" footer="0"/>
  <pageSetup paperSize="9" fitToHeight="0"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1000"/>
  <sheetViews>
    <sheetView workbookViewId="0"/>
  </sheetViews>
  <sheetFormatPr defaultColWidth="12.6328125" defaultRowHeight="15" customHeight="1" x14ac:dyDescent="0.25"/>
  <cols>
    <col min="1" max="1" width="18.36328125" customWidth="1"/>
    <col min="2" max="2" width="37" customWidth="1"/>
    <col min="3" max="3" width="37.6328125" customWidth="1"/>
    <col min="4" max="4" width="10.36328125" customWidth="1"/>
    <col min="5" max="5" width="37.6328125" customWidth="1"/>
    <col min="6" max="6" width="36.36328125" customWidth="1"/>
    <col min="7" max="7" width="19.08984375" customWidth="1"/>
    <col min="8" max="8" width="3.08984375" customWidth="1"/>
    <col min="9" max="13" width="9.08984375" customWidth="1"/>
    <col min="14" max="14" width="38.6328125" hidden="1" customWidth="1"/>
    <col min="15" max="16" width="9.08984375" hidden="1" customWidth="1"/>
    <col min="17" max="26" width="14.36328125" customWidth="1"/>
  </cols>
  <sheetData>
    <row r="1" spans="1:16" ht="37.5" customHeight="1" x14ac:dyDescent="0.25">
      <c r="A1" s="285" t="str">
        <f>Spolu!C3&amp;", "&amp;Spolu!C6</f>
        <v>job&amp;fun s.r.o., Letná 33, Stará Ľubovňa, 064 01</v>
      </c>
      <c r="B1" s="276"/>
      <c r="C1" s="276"/>
      <c r="D1" s="218"/>
      <c r="E1" s="218"/>
      <c r="F1" s="218"/>
      <c r="G1" s="218"/>
      <c r="H1" s="218"/>
      <c r="I1" s="218"/>
      <c r="J1" s="218"/>
      <c r="K1" s="218"/>
      <c r="L1" s="218"/>
      <c r="M1" s="218"/>
      <c r="N1" s="218" t="str">
        <f t="shared" ref="N1:N19" si="0">O1&amp;" - "&amp;P1</f>
        <v>a - príspevok uznaným športom</v>
      </c>
      <c r="O1" s="218" t="s">
        <v>375</v>
      </c>
      <c r="P1" s="218" t="str">
        <f>Spolu!B17</f>
        <v>príspevok uznaným športom</v>
      </c>
    </row>
    <row r="2" spans="1:16" ht="15.5" x14ac:dyDescent="0.25">
      <c r="A2" s="13"/>
      <c r="B2" s="13"/>
      <c r="C2" s="13"/>
      <c r="D2" s="218"/>
      <c r="E2" s="218"/>
      <c r="F2" s="218"/>
      <c r="G2" s="218"/>
      <c r="H2" s="218"/>
      <c r="I2" s="218"/>
      <c r="J2" s="218"/>
      <c r="K2" s="218"/>
      <c r="L2" s="218"/>
      <c r="M2" s="218"/>
      <c r="N2" s="218" t="str">
        <f t="shared" si="0"/>
        <v>b - príspevok Slovenskému olympijskému a športovému výboru</v>
      </c>
      <c r="O2" s="218" t="s">
        <v>377</v>
      </c>
      <c r="P2" s="218" t="str">
        <f>Spolu!B18</f>
        <v>príspevok Slovenskému olympijskému a športovému výboru</v>
      </c>
    </row>
    <row r="3" spans="1:16" ht="15.5" x14ac:dyDescent="0.25">
      <c r="A3" s="13"/>
      <c r="B3" s="13"/>
      <c r="C3" s="13"/>
      <c r="D3" s="218"/>
      <c r="E3" s="286" t="s">
        <v>2952</v>
      </c>
      <c r="F3" s="287"/>
      <c r="G3" s="218"/>
      <c r="H3" s="218"/>
      <c r="I3" s="218"/>
      <c r="J3" s="218"/>
      <c r="K3" s="218"/>
      <c r="L3" s="218"/>
      <c r="M3" s="218"/>
      <c r="N3" s="218" t="str">
        <f t="shared" si="0"/>
        <v>c - príspevok Slovenskému paralympijskému výboru</v>
      </c>
      <c r="O3" s="218" t="s">
        <v>379</v>
      </c>
      <c r="P3" s="218" t="str">
        <f>Spolu!B19</f>
        <v>príspevok Slovenskému paralympijskému výboru</v>
      </c>
    </row>
    <row r="4" spans="1:16" ht="45.75" customHeight="1" x14ac:dyDescent="0.25">
      <c r="A4" s="13"/>
      <c r="B4" s="13"/>
      <c r="C4" s="13"/>
      <c r="D4" s="218"/>
      <c r="E4" s="288"/>
      <c r="F4" s="249"/>
      <c r="G4" s="218"/>
      <c r="H4" s="218"/>
      <c r="I4" s="218"/>
      <c r="J4" s="218"/>
      <c r="K4" s="218"/>
      <c r="L4" s="218"/>
      <c r="M4" s="218"/>
      <c r="N4" s="218" t="str">
        <f t="shared" si="0"/>
        <v>d - príspevok športovcom top tímu</v>
      </c>
      <c r="O4" s="218" t="s">
        <v>381</v>
      </c>
      <c r="P4" s="218" t="str">
        <f>Spolu!B20</f>
        <v>príspevok športovcom top tímu</v>
      </c>
    </row>
    <row r="5" spans="1:16" ht="30.75" customHeight="1" x14ac:dyDescent="0.25">
      <c r="A5" s="13"/>
      <c r="B5" s="13"/>
      <c r="C5" s="219" t="s">
        <v>2953</v>
      </c>
      <c r="D5" s="218"/>
      <c r="E5" s="218"/>
      <c r="F5" s="218"/>
      <c r="G5" s="218"/>
      <c r="H5" s="218"/>
      <c r="I5" s="218"/>
      <c r="J5" s="218"/>
      <c r="K5" s="218"/>
      <c r="L5" s="218"/>
      <c r="M5" s="218"/>
      <c r="N5" s="218" t="str">
        <f t="shared" si="0"/>
        <v>e - organizácia významnej súťaže alebo účasť na významnej súťaži podľa § 3 písm. h) vrátane prípravy na túto súťaž</v>
      </c>
      <c r="O5" s="218" t="s">
        <v>383</v>
      </c>
      <c r="P5" s="218" t="str">
        <f>Spolu!B21</f>
        <v>organizácia významnej súťaže alebo účasť na významnej súťaži podľa § 3 písm. h) vrátane prípravy na túto súťaž</v>
      </c>
    </row>
    <row r="6" spans="1:16" ht="31" x14ac:dyDescent="0.25">
      <c r="A6" s="13"/>
      <c r="B6" s="13"/>
      <c r="C6" s="219" t="s">
        <v>2954</v>
      </c>
      <c r="D6" s="218"/>
      <c r="E6" s="220" t="s">
        <v>2955</v>
      </c>
      <c r="F6" s="221"/>
      <c r="G6" s="218"/>
      <c r="H6" s="218"/>
      <c r="I6" s="218"/>
      <c r="J6" s="218"/>
      <c r="K6" s="218"/>
      <c r="L6" s="218"/>
      <c r="M6" s="218"/>
      <c r="N6" s="218" t="str">
        <f t="shared" si="0"/>
        <v>f - plnenie úloh verejného záujmu v športe</v>
      </c>
      <c r="O6" s="218" t="s">
        <v>385</v>
      </c>
      <c r="P6" s="218" t="str">
        <f>Spolu!B22</f>
        <v>plnenie úloh verejného záujmu v športe</v>
      </c>
    </row>
    <row r="7" spans="1:16" ht="15.5" x14ac:dyDescent="0.25">
      <c r="A7" s="13"/>
      <c r="B7" s="13"/>
      <c r="C7" s="219" t="s">
        <v>2957</v>
      </c>
      <c r="D7" s="218"/>
      <c r="E7" s="220" t="s">
        <v>2958</v>
      </c>
      <c r="F7" s="222"/>
      <c r="G7" s="218"/>
      <c r="H7" s="218"/>
      <c r="I7" s="218"/>
      <c r="J7" s="218"/>
      <c r="K7" s="218"/>
      <c r="L7" s="218"/>
      <c r="M7" s="218"/>
      <c r="N7" s="218" t="str">
        <f t="shared" si="0"/>
        <v>g - rozvoj športov, ktoré nie sú uznanými podľa zákona č. 440/2015 Z. z.</v>
      </c>
      <c r="O7" s="218" t="s">
        <v>387</v>
      </c>
      <c r="P7" s="218" t="str">
        <f>Spolu!B23</f>
        <v>rozvoj športov, ktoré nie sú uznanými podľa zákona č. 440/2015 Z. z.</v>
      </c>
    </row>
    <row r="8" spans="1:16" ht="15.5" x14ac:dyDescent="0.25">
      <c r="A8" s="13"/>
      <c r="B8" s="13"/>
      <c r="C8" s="219" t="s">
        <v>2960</v>
      </c>
      <c r="D8" s="218"/>
      <c r="E8" s="220" t="s">
        <v>2961</v>
      </c>
      <c r="F8" s="223"/>
      <c r="G8" s="218"/>
      <c r="H8" s="218"/>
      <c r="I8" s="218"/>
      <c r="J8" s="218"/>
      <c r="K8" s="218"/>
      <c r="L8" s="218"/>
      <c r="M8" s="218"/>
      <c r="N8" s="218" t="str">
        <f t="shared" si="0"/>
        <v>h - podpora a rozvoj turistických a cykloturistických trás</v>
      </c>
      <c r="O8" s="218" t="s">
        <v>389</v>
      </c>
      <c r="P8" s="218" t="str">
        <f>Spolu!B24</f>
        <v>podpora a rozvoj turistických a cykloturistických trás</v>
      </c>
    </row>
    <row r="9" spans="1:16" ht="15.5" x14ac:dyDescent="0.25">
      <c r="A9" s="13"/>
      <c r="B9" s="13"/>
      <c r="C9" s="13"/>
      <c r="D9" s="218"/>
      <c r="E9" s="220" t="s">
        <v>2984</v>
      </c>
      <c r="F9" s="223"/>
      <c r="G9" s="218"/>
      <c r="H9" s="218"/>
      <c r="I9" s="218"/>
      <c r="J9" s="218"/>
      <c r="K9" s="218"/>
      <c r="L9" s="218"/>
      <c r="M9" s="218"/>
      <c r="N9" s="218" t="str">
        <f t="shared" si="0"/>
        <v>i - podpora národného projektu športu pre všetkých so zameraním na mládež</v>
      </c>
      <c r="O9" s="218" t="s">
        <v>391</v>
      </c>
      <c r="P9" s="218" t="str">
        <f>Spolu!B25</f>
        <v>podpora národného projektu športu pre všetkých so zameraním na mládež</v>
      </c>
    </row>
    <row r="10" spans="1:16" ht="15.5" x14ac:dyDescent="0.25">
      <c r="A10" s="13"/>
      <c r="B10" s="13"/>
      <c r="C10" s="13"/>
      <c r="D10" s="218"/>
      <c r="E10" s="220" t="s">
        <v>2962</v>
      </c>
      <c r="F10" s="221"/>
      <c r="G10" s="218"/>
      <c r="H10" s="218"/>
      <c r="I10" s="218"/>
      <c r="J10" s="218"/>
      <c r="K10" s="218"/>
      <c r="L10" s="218"/>
      <c r="M10" s="218"/>
      <c r="N10" s="218" t="str">
        <f t="shared" si="0"/>
        <v>j - projekty školského športu, univerzitného športu a športu pre všetkých</v>
      </c>
      <c r="O10" s="218" t="s">
        <v>393</v>
      </c>
      <c r="P10" s="218" t="str">
        <f>Spolu!B26</f>
        <v>projekty školského športu, univerzitného športu a športu pre všetkých</v>
      </c>
    </row>
    <row r="11" spans="1:16" ht="15.5" x14ac:dyDescent="0.25">
      <c r="A11" s="13"/>
      <c r="B11" s="13"/>
      <c r="C11" s="13"/>
      <c r="D11" s="218"/>
      <c r="E11" s="218"/>
      <c r="F11" s="218"/>
      <c r="G11" s="218"/>
      <c r="H11" s="218"/>
      <c r="I11" s="218"/>
      <c r="J11" s="218"/>
      <c r="K11" s="218"/>
      <c r="L11" s="218"/>
      <c r="M11" s="218"/>
      <c r="N11" s="218" t="str">
        <f t="shared" si="0"/>
        <v>k - výstavba, modernizácia a rekonštrukcia športovej infraštruktúry národného významu</v>
      </c>
      <c r="O11" s="218" t="s">
        <v>395</v>
      </c>
      <c r="P11" s="218" t="str">
        <f>Spolu!B27</f>
        <v>výstavba, modernizácia a rekonštrukcia športovej infraštruktúry národného významu</v>
      </c>
    </row>
    <row r="12" spans="1:16" ht="54.75" customHeight="1" x14ac:dyDescent="0.35">
      <c r="A12" s="289" t="s">
        <v>2985</v>
      </c>
      <c r="B12" s="249"/>
      <c r="C12" s="249"/>
      <c r="D12" s="219"/>
      <c r="E12" s="219"/>
      <c r="F12" s="236" t="s">
        <v>2986</v>
      </c>
      <c r="G12" s="219"/>
      <c r="H12" s="218"/>
      <c r="I12" s="218"/>
      <c r="J12" s="218"/>
      <c r="K12" s="218"/>
      <c r="L12" s="218"/>
      <c r="M12" s="218"/>
      <c r="N12" s="218" t="str">
        <f t="shared" si="0"/>
        <v>l - športové pohybové tábory pre mládež</v>
      </c>
      <c r="O12" s="218" t="s">
        <v>397</v>
      </c>
      <c r="P12" s="218" t="str">
        <f>Spolu!B28</f>
        <v>športové pohybové tábory pre mládež</v>
      </c>
    </row>
    <row r="13" spans="1:16" ht="54.75" customHeight="1" x14ac:dyDescent="0.25">
      <c r="A13" s="290"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249"/>
      <c r="C13" s="249"/>
      <c r="D13" s="218"/>
      <c r="E13" s="218"/>
      <c r="F13" s="236" t="s">
        <v>2987</v>
      </c>
      <c r="G13" s="218"/>
      <c r="H13" s="218"/>
      <c r="I13" s="218"/>
      <c r="J13" s="218"/>
      <c r="K13" s="218"/>
      <c r="L13" s="218"/>
      <c r="M13" s="218"/>
      <c r="N13" s="218" t="str">
        <f t="shared" si="0"/>
        <v>m - organizácia tradičných športových podujatí</v>
      </c>
      <c r="O13" s="218" t="s">
        <v>399</v>
      </c>
      <c r="P13" s="218" t="str">
        <f>Spolu!B29</f>
        <v>organizácia tradičných športových podujatí</v>
      </c>
    </row>
    <row r="14" spans="1:16" ht="33.75" customHeight="1" x14ac:dyDescent="0.25">
      <c r="A14" s="13" t="s">
        <v>2969</v>
      </c>
      <c r="B14" s="291" t="s">
        <v>2988</v>
      </c>
      <c r="C14" s="258"/>
      <c r="D14" s="218"/>
      <c r="E14" s="218"/>
      <c r="F14" s="237"/>
      <c r="G14" s="218"/>
      <c r="H14" s="218"/>
      <c r="I14" s="218"/>
      <c r="J14" s="218"/>
      <c r="K14" s="218"/>
      <c r="L14" s="218"/>
      <c r="M14" s="218"/>
      <c r="N14" s="218" t="str">
        <f t="shared" si="0"/>
        <v xml:space="preserve">n - </v>
      </c>
      <c r="O14" s="218" t="s">
        <v>401</v>
      </c>
      <c r="P14" s="218"/>
    </row>
    <row r="15" spans="1:16" ht="33.75" customHeight="1" x14ac:dyDescent="0.25">
      <c r="A15" s="13" t="s">
        <v>2989</v>
      </c>
      <c r="B15" s="291"/>
      <c r="C15" s="258"/>
      <c r="D15" s="218"/>
      <c r="E15" s="218"/>
      <c r="F15" s="293"/>
      <c r="G15" s="218"/>
      <c r="H15" s="218"/>
      <c r="I15" s="218"/>
      <c r="J15" s="218"/>
      <c r="K15" s="218"/>
      <c r="L15" s="218"/>
      <c r="M15" s="218"/>
      <c r="N15" s="218" t="str">
        <f t="shared" si="0"/>
        <v xml:space="preserve">o - </v>
      </c>
      <c r="O15" s="218" t="s">
        <v>402</v>
      </c>
      <c r="P15" s="218"/>
    </row>
    <row r="16" spans="1:16" ht="15.5" x14ac:dyDescent="0.25">
      <c r="A16" s="13" t="s">
        <v>2972</v>
      </c>
      <c r="B16" s="224">
        <f t="shared" ref="B16:B17" si="1">F8</f>
        <v>0</v>
      </c>
      <c r="C16" s="218"/>
      <c r="D16" s="218"/>
      <c r="E16" s="218"/>
      <c r="F16" s="249"/>
      <c r="G16" s="218"/>
      <c r="H16" s="218"/>
      <c r="I16" s="218"/>
      <c r="J16" s="218"/>
      <c r="K16" s="218"/>
      <c r="L16" s="218"/>
      <c r="M16" s="218"/>
      <c r="N16" s="218" t="str">
        <f t="shared" si="0"/>
        <v xml:space="preserve">p - </v>
      </c>
      <c r="O16" s="218" t="s">
        <v>403</v>
      </c>
      <c r="P16" s="218"/>
    </row>
    <row r="17" spans="1:16" ht="31.5" customHeight="1" x14ac:dyDescent="0.25">
      <c r="A17" s="13" t="s">
        <v>2975</v>
      </c>
      <c r="B17" s="224">
        <f t="shared" si="1"/>
        <v>0</v>
      </c>
      <c r="C17" s="218"/>
      <c r="D17" s="218"/>
      <c r="E17" s="218"/>
      <c r="F17" s="249"/>
      <c r="G17" s="218"/>
      <c r="H17" s="218"/>
      <c r="I17" s="218"/>
      <c r="J17" s="218"/>
      <c r="K17" s="218"/>
      <c r="L17" s="218"/>
      <c r="M17" s="218"/>
      <c r="N17" s="218" t="str">
        <f t="shared" si="0"/>
        <v xml:space="preserve">q - </v>
      </c>
      <c r="O17" s="218" t="s">
        <v>404</v>
      </c>
      <c r="P17" s="218"/>
    </row>
    <row r="18" spans="1:16" ht="15.5" x14ac:dyDescent="0.25">
      <c r="A18" s="13"/>
      <c r="B18" s="229" t="s">
        <v>2990</v>
      </c>
      <c r="C18" s="12">
        <v>31</v>
      </c>
      <c r="D18" s="218"/>
      <c r="E18" s="218"/>
      <c r="F18" s="218"/>
      <c r="G18" s="218"/>
      <c r="H18" s="218"/>
      <c r="I18" s="218"/>
      <c r="J18" s="218"/>
      <c r="K18" s="218"/>
      <c r="L18" s="218"/>
      <c r="M18" s="218"/>
      <c r="N18" s="218" t="str">
        <f t="shared" si="0"/>
        <v xml:space="preserve">r - </v>
      </c>
      <c r="O18" s="218" t="s">
        <v>405</v>
      </c>
      <c r="P18" s="218"/>
    </row>
    <row r="19" spans="1:16" ht="15.5" x14ac:dyDescent="0.25">
      <c r="A19" s="13"/>
      <c r="B19" s="229" t="s">
        <v>2977</v>
      </c>
      <c r="C19" s="230" t="str">
        <f>Spolu!C4</f>
        <v>47210125</v>
      </c>
      <c r="D19" s="218"/>
      <c r="E19" s="218"/>
      <c r="F19" s="225" t="s">
        <v>2973</v>
      </c>
      <c r="G19" s="238"/>
      <c r="H19" s="226"/>
      <c r="I19" s="218"/>
      <c r="J19" s="218"/>
      <c r="K19" s="218"/>
      <c r="L19" s="218"/>
      <c r="M19" s="218"/>
      <c r="N19" s="218" t="str">
        <f t="shared" si="0"/>
        <v xml:space="preserve"> - </v>
      </c>
      <c r="O19" s="218"/>
      <c r="P19" s="218"/>
    </row>
    <row r="20" spans="1:16" ht="15.5" x14ac:dyDescent="0.25">
      <c r="A20" s="13" t="s">
        <v>437</v>
      </c>
      <c r="B20" s="231">
        <f>F6</f>
        <v>0</v>
      </c>
      <c r="C20" s="218"/>
      <c r="D20" s="218"/>
      <c r="E20" s="218"/>
      <c r="F20" s="227"/>
      <c r="G20" s="239"/>
      <c r="H20" s="240"/>
      <c r="I20" s="218"/>
      <c r="J20" s="218"/>
      <c r="K20" s="218"/>
      <c r="L20" s="218"/>
      <c r="M20" s="218"/>
      <c r="N20" s="218"/>
      <c r="O20" s="218"/>
      <c r="P20" s="218"/>
    </row>
    <row r="21" spans="1:16" ht="15.75" customHeight="1" x14ac:dyDescent="0.25">
      <c r="A21" s="13"/>
      <c r="B21" s="218"/>
      <c r="C21" s="218"/>
      <c r="D21" s="218"/>
      <c r="E21" s="218"/>
      <c r="F21" s="227" t="s">
        <v>2978</v>
      </c>
      <c r="G21" s="239">
        <v>421947749446</v>
      </c>
      <c r="H21" s="240"/>
      <c r="I21" s="218"/>
      <c r="J21" s="218"/>
      <c r="K21" s="218"/>
      <c r="L21" s="218"/>
      <c r="M21" s="218"/>
      <c r="N21" s="218" t="str">
        <f t="shared" ref="N21:N25" si="2">O21&amp;" - "&amp;P21</f>
        <v>026 01 - Šport pre všetkých, školský a univerzitný šport</v>
      </c>
      <c r="O21" s="218" t="s">
        <v>353</v>
      </c>
      <c r="P21" s="218" t="s">
        <v>354</v>
      </c>
    </row>
    <row r="22" spans="1:16" ht="15.75" customHeight="1" x14ac:dyDescent="0.25">
      <c r="A22" s="218"/>
      <c r="B22" s="218"/>
      <c r="C22" s="13"/>
      <c r="D22" s="218"/>
      <c r="E22" s="218"/>
      <c r="F22" s="227" t="s">
        <v>2979</v>
      </c>
      <c r="G22" s="239">
        <v>421947749756</v>
      </c>
      <c r="H22" s="240"/>
      <c r="I22" s="218"/>
      <c r="J22" s="218"/>
      <c r="K22" s="218"/>
      <c r="L22" s="218"/>
      <c r="M22" s="218"/>
      <c r="N22" s="218" t="str">
        <f t="shared" si="2"/>
        <v>026 02 - Uznané športy</v>
      </c>
      <c r="O22" s="218" t="s">
        <v>355</v>
      </c>
      <c r="P22" s="218" t="s">
        <v>356</v>
      </c>
    </row>
    <row r="23" spans="1:16" ht="80.25" customHeight="1" x14ac:dyDescent="0.25">
      <c r="A23" s="13"/>
      <c r="B23" s="234"/>
      <c r="C23" s="241"/>
      <c r="D23" s="218"/>
      <c r="E23" s="219"/>
      <c r="F23" s="232"/>
      <c r="G23" s="242"/>
      <c r="H23" s="243"/>
      <c r="I23" s="218"/>
      <c r="J23" s="218"/>
      <c r="K23" s="218"/>
      <c r="L23" s="218"/>
      <c r="M23" s="218"/>
      <c r="N23" s="218" t="str">
        <f t="shared" si="2"/>
        <v>026 03 - Národné športové projekty</v>
      </c>
      <c r="O23" s="218" t="s">
        <v>357</v>
      </c>
      <c r="P23" s="218" t="s">
        <v>358</v>
      </c>
    </row>
    <row r="24" spans="1:16" ht="39.75" customHeight="1" x14ac:dyDescent="0.25">
      <c r="A24" s="14"/>
      <c r="B24" s="294" t="s">
        <v>2980</v>
      </c>
      <c r="C24" s="249"/>
      <c r="D24" s="218"/>
      <c r="E24" s="218"/>
      <c r="F24" s="218"/>
      <c r="G24" s="218"/>
      <c r="H24" s="218"/>
      <c r="I24" s="218"/>
      <c r="J24" s="218"/>
      <c r="K24" s="218"/>
      <c r="L24" s="218"/>
      <c r="M24" s="218"/>
      <c r="N24" s="218" t="str">
        <f t="shared" si="2"/>
        <v>026 04 - Športová infraštruktúra</v>
      </c>
      <c r="O24" s="218" t="s">
        <v>359</v>
      </c>
      <c r="P24" s="218" t="s">
        <v>360</v>
      </c>
    </row>
    <row r="25" spans="1:16" ht="15.75" customHeight="1" x14ac:dyDescent="0.25">
      <c r="A25" s="13"/>
      <c r="B25" s="13"/>
      <c r="C25" s="13"/>
      <c r="D25" s="218"/>
      <c r="E25" s="218"/>
      <c r="F25" s="218"/>
      <c r="G25" s="218"/>
      <c r="H25" s="218"/>
      <c r="I25" s="218"/>
      <c r="J25" s="218"/>
      <c r="K25" s="218"/>
      <c r="L25" s="218"/>
      <c r="M25" s="218"/>
      <c r="N25" s="218" t="str">
        <f t="shared" si="2"/>
        <v>026 05 - Prierezové činnosti v športe</v>
      </c>
      <c r="O25" s="218" t="s">
        <v>361</v>
      </c>
      <c r="P25" s="218" t="s">
        <v>362</v>
      </c>
    </row>
    <row r="26" spans="1:16" ht="15.75" customHeight="1" x14ac:dyDescent="0.25">
      <c r="A26" s="13"/>
      <c r="B26" s="13"/>
      <c r="C26" s="13"/>
      <c r="D26" s="218"/>
      <c r="E26" s="218"/>
      <c r="F26" s="218"/>
      <c r="G26" s="218"/>
      <c r="H26" s="218"/>
      <c r="I26" s="218"/>
      <c r="J26" s="218"/>
      <c r="K26" s="218"/>
      <c r="L26" s="218"/>
      <c r="M26" s="218"/>
      <c r="N26" s="218"/>
      <c r="O26" s="218"/>
      <c r="P26" s="218"/>
    </row>
    <row r="27" spans="1:16" ht="15.75" customHeight="1" x14ac:dyDescent="0.25">
      <c r="A27" s="13"/>
      <c r="B27" s="13"/>
      <c r="C27" s="13"/>
      <c r="D27" s="218"/>
      <c r="E27" s="218"/>
      <c r="F27" s="218"/>
      <c r="G27" s="218"/>
      <c r="H27" s="218"/>
      <c r="I27" s="218"/>
      <c r="J27" s="218"/>
      <c r="K27" s="218"/>
      <c r="L27" s="218"/>
      <c r="M27" s="218"/>
      <c r="N27" s="218" t="s">
        <v>2991</v>
      </c>
      <c r="O27" s="218"/>
      <c r="P27" s="218"/>
    </row>
    <row r="28" spans="1:16" ht="15.75" customHeight="1" x14ac:dyDescent="0.25">
      <c r="A28" s="13"/>
      <c r="B28" s="13"/>
      <c r="C28" s="13"/>
      <c r="D28" s="218"/>
      <c r="E28" s="218"/>
      <c r="F28" s="218"/>
      <c r="G28" s="218"/>
      <c r="H28" s="218"/>
      <c r="I28" s="218"/>
      <c r="J28" s="218"/>
      <c r="K28" s="218"/>
      <c r="L28" s="218"/>
      <c r="M28" s="218"/>
      <c r="N28" s="218" t="s">
        <v>2992</v>
      </c>
      <c r="O28" s="218"/>
      <c r="P28" s="218"/>
    </row>
    <row r="29" spans="1:16" ht="15.75" customHeight="1" x14ac:dyDescent="0.25">
      <c r="A29" s="13"/>
      <c r="B29" s="13"/>
      <c r="C29" s="13"/>
      <c r="D29" s="218"/>
      <c r="E29" s="218"/>
      <c r="F29" s="218"/>
      <c r="G29" s="218"/>
      <c r="H29" s="218"/>
      <c r="I29" s="218"/>
      <c r="J29" s="218"/>
      <c r="K29" s="218"/>
      <c r="L29" s="218"/>
      <c r="M29" s="218"/>
      <c r="N29" s="218"/>
      <c r="O29" s="218"/>
      <c r="P29" s="218"/>
    </row>
    <row r="30" spans="1:16" ht="15.75" customHeight="1" x14ac:dyDescent="0.25">
      <c r="A30" s="13"/>
      <c r="B30" s="13"/>
      <c r="C30" s="13"/>
      <c r="D30" s="218"/>
      <c r="E30" s="218"/>
      <c r="F30" s="218"/>
      <c r="G30" s="218"/>
      <c r="H30" s="218"/>
      <c r="I30" s="218"/>
      <c r="J30" s="218"/>
      <c r="K30" s="218"/>
      <c r="L30" s="218"/>
      <c r="M30" s="218"/>
      <c r="N30" s="218"/>
      <c r="O30" s="218"/>
      <c r="P30" s="218"/>
    </row>
    <row r="31" spans="1:16" ht="15.75" customHeight="1" x14ac:dyDescent="0.25">
      <c r="A31" s="13"/>
      <c r="B31" s="13"/>
      <c r="C31" s="13"/>
      <c r="D31" s="218"/>
      <c r="E31" s="218"/>
      <c r="F31" s="218"/>
      <c r="G31" s="218"/>
      <c r="H31" s="218"/>
      <c r="I31" s="218"/>
      <c r="J31" s="218"/>
      <c r="K31" s="218"/>
      <c r="L31" s="218"/>
      <c r="M31" s="218"/>
      <c r="N31" s="218"/>
      <c r="O31" s="218"/>
      <c r="P31" s="218"/>
    </row>
    <row r="32" spans="1:16" ht="15.75" customHeight="1" x14ac:dyDescent="0.25">
      <c r="A32" s="13"/>
      <c r="B32" s="13"/>
      <c r="C32" s="13"/>
      <c r="D32" s="218"/>
      <c r="E32" s="218"/>
      <c r="F32" s="218"/>
      <c r="G32" s="218"/>
      <c r="H32" s="218"/>
      <c r="I32" s="218"/>
      <c r="J32" s="218"/>
      <c r="K32" s="218"/>
      <c r="L32" s="218"/>
      <c r="M32" s="218"/>
      <c r="N32" s="218"/>
      <c r="O32" s="218"/>
      <c r="P32" s="218"/>
    </row>
    <row r="33" spans="1:16" ht="15.75" customHeight="1" x14ac:dyDescent="0.25">
      <c r="A33" s="13"/>
      <c r="B33" s="13"/>
      <c r="C33" s="13"/>
      <c r="D33" s="218"/>
      <c r="E33" s="218"/>
      <c r="F33" s="218"/>
      <c r="G33" s="218"/>
      <c r="H33" s="218"/>
      <c r="I33" s="218"/>
      <c r="J33" s="218"/>
      <c r="K33" s="218"/>
      <c r="L33" s="218"/>
      <c r="M33" s="218"/>
      <c r="N33" s="218"/>
      <c r="O33" s="218"/>
      <c r="P33" s="218"/>
    </row>
    <row r="34" spans="1:16" ht="15.75" customHeight="1" x14ac:dyDescent="0.25">
      <c r="A34" s="13"/>
      <c r="B34" s="13"/>
      <c r="C34" s="13"/>
      <c r="D34" s="218"/>
      <c r="E34" s="218"/>
      <c r="F34" s="218"/>
      <c r="G34" s="218"/>
      <c r="H34" s="218"/>
      <c r="I34" s="218"/>
      <c r="J34" s="218"/>
      <c r="K34" s="218"/>
      <c r="L34" s="218"/>
      <c r="M34" s="218"/>
      <c r="N34" s="218"/>
      <c r="O34" s="218"/>
      <c r="P34" s="218"/>
    </row>
    <row r="35" spans="1:16" ht="15.75" customHeight="1" x14ac:dyDescent="0.25">
      <c r="A35" s="13"/>
      <c r="B35" s="13"/>
      <c r="C35" s="13"/>
      <c r="D35" s="218"/>
      <c r="E35" s="218"/>
      <c r="F35" s="218"/>
      <c r="G35" s="218"/>
      <c r="H35" s="218"/>
      <c r="I35" s="218"/>
      <c r="J35" s="218"/>
      <c r="K35" s="218"/>
      <c r="L35" s="218"/>
      <c r="M35" s="218"/>
      <c r="N35" s="218"/>
      <c r="O35" s="218"/>
      <c r="P35" s="218"/>
    </row>
    <row r="36" spans="1:16" ht="15.75" customHeight="1" x14ac:dyDescent="0.25">
      <c r="A36" s="13"/>
      <c r="B36" s="13"/>
      <c r="C36" s="13"/>
      <c r="D36" s="218"/>
      <c r="E36" s="218"/>
      <c r="F36" s="218"/>
      <c r="G36" s="218"/>
      <c r="H36" s="218"/>
      <c r="I36" s="218"/>
      <c r="J36" s="218"/>
      <c r="K36" s="218"/>
      <c r="L36" s="218"/>
      <c r="M36" s="218"/>
      <c r="N36" s="218"/>
      <c r="O36" s="218"/>
      <c r="P36" s="218"/>
    </row>
    <row r="37" spans="1:16" ht="15.75" customHeight="1" x14ac:dyDescent="0.25">
      <c r="A37" s="13"/>
      <c r="B37" s="13"/>
      <c r="C37" s="13"/>
      <c r="D37" s="218"/>
      <c r="E37" s="218"/>
      <c r="F37" s="218"/>
      <c r="G37" s="218"/>
      <c r="H37" s="218"/>
      <c r="I37" s="218"/>
      <c r="J37" s="218"/>
      <c r="K37" s="218"/>
      <c r="L37" s="218"/>
      <c r="M37" s="218"/>
      <c r="N37" s="218"/>
      <c r="O37" s="218"/>
      <c r="P37" s="218"/>
    </row>
    <row r="38" spans="1:16" ht="15.75" customHeight="1" x14ac:dyDescent="0.25">
      <c r="A38" s="13"/>
      <c r="B38" s="13"/>
      <c r="C38" s="13"/>
      <c r="D38" s="218"/>
      <c r="E38" s="218"/>
      <c r="F38" s="218"/>
      <c r="G38" s="218"/>
      <c r="H38" s="218"/>
      <c r="I38" s="218"/>
      <c r="J38" s="218"/>
      <c r="K38" s="218"/>
      <c r="L38" s="218"/>
      <c r="M38" s="218"/>
      <c r="N38" s="218"/>
      <c r="O38" s="218"/>
      <c r="P38" s="218"/>
    </row>
    <row r="39" spans="1:16" ht="15.75" customHeight="1" x14ac:dyDescent="0.25">
      <c r="A39" s="13"/>
      <c r="B39" s="13"/>
      <c r="C39" s="13"/>
      <c r="D39" s="218"/>
      <c r="E39" s="218"/>
      <c r="F39" s="218"/>
      <c r="G39" s="218"/>
      <c r="H39" s="218"/>
      <c r="I39" s="218"/>
      <c r="J39" s="218"/>
      <c r="K39" s="218"/>
      <c r="L39" s="218"/>
      <c r="M39" s="218"/>
      <c r="N39" s="218"/>
      <c r="O39" s="218"/>
      <c r="P39" s="218"/>
    </row>
    <row r="40" spans="1:16" ht="15.75" customHeight="1" x14ac:dyDescent="0.25">
      <c r="A40" s="13"/>
      <c r="B40" s="13"/>
      <c r="C40" s="13"/>
      <c r="D40" s="218"/>
      <c r="E40" s="218"/>
      <c r="F40" s="218"/>
      <c r="G40" s="218"/>
      <c r="H40" s="218"/>
      <c r="I40" s="218"/>
      <c r="J40" s="218"/>
      <c r="K40" s="218"/>
      <c r="L40" s="218"/>
      <c r="M40" s="218"/>
      <c r="N40" s="218"/>
      <c r="O40" s="218"/>
      <c r="P40" s="218"/>
    </row>
    <row r="41" spans="1:16" ht="15.75" customHeight="1" x14ac:dyDescent="0.25">
      <c r="A41" s="13"/>
      <c r="B41" s="13"/>
      <c r="C41" s="13"/>
      <c r="D41" s="218"/>
      <c r="E41" s="218"/>
      <c r="F41" s="218"/>
      <c r="G41" s="218"/>
      <c r="H41" s="218"/>
      <c r="I41" s="218"/>
      <c r="J41" s="218"/>
      <c r="K41" s="218"/>
      <c r="L41" s="218"/>
      <c r="M41" s="218"/>
      <c r="N41" s="218"/>
      <c r="O41" s="218"/>
      <c r="P41" s="218"/>
    </row>
    <row r="42" spans="1:16" ht="15.75" customHeight="1" x14ac:dyDescent="0.25">
      <c r="A42" s="13"/>
      <c r="B42" s="13"/>
      <c r="C42" s="13"/>
      <c r="D42" s="218"/>
      <c r="E42" s="218"/>
      <c r="F42" s="218"/>
      <c r="G42" s="218"/>
      <c r="H42" s="218"/>
      <c r="I42" s="218"/>
      <c r="J42" s="218"/>
      <c r="K42" s="218"/>
      <c r="L42" s="218"/>
      <c r="M42" s="218"/>
      <c r="N42" s="218"/>
      <c r="O42" s="218"/>
      <c r="P42" s="218"/>
    </row>
    <row r="43" spans="1:16" ht="15.75" customHeight="1" x14ac:dyDescent="0.25">
      <c r="A43" s="13"/>
      <c r="B43" s="13"/>
      <c r="C43" s="13"/>
      <c r="D43" s="218"/>
      <c r="E43" s="218"/>
      <c r="F43" s="218"/>
      <c r="G43" s="218"/>
      <c r="H43" s="218"/>
      <c r="I43" s="218"/>
      <c r="J43" s="218"/>
      <c r="K43" s="218"/>
      <c r="L43" s="218"/>
      <c r="M43" s="218"/>
      <c r="N43" s="218"/>
      <c r="O43" s="218"/>
      <c r="P43" s="218"/>
    </row>
    <row r="44" spans="1:16" ht="15.75" customHeight="1" x14ac:dyDescent="0.25">
      <c r="A44" s="13"/>
      <c r="B44" s="13"/>
      <c r="C44" s="13"/>
      <c r="D44" s="218"/>
      <c r="E44" s="218"/>
      <c r="F44" s="218"/>
      <c r="G44" s="218"/>
      <c r="H44" s="218"/>
      <c r="I44" s="218"/>
      <c r="J44" s="218"/>
      <c r="K44" s="218"/>
      <c r="L44" s="218"/>
      <c r="M44" s="218"/>
      <c r="N44" s="218"/>
      <c r="O44" s="218"/>
      <c r="P44" s="218"/>
    </row>
    <row r="45" spans="1:16" ht="15.75" customHeight="1" x14ac:dyDescent="0.25">
      <c r="A45" s="13"/>
      <c r="B45" s="13"/>
      <c r="C45" s="13"/>
      <c r="D45" s="218"/>
      <c r="E45" s="218"/>
      <c r="F45" s="218"/>
      <c r="G45" s="218"/>
      <c r="H45" s="218"/>
      <c r="I45" s="218"/>
      <c r="J45" s="218"/>
      <c r="K45" s="218"/>
      <c r="L45" s="218"/>
      <c r="M45" s="218"/>
      <c r="N45" s="218"/>
      <c r="O45" s="218"/>
      <c r="P45" s="218"/>
    </row>
    <row r="46" spans="1:16" ht="15.75" customHeight="1" x14ac:dyDescent="0.25">
      <c r="A46" s="13"/>
      <c r="B46" s="13"/>
      <c r="C46" s="13"/>
      <c r="D46" s="218"/>
      <c r="E46" s="218"/>
      <c r="F46" s="218"/>
      <c r="G46" s="218"/>
      <c r="H46" s="218"/>
      <c r="I46" s="218"/>
      <c r="J46" s="218"/>
      <c r="K46" s="218"/>
      <c r="L46" s="218"/>
      <c r="M46" s="218"/>
      <c r="N46" s="218"/>
      <c r="O46" s="218"/>
      <c r="P46" s="218"/>
    </row>
    <row r="47" spans="1:16" ht="15.75" customHeight="1" x14ac:dyDescent="0.25">
      <c r="A47" s="13"/>
      <c r="B47" s="13"/>
      <c r="C47" s="13"/>
      <c r="D47" s="218"/>
      <c r="E47" s="218"/>
      <c r="F47" s="218"/>
      <c r="G47" s="218"/>
      <c r="H47" s="218"/>
      <c r="I47" s="218"/>
      <c r="J47" s="218"/>
      <c r="K47" s="218"/>
      <c r="L47" s="218"/>
      <c r="M47" s="218"/>
      <c r="N47" s="218"/>
      <c r="O47" s="218"/>
      <c r="P47" s="218"/>
    </row>
    <row r="48" spans="1:16" ht="15.75" customHeight="1" x14ac:dyDescent="0.25">
      <c r="A48" s="13"/>
      <c r="B48" s="13"/>
      <c r="C48" s="13"/>
      <c r="D48" s="218"/>
      <c r="E48" s="218"/>
      <c r="F48" s="218"/>
      <c r="G48" s="218"/>
      <c r="H48" s="218"/>
      <c r="I48" s="218"/>
      <c r="J48" s="218"/>
      <c r="K48" s="218"/>
      <c r="L48" s="218"/>
      <c r="M48" s="218"/>
      <c r="N48" s="218"/>
      <c r="O48" s="218"/>
      <c r="P48" s="218"/>
    </row>
    <row r="49" spans="1:16" ht="15.75" customHeight="1" x14ac:dyDescent="0.25">
      <c r="A49" s="13"/>
      <c r="B49" s="13"/>
      <c r="C49" s="13"/>
      <c r="D49" s="218"/>
      <c r="E49" s="218"/>
      <c r="F49" s="218"/>
      <c r="G49" s="218"/>
      <c r="H49" s="218"/>
      <c r="I49" s="218"/>
      <c r="J49" s="218"/>
      <c r="K49" s="218"/>
      <c r="L49" s="218"/>
      <c r="M49" s="218"/>
      <c r="N49" s="218"/>
      <c r="O49" s="218"/>
      <c r="P49" s="218"/>
    </row>
    <row r="50" spans="1:16" ht="15.75" customHeight="1" x14ac:dyDescent="0.25">
      <c r="A50" s="13"/>
      <c r="B50" s="13"/>
      <c r="C50" s="13"/>
      <c r="D50" s="218"/>
      <c r="E50" s="218"/>
      <c r="F50" s="218"/>
      <c r="G50" s="218"/>
      <c r="H50" s="218"/>
      <c r="I50" s="218"/>
      <c r="J50" s="218"/>
      <c r="K50" s="218"/>
      <c r="L50" s="218"/>
      <c r="M50" s="218"/>
      <c r="N50" s="218"/>
      <c r="O50" s="218"/>
      <c r="P50" s="218"/>
    </row>
    <row r="51" spans="1:16" ht="15.75" customHeight="1" x14ac:dyDescent="0.25">
      <c r="A51" s="13"/>
      <c r="B51" s="13"/>
      <c r="C51" s="13"/>
      <c r="D51" s="218"/>
      <c r="E51" s="218"/>
      <c r="F51" s="218"/>
      <c r="G51" s="218"/>
      <c r="H51" s="218"/>
      <c r="I51" s="218"/>
      <c r="J51" s="218"/>
      <c r="K51" s="218"/>
      <c r="L51" s="218"/>
      <c r="M51" s="218"/>
      <c r="N51" s="218"/>
      <c r="O51" s="218"/>
      <c r="P51" s="218"/>
    </row>
    <row r="52" spans="1:16" ht="15.75" customHeight="1" x14ac:dyDescent="0.25">
      <c r="A52" s="13"/>
      <c r="B52" s="13"/>
      <c r="C52" s="13"/>
      <c r="D52" s="218"/>
      <c r="E52" s="218"/>
      <c r="F52" s="218"/>
      <c r="G52" s="218"/>
      <c r="H52" s="218"/>
      <c r="I52" s="218"/>
      <c r="J52" s="218"/>
      <c r="K52" s="218"/>
      <c r="L52" s="218"/>
      <c r="M52" s="218"/>
      <c r="N52" s="218"/>
      <c r="O52" s="218"/>
      <c r="P52" s="218"/>
    </row>
    <row r="53" spans="1:16" ht="15.75" customHeight="1" x14ac:dyDescent="0.25">
      <c r="A53" s="13"/>
      <c r="B53" s="13"/>
      <c r="C53" s="13"/>
      <c r="D53" s="218"/>
      <c r="E53" s="218"/>
      <c r="F53" s="218"/>
      <c r="G53" s="218"/>
      <c r="H53" s="218"/>
      <c r="I53" s="218"/>
      <c r="J53" s="218"/>
      <c r="K53" s="218"/>
      <c r="L53" s="218"/>
      <c r="M53" s="218"/>
      <c r="N53" s="218"/>
      <c r="O53" s="218"/>
      <c r="P53" s="218"/>
    </row>
    <row r="54" spans="1:16" ht="15.75" customHeight="1" x14ac:dyDescent="0.25">
      <c r="A54" s="13"/>
      <c r="B54" s="13"/>
      <c r="C54" s="13"/>
      <c r="D54" s="218"/>
      <c r="E54" s="218"/>
      <c r="F54" s="218"/>
      <c r="G54" s="218"/>
      <c r="H54" s="218"/>
      <c r="I54" s="218"/>
      <c r="J54" s="218"/>
      <c r="K54" s="218"/>
      <c r="L54" s="218"/>
      <c r="M54" s="218"/>
      <c r="N54" s="218"/>
      <c r="O54" s="218"/>
      <c r="P54" s="218"/>
    </row>
    <row r="55" spans="1:16" ht="15.75" customHeight="1" x14ac:dyDescent="0.25">
      <c r="A55" s="13"/>
      <c r="B55" s="13"/>
      <c r="C55" s="13"/>
      <c r="D55" s="218"/>
      <c r="E55" s="218"/>
      <c r="F55" s="218"/>
      <c r="G55" s="218"/>
      <c r="H55" s="218"/>
      <c r="I55" s="218"/>
      <c r="J55" s="218"/>
      <c r="K55" s="218"/>
      <c r="L55" s="218"/>
      <c r="M55" s="218"/>
      <c r="N55" s="218"/>
      <c r="O55" s="218"/>
      <c r="P55" s="218"/>
    </row>
    <row r="56" spans="1:16" ht="15.75" customHeight="1" x14ac:dyDescent="0.25">
      <c r="A56" s="13"/>
      <c r="B56" s="13"/>
      <c r="C56" s="13"/>
      <c r="D56" s="218"/>
      <c r="E56" s="218"/>
      <c r="F56" s="218"/>
      <c r="G56" s="218"/>
      <c r="H56" s="218"/>
      <c r="I56" s="218"/>
      <c r="J56" s="218"/>
      <c r="K56" s="218"/>
      <c r="L56" s="218"/>
      <c r="M56" s="218"/>
      <c r="N56" s="218"/>
      <c r="O56" s="218"/>
      <c r="P56" s="218"/>
    </row>
    <row r="57" spans="1:16" ht="15.75" customHeight="1" x14ac:dyDescent="0.25">
      <c r="A57" s="13"/>
      <c r="B57" s="13"/>
      <c r="C57" s="13"/>
      <c r="D57" s="218"/>
      <c r="E57" s="218"/>
      <c r="F57" s="218"/>
      <c r="G57" s="218"/>
      <c r="H57" s="218"/>
      <c r="I57" s="218"/>
      <c r="J57" s="218"/>
      <c r="K57" s="218"/>
      <c r="L57" s="218"/>
      <c r="M57" s="218"/>
      <c r="N57" s="218"/>
      <c r="O57" s="218"/>
      <c r="P57" s="218"/>
    </row>
    <row r="58" spans="1:16" ht="15.75" customHeight="1" x14ac:dyDescent="0.25">
      <c r="A58" s="13"/>
      <c r="B58" s="13"/>
      <c r="C58" s="13"/>
      <c r="D58" s="218"/>
      <c r="E58" s="218"/>
      <c r="F58" s="218"/>
      <c r="G58" s="218"/>
      <c r="H58" s="218"/>
      <c r="I58" s="218"/>
      <c r="J58" s="218"/>
      <c r="K58" s="218"/>
      <c r="L58" s="218"/>
      <c r="M58" s="218"/>
      <c r="N58" s="218"/>
      <c r="O58" s="218"/>
      <c r="P58" s="218"/>
    </row>
    <row r="59" spans="1:16" ht="15.75" customHeight="1" x14ac:dyDescent="0.25">
      <c r="A59" s="13"/>
      <c r="B59" s="13"/>
      <c r="C59" s="13"/>
      <c r="D59" s="218"/>
      <c r="E59" s="218"/>
      <c r="F59" s="218"/>
      <c r="G59" s="218"/>
      <c r="H59" s="218"/>
      <c r="I59" s="218"/>
      <c r="J59" s="218"/>
      <c r="K59" s="218"/>
      <c r="L59" s="218"/>
      <c r="M59" s="218"/>
      <c r="N59" s="218"/>
      <c r="O59" s="218"/>
      <c r="P59" s="218"/>
    </row>
    <row r="60" spans="1:16" ht="15.75" customHeight="1" x14ac:dyDescent="0.25">
      <c r="A60" s="13"/>
      <c r="B60" s="13"/>
      <c r="C60" s="13"/>
      <c r="D60" s="218"/>
      <c r="E60" s="218"/>
      <c r="F60" s="218"/>
      <c r="G60" s="218"/>
      <c r="H60" s="218"/>
      <c r="I60" s="218"/>
      <c r="J60" s="218"/>
      <c r="K60" s="218"/>
      <c r="L60" s="218"/>
      <c r="M60" s="218"/>
      <c r="N60" s="218"/>
      <c r="O60" s="218"/>
      <c r="P60" s="218"/>
    </row>
    <row r="61" spans="1:16" ht="15.75" customHeight="1" x14ac:dyDescent="0.25">
      <c r="A61" s="13"/>
      <c r="B61" s="13"/>
      <c r="C61" s="13"/>
      <c r="D61" s="218"/>
      <c r="E61" s="218"/>
      <c r="F61" s="218"/>
      <c r="G61" s="218"/>
      <c r="H61" s="218"/>
      <c r="I61" s="218"/>
      <c r="J61" s="218"/>
      <c r="K61" s="218"/>
      <c r="L61" s="218"/>
      <c r="M61" s="218"/>
      <c r="N61" s="218"/>
      <c r="O61" s="218"/>
      <c r="P61" s="218"/>
    </row>
    <row r="62" spans="1:16" ht="15.75" customHeight="1" x14ac:dyDescent="0.25">
      <c r="A62" s="13"/>
      <c r="B62" s="13"/>
      <c r="C62" s="13"/>
      <c r="D62" s="218"/>
      <c r="E62" s="218"/>
      <c r="F62" s="218"/>
      <c r="G62" s="218"/>
      <c r="H62" s="218"/>
      <c r="I62" s="218"/>
      <c r="J62" s="218"/>
      <c r="K62" s="218"/>
      <c r="L62" s="218"/>
      <c r="M62" s="218"/>
      <c r="N62" s="218"/>
      <c r="O62" s="218"/>
      <c r="P62" s="218"/>
    </row>
    <row r="63" spans="1:16" ht="15.75" customHeight="1" x14ac:dyDescent="0.25">
      <c r="A63" s="13"/>
      <c r="B63" s="13"/>
      <c r="C63" s="13"/>
      <c r="D63" s="218"/>
      <c r="E63" s="218"/>
      <c r="F63" s="218"/>
      <c r="G63" s="218"/>
      <c r="H63" s="218"/>
      <c r="I63" s="218"/>
      <c r="J63" s="218"/>
      <c r="K63" s="218"/>
      <c r="L63" s="218"/>
      <c r="M63" s="218"/>
      <c r="N63" s="218"/>
      <c r="O63" s="218"/>
      <c r="P63" s="218"/>
    </row>
    <row r="64" spans="1:16" ht="15.75" customHeight="1" x14ac:dyDescent="0.25">
      <c r="A64" s="13"/>
      <c r="B64" s="13"/>
      <c r="C64" s="13"/>
      <c r="D64" s="218"/>
      <c r="E64" s="218"/>
      <c r="F64" s="218"/>
      <c r="G64" s="218"/>
      <c r="H64" s="218"/>
      <c r="I64" s="218"/>
      <c r="J64" s="218"/>
      <c r="K64" s="218"/>
      <c r="L64" s="218"/>
      <c r="M64" s="218"/>
      <c r="N64" s="218"/>
      <c r="O64" s="218"/>
      <c r="P64" s="218"/>
    </row>
    <row r="65" spans="1:16" ht="15.75" customHeight="1" x14ac:dyDescent="0.25">
      <c r="A65" s="13"/>
      <c r="B65" s="13"/>
      <c r="C65" s="13"/>
      <c r="D65" s="218"/>
      <c r="E65" s="218"/>
      <c r="F65" s="218"/>
      <c r="G65" s="218"/>
      <c r="H65" s="218"/>
      <c r="I65" s="218"/>
      <c r="J65" s="218"/>
      <c r="K65" s="218"/>
      <c r="L65" s="218"/>
      <c r="M65" s="218"/>
      <c r="N65" s="218"/>
      <c r="O65" s="218"/>
      <c r="P65" s="218"/>
    </row>
    <row r="66" spans="1:16" ht="15.75" customHeight="1" x14ac:dyDescent="0.25">
      <c r="A66" s="13"/>
      <c r="B66" s="13"/>
      <c r="C66" s="13"/>
      <c r="D66" s="218"/>
      <c r="E66" s="218"/>
      <c r="F66" s="218"/>
      <c r="G66" s="218"/>
      <c r="H66" s="218"/>
      <c r="I66" s="218"/>
      <c r="J66" s="218"/>
      <c r="K66" s="218"/>
      <c r="L66" s="218"/>
      <c r="M66" s="218"/>
      <c r="N66" s="218"/>
      <c r="O66" s="218"/>
      <c r="P66" s="218"/>
    </row>
    <row r="67" spans="1:16" ht="15.75" customHeight="1" x14ac:dyDescent="0.25">
      <c r="A67" s="13"/>
      <c r="B67" s="13"/>
      <c r="C67" s="13"/>
      <c r="D67" s="218"/>
      <c r="E67" s="218"/>
      <c r="F67" s="218"/>
      <c r="G67" s="218"/>
      <c r="H67" s="218"/>
      <c r="I67" s="218"/>
      <c r="J67" s="218"/>
      <c r="K67" s="218"/>
      <c r="L67" s="218"/>
      <c r="M67" s="218"/>
      <c r="N67" s="218"/>
      <c r="O67" s="218"/>
      <c r="P67" s="218"/>
    </row>
    <row r="68" spans="1:16" ht="15.75" customHeight="1" x14ac:dyDescent="0.25">
      <c r="A68" s="13"/>
      <c r="B68" s="13"/>
      <c r="C68" s="13"/>
      <c r="D68" s="218"/>
      <c r="E68" s="218"/>
      <c r="F68" s="218"/>
      <c r="G68" s="218"/>
      <c r="H68" s="218"/>
      <c r="I68" s="218"/>
      <c r="J68" s="218"/>
      <c r="K68" s="218"/>
      <c r="L68" s="218"/>
      <c r="M68" s="218"/>
      <c r="N68" s="218"/>
      <c r="O68" s="218"/>
      <c r="P68" s="218"/>
    </row>
    <row r="69" spans="1:16" ht="15.75" customHeight="1" x14ac:dyDescent="0.25">
      <c r="A69" s="13"/>
      <c r="B69" s="13"/>
      <c r="C69" s="13"/>
      <c r="D69" s="218"/>
      <c r="E69" s="218"/>
      <c r="F69" s="218"/>
      <c r="G69" s="218"/>
      <c r="H69" s="218"/>
      <c r="I69" s="218"/>
      <c r="J69" s="218"/>
      <c r="K69" s="218"/>
      <c r="L69" s="218"/>
      <c r="M69" s="218"/>
      <c r="N69" s="218"/>
      <c r="O69" s="218"/>
      <c r="P69" s="218"/>
    </row>
    <row r="70" spans="1:16" ht="15.75" customHeight="1" x14ac:dyDescent="0.25">
      <c r="A70" s="13"/>
      <c r="B70" s="13"/>
      <c r="C70" s="13"/>
      <c r="D70" s="218"/>
      <c r="E70" s="218"/>
      <c r="F70" s="218"/>
      <c r="G70" s="218"/>
      <c r="H70" s="218"/>
      <c r="I70" s="218"/>
      <c r="J70" s="218"/>
      <c r="K70" s="218"/>
      <c r="L70" s="218"/>
      <c r="M70" s="218"/>
      <c r="N70" s="218"/>
      <c r="O70" s="218"/>
      <c r="P70" s="218"/>
    </row>
    <row r="71" spans="1:16" ht="15.75" customHeight="1" x14ac:dyDescent="0.25">
      <c r="A71" s="13"/>
      <c r="B71" s="13"/>
      <c r="C71" s="13"/>
      <c r="D71" s="218"/>
      <c r="E71" s="218"/>
      <c r="F71" s="218"/>
      <c r="G71" s="218"/>
      <c r="H71" s="218"/>
      <c r="I71" s="218"/>
      <c r="J71" s="218"/>
      <c r="K71" s="218"/>
      <c r="L71" s="218"/>
      <c r="M71" s="218"/>
      <c r="N71" s="218"/>
      <c r="O71" s="218"/>
      <c r="P71" s="218"/>
    </row>
    <row r="72" spans="1:16" ht="15.75" customHeight="1" x14ac:dyDescent="0.25">
      <c r="A72" s="13"/>
      <c r="B72" s="13"/>
      <c r="C72" s="13"/>
      <c r="D72" s="218"/>
      <c r="E72" s="218"/>
      <c r="F72" s="218"/>
      <c r="G72" s="218"/>
      <c r="H72" s="218"/>
      <c r="I72" s="218"/>
      <c r="J72" s="218"/>
      <c r="K72" s="218"/>
      <c r="L72" s="218"/>
      <c r="M72" s="218"/>
      <c r="N72" s="218"/>
      <c r="O72" s="218"/>
      <c r="P72" s="218"/>
    </row>
    <row r="73" spans="1:16" ht="15.75" customHeight="1" x14ac:dyDescent="0.25">
      <c r="A73" s="13"/>
      <c r="B73" s="13"/>
      <c r="C73" s="13"/>
      <c r="D73" s="218"/>
      <c r="E73" s="218"/>
      <c r="F73" s="218"/>
      <c r="G73" s="218"/>
      <c r="H73" s="218"/>
      <c r="I73" s="218"/>
      <c r="J73" s="218"/>
      <c r="K73" s="218"/>
      <c r="L73" s="218"/>
      <c r="M73" s="218"/>
      <c r="N73" s="218"/>
      <c r="O73" s="218"/>
      <c r="P73" s="218"/>
    </row>
    <row r="74" spans="1:16" ht="15.75" customHeight="1" x14ac:dyDescent="0.25">
      <c r="A74" s="13"/>
      <c r="B74" s="13"/>
      <c r="C74" s="13"/>
      <c r="D74" s="218"/>
      <c r="E74" s="218"/>
      <c r="F74" s="218"/>
      <c r="G74" s="218"/>
      <c r="H74" s="218"/>
      <c r="I74" s="218"/>
      <c r="J74" s="218"/>
      <c r="K74" s="218"/>
      <c r="L74" s="218"/>
      <c r="M74" s="218"/>
      <c r="N74" s="218"/>
      <c r="O74" s="218"/>
      <c r="P74" s="218"/>
    </row>
    <row r="75" spans="1:16" ht="15.75" customHeight="1" x14ac:dyDescent="0.25">
      <c r="A75" s="13"/>
      <c r="B75" s="13"/>
      <c r="C75" s="13"/>
      <c r="D75" s="218"/>
      <c r="E75" s="218"/>
      <c r="F75" s="218"/>
      <c r="G75" s="218"/>
      <c r="H75" s="218"/>
      <c r="I75" s="218"/>
      <c r="J75" s="218"/>
      <c r="K75" s="218"/>
      <c r="L75" s="218"/>
      <c r="M75" s="218"/>
      <c r="N75" s="218"/>
      <c r="O75" s="218"/>
      <c r="P75" s="218"/>
    </row>
    <row r="76" spans="1:16" ht="15.75" customHeight="1" x14ac:dyDescent="0.25">
      <c r="A76" s="13"/>
      <c r="B76" s="13"/>
      <c r="C76" s="13"/>
      <c r="D76" s="218"/>
      <c r="E76" s="218"/>
      <c r="F76" s="218"/>
      <c r="G76" s="218"/>
      <c r="H76" s="218"/>
      <c r="I76" s="218"/>
      <c r="J76" s="218"/>
      <c r="K76" s="218"/>
      <c r="L76" s="218"/>
      <c r="M76" s="218"/>
      <c r="N76" s="218"/>
      <c r="O76" s="218"/>
      <c r="P76" s="218"/>
    </row>
    <row r="77" spans="1:16" ht="15.75" customHeight="1" x14ac:dyDescent="0.25">
      <c r="A77" s="13"/>
      <c r="B77" s="13"/>
      <c r="C77" s="13"/>
      <c r="D77" s="218"/>
      <c r="E77" s="218"/>
      <c r="F77" s="218"/>
      <c r="G77" s="218"/>
      <c r="H77" s="218"/>
      <c r="I77" s="218"/>
      <c r="J77" s="218"/>
      <c r="K77" s="218"/>
      <c r="L77" s="218"/>
      <c r="M77" s="218"/>
      <c r="N77" s="218"/>
      <c r="O77" s="218"/>
      <c r="P77" s="218"/>
    </row>
    <row r="78" spans="1:16" ht="15.75" customHeight="1" x14ac:dyDescent="0.25">
      <c r="A78" s="13"/>
      <c r="B78" s="13"/>
      <c r="C78" s="13"/>
      <c r="D78" s="218"/>
      <c r="E78" s="218"/>
      <c r="F78" s="218"/>
      <c r="G78" s="218"/>
      <c r="H78" s="218"/>
      <c r="I78" s="218"/>
      <c r="J78" s="218"/>
      <c r="K78" s="218"/>
      <c r="L78" s="218"/>
      <c r="M78" s="218"/>
      <c r="N78" s="218"/>
      <c r="O78" s="218"/>
      <c r="P78" s="218"/>
    </row>
    <row r="79" spans="1:16" ht="15.75" customHeight="1" x14ac:dyDescent="0.25">
      <c r="A79" s="13"/>
      <c r="B79" s="13"/>
      <c r="C79" s="13"/>
      <c r="D79" s="218"/>
      <c r="E79" s="218"/>
      <c r="F79" s="218"/>
      <c r="G79" s="218"/>
      <c r="H79" s="218"/>
      <c r="I79" s="218"/>
      <c r="J79" s="218"/>
      <c r="K79" s="218"/>
      <c r="L79" s="218"/>
      <c r="M79" s="218"/>
      <c r="N79" s="218"/>
      <c r="O79" s="218"/>
      <c r="P79" s="218"/>
    </row>
    <row r="80" spans="1:16" ht="15.75" customHeight="1" x14ac:dyDescent="0.25">
      <c r="A80" s="13"/>
      <c r="B80" s="13"/>
      <c r="C80" s="13"/>
      <c r="D80" s="218"/>
      <c r="E80" s="218"/>
      <c r="F80" s="218"/>
      <c r="G80" s="218"/>
      <c r="H80" s="218"/>
      <c r="I80" s="218"/>
      <c r="J80" s="218"/>
      <c r="K80" s="218"/>
      <c r="L80" s="218"/>
      <c r="M80" s="218"/>
      <c r="N80" s="218"/>
      <c r="O80" s="218"/>
      <c r="P80" s="218"/>
    </row>
    <row r="81" spans="1:16" ht="15.75" customHeight="1" x14ac:dyDescent="0.25">
      <c r="A81" s="13"/>
      <c r="B81" s="13"/>
      <c r="C81" s="13"/>
      <c r="D81" s="218"/>
      <c r="E81" s="218"/>
      <c r="F81" s="218"/>
      <c r="G81" s="218"/>
      <c r="H81" s="218"/>
      <c r="I81" s="218"/>
      <c r="J81" s="218"/>
      <c r="K81" s="218"/>
      <c r="L81" s="218"/>
      <c r="M81" s="218"/>
      <c r="N81" s="218"/>
      <c r="O81" s="218"/>
      <c r="P81" s="218"/>
    </row>
    <row r="82" spans="1:16" ht="15.75" customHeight="1" x14ac:dyDescent="0.25">
      <c r="A82" s="13"/>
      <c r="B82" s="13"/>
      <c r="C82" s="13"/>
      <c r="D82" s="218"/>
      <c r="E82" s="218"/>
      <c r="F82" s="218"/>
      <c r="G82" s="218"/>
      <c r="H82" s="218"/>
      <c r="I82" s="218"/>
      <c r="J82" s="218"/>
      <c r="K82" s="218"/>
      <c r="L82" s="218"/>
      <c r="M82" s="218"/>
      <c r="N82" s="218"/>
      <c r="O82" s="218"/>
      <c r="P82" s="218"/>
    </row>
    <row r="83" spans="1:16" ht="15.75" customHeight="1" x14ac:dyDescent="0.25">
      <c r="A83" s="13"/>
      <c r="B83" s="13"/>
      <c r="C83" s="13"/>
      <c r="D83" s="218"/>
      <c r="E83" s="218"/>
      <c r="F83" s="218"/>
      <c r="G83" s="218"/>
      <c r="H83" s="218"/>
      <c r="I83" s="218"/>
      <c r="J83" s="218"/>
      <c r="K83" s="218"/>
      <c r="L83" s="218"/>
      <c r="M83" s="218"/>
      <c r="N83" s="218"/>
      <c r="O83" s="218"/>
      <c r="P83" s="218"/>
    </row>
    <row r="84" spans="1:16" ht="15.75" customHeight="1" x14ac:dyDescent="0.25">
      <c r="A84" s="13"/>
      <c r="B84" s="13"/>
      <c r="C84" s="13"/>
      <c r="D84" s="218"/>
      <c r="E84" s="218"/>
      <c r="F84" s="218"/>
      <c r="G84" s="218"/>
      <c r="H84" s="218"/>
      <c r="I84" s="218"/>
      <c r="J84" s="218"/>
      <c r="K84" s="218"/>
      <c r="L84" s="218"/>
      <c r="M84" s="218"/>
      <c r="N84" s="218"/>
      <c r="O84" s="218"/>
      <c r="P84" s="218"/>
    </row>
    <row r="85" spans="1:16" ht="15.75" customHeight="1" x14ac:dyDescent="0.25">
      <c r="A85" s="13"/>
      <c r="B85" s="13"/>
      <c r="C85" s="13"/>
      <c r="D85" s="218"/>
      <c r="E85" s="218"/>
      <c r="F85" s="218"/>
      <c r="G85" s="218"/>
      <c r="H85" s="218"/>
      <c r="I85" s="218"/>
      <c r="J85" s="218"/>
      <c r="K85" s="218"/>
      <c r="L85" s="218"/>
      <c r="M85" s="218"/>
      <c r="N85" s="218"/>
      <c r="O85" s="218"/>
      <c r="P85" s="218"/>
    </row>
    <row r="86" spans="1:16" ht="15.75" customHeight="1" x14ac:dyDescent="0.25">
      <c r="A86" s="13"/>
      <c r="B86" s="13"/>
      <c r="C86" s="13"/>
      <c r="D86" s="218"/>
      <c r="E86" s="218"/>
      <c r="F86" s="218"/>
      <c r="G86" s="218"/>
      <c r="H86" s="218"/>
      <c r="I86" s="218"/>
      <c r="J86" s="218"/>
      <c r="K86" s="218"/>
      <c r="L86" s="218"/>
      <c r="M86" s="218"/>
      <c r="N86" s="218"/>
      <c r="O86" s="218"/>
      <c r="P86" s="218"/>
    </row>
    <row r="87" spans="1:16" ht="15.75" customHeight="1" x14ac:dyDescent="0.25">
      <c r="A87" s="13"/>
      <c r="B87" s="13"/>
      <c r="C87" s="13"/>
      <c r="D87" s="218"/>
      <c r="E87" s="218"/>
      <c r="F87" s="218"/>
      <c r="G87" s="218"/>
      <c r="H87" s="218"/>
      <c r="I87" s="218"/>
      <c r="J87" s="218"/>
      <c r="K87" s="218"/>
      <c r="L87" s="218"/>
      <c r="M87" s="218"/>
      <c r="N87" s="218"/>
      <c r="O87" s="218"/>
      <c r="P87" s="218"/>
    </row>
    <row r="88" spans="1:16" ht="15.75" customHeight="1" x14ac:dyDescent="0.25">
      <c r="A88" s="13"/>
      <c r="B88" s="13"/>
      <c r="C88" s="13"/>
      <c r="D88" s="218"/>
      <c r="E88" s="218"/>
      <c r="F88" s="218"/>
      <c r="G88" s="218"/>
      <c r="H88" s="218"/>
      <c r="I88" s="218"/>
      <c r="J88" s="218"/>
      <c r="K88" s="218"/>
      <c r="L88" s="218"/>
      <c r="M88" s="218"/>
      <c r="N88" s="218"/>
      <c r="O88" s="218"/>
      <c r="P88" s="218"/>
    </row>
    <row r="89" spans="1:16" ht="15.75" customHeight="1" x14ac:dyDescent="0.25">
      <c r="A89" s="13"/>
      <c r="B89" s="13"/>
      <c r="C89" s="13"/>
      <c r="D89" s="218"/>
      <c r="E89" s="218"/>
      <c r="F89" s="218"/>
      <c r="G89" s="218"/>
      <c r="H89" s="218"/>
      <c r="I89" s="218"/>
      <c r="J89" s="218"/>
      <c r="K89" s="218"/>
      <c r="L89" s="218"/>
      <c r="M89" s="218"/>
      <c r="N89" s="218"/>
      <c r="O89" s="218"/>
      <c r="P89" s="218"/>
    </row>
    <row r="90" spans="1:16" ht="15.75" customHeight="1" x14ac:dyDescent="0.25">
      <c r="A90" s="13"/>
      <c r="B90" s="13"/>
      <c r="C90" s="13"/>
      <c r="D90" s="218"/>
      <c r="E90" s="218"/>
      <c r="F90" s="218"/>
      <c r="G90" s="218"/>
      <c r="H90" s="218"/>
      <c r="I90" s="218"/>
      <c r="J90" s="218"/>
      <c r="K90" s="218"/>
      <c r="L90" s="218"/>
      <c r="M90" s="218"/>
      <c r="N90" s="218"/>
      <c r="O90" s="218"/>
      <c r="P90" s="218"/>
    </row>
    <row r="91" spans="1:16" ht="15.75" customHeight="1" x14ac:dyDescent="0.25">
      <c r="A91" s="13"/>
      <c r="B91" s="13"/>
      <c r="C91" s="13"/>
      <c r="D91" s="218"/>
      <c r="E91" s="218"/>
      <c r="F91" s="218"/>
      <c r="G91" s="218"/>
      <c r="H91" s="218"/>
      <c r="I91" s="218"/>
      <c r="J91" s="218"/>
      <c r="K91" s="218"/>
      <c r="L91" s="218"/>
      <c r="M91" s="218"/>
      <c r="N91" s="218"/>
      <c r="O91" s="218"/>
      <c r="P91" s="218"/>
    </row>
    <row r="92" spans="1:16" ht="15.75" customHeight="1" x14ac:dyDescent="0.25">
      <c r="A92" s="13"/>
      <c r="B92" s="13"/>
      <c r="C92" s="13"/>
      <c r="D92" s="218"/>
      <c r="E92" s="218"/>
      <c r="F92" s="218"/>
      <c r="G92" s="218"/>
      <c r="H92" s="218"/>
      <c r="I92" s="218"/>
      <c r="J92" s="218"/>
      <c r="K92" s="218"/>
      <c r="L92" s="218"/>
      <c r="M92" s="218"/>
      <c r="N92" s="218"/>
      <c r="O92" s="218"/>
      <c r="P92" s="218"/>
    </row>
    <row r="93" spans="1:16" ht="15.75" customHeight="1" x14ac:dyDescent="0.25">
      <c r="A93" s="13"/>
      <c r="B93" s="13"/>
      <c r="C93" s="13"/>
      <c r="D93" s="218"/>
      <c r="E93" s="218"/>
      <c r="F93" s="218"/>
      <c r="G93" s="218"/>
      <c r="H93" s="218"/>
      <c r="I93" s="218"/>
      <c r="J93" s="218"/>
      <c r="K93" s="218"/>
      <c r="L93" s="218"/>
      <c r="M93" s="218"/>
      <c r="N93" s="218"/>
      <c r="O93" s="218"/>
      <c r="P93" s="218"/>
    </row>
    <row r="94" spans="1:16" ht="15.75" customHeight="1" x14ac:dyDescent="0.25">
      <c r="A94" s="13"/>
      <c r="B94" s="13"/>
      <c r="C94" s="13"/>
      <c r="D94" s="218"/>
      <c r="E94" s="218"/>
      <c r="F94" s="218"/>
      <c r="G94" s="218"/>
      <c r="H94" s="218"/>
      <c r="I94" s="218"/>
      <c r="J94" s="218"/>
      <c r="K94" s="218"/>
      <c r="L94" s="218"/>
      <c r="M94" s="218"/>
      <c r="N94" s="218"/>
      <c r="O94" s="218"/>
      <c r="P94" s="218"/>
    </row>
    <row r="95" spans="1:16" ht="15.75" customHeight="1" x14ac:dyDescent="0.25">
      <c r="A95" s="13"/>
      <c r="B95" s="13"/>
      <c r="C95" s="13"/>
      <c r="D95" s="218"/>
      <c r="E95" s="218"/>
      <c r="F95" s="218"/>
      <c r="G95" s="218"/>
      <c r="H95" s="218"/>
      <c r="I95" s="218"/>
      <c r="J95" s="218"/>
      <c r="K95" s="218"/>
      <c r="L95" s="218"/>
      <c r="M95" s="218"/>
      <c r="N95" s="218"/>
      <c r="O95" s="218"/>
      <c r="P95" s="218"/>
    </row>
    <row r="96" spans="1:16" ht="15.75" customHeight="1" x14ac:dyDescent="0.25">
      <c r="A96" s="13"/>
      <c r="B96" s="13"/>
      <c r="C96" s="13"/>
      <c r="D96" s="218"/>
      <c r="E96" s="218"/>
      <c r="F96" s="218"/>
      <c r="G96" s="218"/>
      <c r="H96" s="218"/>
      <c r="I96" s="218"/>
      <c r="J96" s="218"/>
      <c r="K96" s="218"/>
      <c r="L96" s="218"/>
      <c r="M96" s="218"/>
      <c r="N96" s="218"/>
      <c r="O96" s="218"/>
      <c r="P96" s="218"/>
    </row>
    <row r="97" spans="1:16" ht="15.75" customHeight="1" x14ac:dyDescent="0.25">
      <c r="A97" s="13"/>
      <c r="B97" s="13"/>
      <c r="C97" s="13"/>
      <c r="D97" s="218"/>
      <c r="E97" s="218"/>
      <c r="F97" s="218"/>
      <c r="G97" s="218"/>
      <c r="H97" s="218"/>
      <c r="I97" s="218"/>
      <c r="J97" s="218"/>
      <c r="K97" s="218"/>
      <c r="L97" s="218"/>
      <c r="M97" s="218"/>
      <c r="N97" s="218"/>
      <c r="O97" s="218"/>
      <c r="P97" s="218"/>
    </row>
    <row r="98" spans="1:16" ht="15.75" customHeight="1" x14ac:dyDescent="0.25">
      <c r="A98" s="13"/>
      <c r="B98" s="13"/>
      <c r="C98" s="13"/>
      <c r="D98" s="218"/>
      <c r="E98" s="218"/>
      <c r="F98" s="218"/>
      <c r="G98" s="218"/>
      <c r="H98" s="218"/>
      <c r="I98" s="218"/>
      <c r="J98" s="218"/>
      <c r="K98" s="218"/>
      <c r="L98" s="218"/>
      <c r="M98" s="218"/>
      <c r="N98" s="218"/>
      <c r="O98" s="218"/>
      <c r="P98" s="218"/>
    </row>
    <row r="99" spans="1:16" ht="15.75" customHeight="1" x14ac:dyDescent="0.25">
      <c r="A99" s="13"/>
      <c r="B99" s="13"/>
      <c r="C99" s="13"/>
      <c r="D99" s="218"/>
      <c r="E99" s="218"/>
      <c r="F99" s="218"/>
      <c r="G99" s="218"/>
      <c r="H99" s="218"/>
      <c r="I99" s="218"/>
      <c r="J99" s="218"/>
      <c r="K99" s="218"/>
      <c r="L99" s="218"/>
      <c r="M99" s="218"/>
      <c r="N99" s="218"/>
      <c r="O99" s="218"/>
      <c r="P99" s="218"/>
    </row>
    <row r="100" spans="1:16" ht="15.75" customHeight="1" x14ac:dyDescent="0.25">
      <c r="A100" s="13"/>
      <c r="B100" s="13"/>
      <c r="C100" s="13"/>
      <c r="D100" s="218"/>
      <c r="E100" s="218"/>
      <c r="F100" s="218"/>
      <c r="G100" s="218"/>
      <c r="H100" s="218"/>
      <c r="I100" s="218"/>
      <c r="J100" s="218"/>
      <c r="K100" s="218"/>
      <c r="L100" s="218"/>
      <c r="M100" s="218"/>
      <c r="N100" s="218"/>
      <c r="O100" s="218"/>
      <c r="P100" s="218"/>
    </row>
    <row r="101" spans="1:16" ht="15.75" customHeight="1" x14ac:dyDescent="0.25"/>
    <row r="102" spans="1:16" ht="15.75" customHeight="1" x14ac:dyDescent="0.25"/>
    <row r="103" spans="1:16" ht="15.75" customHeight="1" x14ac:dyDescent="0.25"/>
    <row r="104" spans="1:16" ht="15.75" customHeight="1" x14ac:dyDescent="0.25"/>
    <row r="105" spans="1:16" ht="15.75" customHeight="1" x14ac:dyDescent="0.25"/>
    <row r="106" spans="1:16" ht="15.75" customHeight="1" x14ac:dyDescent="0.25"/>
    <row r="107" spans="1:16" ht="15.75" customHeight="1" x14ac:dyDescent="0.25"/>
    <row r="108" spans="1:16" ht="15.75" customHeight="1" x14ac:dyDescent="0.25"/>
    <row r="109" spans="1:16" ht="15.75" customHeight="1" x14ac:dyDescent="0.25"/>
    <row r="110" spans="1:16" ht="15.75" customHeight="1" x14ac:dyDescent="0.25"/>
    <row r="111" spans="1:16" ht="15.75" customHeight="1" x14ac:dyDescent="0.25"/>
    <row r="112" spans="1:16"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B15:C15"/>
    <mergeCell ref="F15:F17"/>
    <mergeCell ref="B24:C24"/>
    <mergeCell ref="A1:C1"/>
    <mergeCell ref="E3:F4"/>
    <mergeCell ref="A12:C12"/>
    <mergeCell ref="A13:C13"/>
    <mergeCell ref="B14:C14"/>
  </mergeCells>
  <dataValidations count="3">
    <dataValidation type="list" allowBlank="1" showErrorMessage="1" sqref="B15" xr:uid="{00000000-0002-0000-0900-000000000000}">
      <formula1>$N$1:$N$19</formula1>
    </dataValidation>
    <dataValidation type="list" allowBlank="1" showErrorMessage="1" sqref="F9" xr:uid="{00000000-0002-0000-0900-000001000000}">
      <formula1>$N$27:$N$30</formula1>
    </dataValidation>
    <dataValidation type="list" allowBlank="1" showErrorMessage="1" sqref="B14" xr:uid="{00000000-0002-0000-0900-000002000000}">
      <formula1>$N$21:$N$25</formula1>
    </dataValidation>
  </dataValidations>
  <printOptions horizontalCentered="1"/>
  <pageMargins left="0.25" right="0.25" top="0.75" bottom="0.75" header="0" footer="0"/>
  <pageSetup paperSize="9" fitToHeight="0"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1000"/>
  <sheetViews>
    <sheetView workbookViewId="0">
      <pane ySplit="3" topLeftCell="A4" activePane="bottomLeft" state="frozen"/>
      <selection pane="bottomLeft" activeCell="B5" sqref="B5"/>
    </sheetView>
  </sheetViews>
  <sheetFormatPr defaultColWidth="12.6328125" defaultRowHeight="15" customHeight="1" x14ac:dyDescent="0.25"/>
  <cols>
    <col min="1" max="1" width="11.36328125" customWidth="1"/>
    <col min="2" max="2" width="41.36328125" customWidth="1"/>
    <col min="3" max="11" width="11.36328125" customWidth="1"/>
    <col min="12" max="26" width="14.36328125" customWidth="1"/>
  </cols>
  <sheetData>
    <row r="1" spans="1:11" ht="12.75" customHeight="1" x14ac:dyDescent="0.25">
      <c r="A1" s="244" t="s">
        <v>2993</v>
      </c>
      <c r="B1" s="244"/>
      <c r="C1" s="244"/>
      <c r="D1" s="244"/>
      <c r="E1" s="244"/>
      <c r="F1" s="244"/>
      <c r="G1" s="244"/>
      <c r="H1" s="244"/>
      <c r="I1" s="244"/>
      <c r="J1" s="244"/>
      <c r="K1" s="244"/>
    </row>
    <row r="2" spans="1:11" ht="30" customHeight="1" x14ac:dyDescent="0.25">
      <c r="A2" s="295" t="s">
        <v>2994</v>
      </c>
      <c r="B2" s="276"/>
      <c r="C2" s="13"/>
      <c r="D2" s="13"/>
      <c r="E2" s="13"/>
      <c r="F2" s="13"/>
      <c r="G2" s="13"/>
      <c r="H2" s="13"/>
      <c r="I2" s="13"/>
      <c r="J2" s="13"/>
      <c r="K2" s="13"/>
    </row>
    <row r="3" spans="1:11" ht="12.75" customHeight="1" x14ac:dyDescent="0.25">
      <c r="A3" s="245" t="s">
        <v>2995</v>
      </c>
      <c r="B3" s="245" t="s">
        <v>2996</v>
      </c>
      <c r="C3" s="13"/>
      <c r="D3" s="13"/>
      <c r="E3" s="13"/>
      <c r="F3" s="13"/>
      <c r="G3" s="13"/>
      <c r="H3" s="13"/>
      <c r="I3" s="13"/>
      <c r="J3" s="13"/>
      <c r="K3" s="13"/>
    </row>
    <row r="4" spans="1:11" ht="12.75" customHeight="1" x14ac:dyDescent="0.25">
      <c r="A4" s="246" t="s">
        <v>2997</v>
      </c>
      <c r="B4" s="246" t="s">
        <v>2998</v>
      </c>
      <c r="C4" s="13"/>
      <c r="D4" s="13"/>
      <c r="E4" s="13"/>
      <c r="F4" s="13"/>
      <c r="G4" s="13"/>
      <c r="H4" s="13"/>
      <c r="I4" s="13"/>
      <c r="J4" s="13"/>
      <c r="K4" s="13"/>
    </row>
    <row r="5" spans="1:11" ht="12.75" customHeight="1" x14ac:dyDescent="0.25">
      <c r="A5" s="246" t="s">
        <v>2999</v>
      </c>
      <c r="B5" s="246" t="s">
        <v>3000</v>
      </c>
      <c r="C5" s="13"/>
      <c r="D5" s="13"/>
      <c r="E5" s="13"/>
      <c r="F5" s="13"/>
      <c r="G5" s="13"/>
      <c r="H5" s="13"/>
      <c r="I5" s="13"/>
      <c r="J5" s="13"/>
      <c r="K5" s="13"/>
    </row>
    <row r="6" spans="1:11" ht="12.75" customHeight="1" x14ac:dyDescent="0.25">
      <c r="A6" s="246" t="s">
        <v>3001</v>
      </c>
      <c r="B6" s="246" t="s">
        <v>3002</v>
      </c>
      <c r="C6" s="13"/>
      <c r="D6" s="13"/>
      <c r="E6" s="13"/>
      <c r="F6" s="13"/>
      <c r="G6" s="13"/>
      <c r="H6" s="13"/>
      <c r="I6" s="13"/>
      <c r="J6" s="13"/>
      <c r="K6" s="13"/>
    </row>
    <row r="7" spans="1:11" ht="12.75" customHeight="1" x14ac:dyDescent="0.25">
      <c r="A7" s="246" t="s">
        <v>3003</v>
      </c>
      <c r="B7" s="246" t="s">
        <v>3004</v>
      </c>
      <c r="C7" s="13"/>
      <c r="D7" s="13"/>
      <c r="E7" s="13"/>
      <c r="F7" s="13"/>
      <c r="G7" s="13"/>
      <c r="H7" s="13"/>
      <c r="I7" s="13"/>
      <c r="J7" s="13"/>
      <c r="K7" s="13"/>
    </row>
    <row r="8" spans="1:11" ht="12.75" customHeight="1" x14ac:dyDescent="0.25">
      <c r="A8" s="246" t="s">
        <v>3005</v>
      </c>
      <c r="B8" s="246" t="s">
        <v>3006</v>
      </c>
      <c r="C8" s="13"/>
      <c r="D8" s="13"/>
      <c r="E8" s="13"/>
      <c r="F8" s="13"/>
      <c r="G8" s="13"/>
      <c r="H8" s="13"/>
      <c r="I8" s="13"/>
      <c r="J8" s="13"/>
      <c r="K8" s="13"/>
    </row>
    <row r="9" spans="1:11" ht="12.75" customHeight="1" x14ac:dyDescent="0.25">
      <c r="A9" s="246" t="s">
        <v>3007</v>
      </c>
      <c r="B9" s="246" t="s">
        <v>3008</v>
      </c>
      <c r="C9" s="13"/>
      <c r="D9" s="13"/>
      <c r="E9" s="13"/>
      <c r="F9" s="13"/>
      <c r="G9" s="13"/>
      <c r="H9" s="13"/>
      <c r="I9" s="13"/>
      <c r="J9" s="13"/>
      <c r="K9" s="13"/>
    </row>
    <row r="10" spans="1:11" ht="12.75" customHeight="1" x14ac:dyDescent="0.25">
      <c r="A10" s="246" t="s">
        <v>3009</v>
      </c>
      <c r="B10" s="246" t="s">
        <v>3010</v>
      </c>
      <c r="C10" s="13"/>
      <c r="D10" s="13"/>
      <c r="E10" s="13"/>
      <c r="F10" s="13"/>
      <c r="G10" s="13"/>
      <c r="H10" s="13"/>
      <c r="I10" s="13"/>
      <c r="J10" s="13"/>
      <c r="K10" s="13"/>
    </row>
    <row r="11" spans="1:11" ht="12.75" customHeight="1" x14ac:dyDescent="0.25">
      <c r="A11" s="246" t="s">
        <v>3011</v>
      </c>
      <c r="B11" s="246" t="s">
        <v>3012</v>
      </c>
      <c r="C11" s="13"/>
      <c r="D11" s="13"/>
      <c r="E11" s="13"/>
      <c r="F11" s="13"/>
      <c r="G11" s="13"/>
      <c r="H11" s="13"/>
      <c r="I11" s="13"/>
      <c r="J11" s="13"/>
      <c r="K11" s="13"/>
    </row>
    <row r="12" spans="1:11" ht="12.75" customHeight="1" x14ac:dyDescent="0.25">
      <c r="A12" s="246" t="s">
        <v>3013</v>
      </c>
      <c r="B12" s="246" t="s">
        <v>3014</v>
      </c>
      <c r="C12" s="13"/>
      <c r="D12" s="13"/>
      <c r="E12" s="13"/>
      <c r="F12" s="13"/>
      <c r="G12" s="13"/>
      <c r="H12" s="13"/>
      <c r="I12" s="13"/>
      <c r="J12" s="13"/>
      <c r="K12" s="13"/>
    </row>
    <row r="13" spans="1:11" ht="12.75" customHeight="1" x14ac:dyDescent="0.25">
      <c r="A13" s="246" t="s">
        <v>3015</v>
      </c>
      <c r="B13" s="246" t="s">
        <v>3016</v>
      </c>
      <c r="C13" s="13"/>
      <c r="D13" s="13"/>
      <c r="E13" s="13"/>
      <c r="F13" s="13"/>
      <c r="G13" s="13"/>
      <c r="H13" s="13"/>
      <c r="I13" s="13"/>
      <c r="J13" s="13"/>
      <c r="K13" s="13"/>
    </row>
    <row r="14" spans="1:11" ht="12.75" customHeight="1" x14ac:dyDescent="0.25">
      <c r="A14" s="246" t="s">
        <v>3017</v>
      </c>
      <c r="B14" s="246" t="s">
        <v>3018</v>
      </c>
      <c r="C14" s="13"/>
      <c r="D14" s="13"/>
      <c r="E14" s="13"/>
      <c r="F14" s="13"/>
      <c r="G14" s="13"/>
      <c r="H14" s="13"/>
      <c r="I14" s="13"/>
      <c r="J14" s="13"/>
      <c r="K14" s="13"/>
    </row>
    <row r="15" spans="1:11" ht="12.75" customHeight="1" x14ac:dyDescent="0.25">
      <c r="A15" s="246" t="s">
        <v>3019</v>
      </c>
      <c r="B15" s="246" t="s">
        <v>3020</v>
      </c>
      <c r="C15" s="13"/>
      <c r="D15" s="13"/>
      <c r="E15" s="13"/>
      <c r="F15" s="13"/>
      <c r="G15" s="13"/>
      <c r="H15" s="13"/>
      <c r="I15" s="13"/>
      <c r="J15" s="13"/>
      <c r="K15" s="13"/>
    </row>
    <row r="16" spans="1:11" ht="12.75" customHeight="1" x14ac:dyDescent="0.25">
      <c r="A16" s="246" t="s">
        <v>3021</v>
      </c>
      <c r="B16" s="246" t="s">
        <v>3022</v>
      </c>
      <c r="C16" s="13"/>
      <c r="D16" s="13"/>
      <c r="E16" s="13"/>
      <c r="F16" s="13"/>
      <c r="G16" s="13"/>
      <c r="H16" s="13"/>
      <c r="I16" s="13"/>
      <c r="J16" s="13"/>
      <c r="K16" s="13"/>
    </row>
    <row r="17" spans="1:11" ht="12.75" customHeight="1" x14ac:dyDescent="0.25">
      <c r="A17" s="246" t="s">
        <v>3023</v>
      </c>
      <c r="B17" s="246" t="s">
        <v>3024</v>
      </c>
      <c r="C17" s="13"/>
      <c r="D17" s="13"/>
      <c r="E17" s="13"/>
      <c r="F17" s="13"/>
      <c r="G17" s="13"/>
      <c r="H17" s="13"/>
      <c r="I17" s="13"/>
      <c r="J17" s="13"/>
      <c r="K17" s="13"/>
    </row>
    <row r="18" spans="1:11" ht="12.75" customHeight="1" x14ac:dyDescent="0.25">
      <c r="A18" s="246" t="s">
        <v>3025</v>
      </c>
      <c r="B18" s="246" t="s">
        <v>3026</v>
      </c>
      <c r="C18" s="13"/>
      <c r="D18" s="13"/>
      <c r="E18" s="13"/>
      <c r="F18" s="13"/>
      <c r="G18" s="13"/>
      <c r="H18" s="13"/>
      <c r="I18" s="13"/>
      <c r="J18" s="13"/>
      <c r="K18" s="13"/>
    </row>
    <row r="19" spans="1:11" ht="12.75" customHeight="1" x14ac:dyDescent="0.25">
      <c r="A19" s="246" t="s">
        <v>3027</v>
      </c>
      <c r="B19" s="246" t="s">
        <v>3028</v>
      </c>
      <c r="C19" s="13"/>
      <c r="D19" s="13"/>
      <c r="E19" s="13"/>
      <c r="F19" s="13"/>
      <c r="G19" s="13"/>
      <c r="H19" s="13"/>
      <c r="I19" s="13"/>
      <c r="J19" s="13"/>
      <c r="K19" s="13"/>
    </row>
    <row r="20" spans="1:11" ht="12.75" customHeight="1" x14ac:dyDescent="0.25">
      <c r="A20" s="246" t="s">
        <v>3029</v>
      </c>
      <c r="B20" s="246" t="s">
        <v>3030</v>
      </c>
      <c r="C20" s="13"/>
      <c r="D20" s="13"/>
      <c r="E20" s="13"/>
      <c r="F20" s="13"/>
      <c r="G20" s="13"/>
      <c r="H20" s="13"/>
      <c r="I20" s="13"/>
      <c r="J20" s="13"/>
      <c r="K20" s="13"/>
    </row>
    <row r="21" spans="1:11" ht="12.75" customHeight="1" x14ac:dyDescent="0.25">
      <c r="A21" s="246" t="s">
        <v>3031</v>
      </c>
      <c r="B21" s="246" t="s">
        <v>3032</v>
      </c>
      <c r="C21" s="13"/>
      <c r="D21" s="13"/>
      <c r="E21" s="13"/>
      <c r="F21" s="13"/>
      <c r="G21" s="13"/>
      <c r="H21" s="13"/>
      <c r="I21" s="13"/>
      <c r="J21" s="13"/>
      <c r="K21" s="13"/>
    </row>
    <row r="22" spans="1:11" ht="12.75" customHeight="1" x14ac:dyDescent="0.25">
      <c r="A22" s="247"/>
      <c r="B22" s="247"/>
      <c r="C22" s="13"/>
      <c r="D22" s="13"/>
      <c r="E22" s="13"/>
      <c r="F22" s="13"/>
      <c r="G22" s="13"/>
      <c r="H22" s="13"/>
      <c r="I22" s="13"/>
      <c r="J22" s="13"/>
      <c r="K22" s="13"/>
    </row>
    <row r="23" spans="1:11" ht="12.75" customHeight="1" x14ac:dyDescent="0.25">
      <c r="A23" s="247"/>
      <c r="B23" s="247"/>
      <c r="C23" s="13"/>
      <c r="D23" s="13"/>
      <c r="E23" s="13"/>
      <c r="F23" s="13"/>
      <c r="G23" s="13"/>
      <c r="H23" s="13"/>
      <c r="I23" s="13"/>
      <c r="J23" s="13"/>
      <c r="K23" s="13"/>
    </row>
    <row r="24" spans="1:11" ht="12.75" customHeight="1" x14ac:dyDescent="0.25">
      <c r="A24" s="247"/>
      <c r="B24" s="247"/>
      <c r="C24" s="13"/>
      <c r="D24" s="13"/>
      <c r="E24" s="13"/>
      <c r="F24" s="13"/>
      <c r="G24" s="13"/>
      <c r="H24" s="13"/>
      <c r="I24" s="13"/>
      <c r="J24" s="13"/>
      <c r="K24" s="13"/>
    </row>
    <row r="25" spans="1:11" ht="12.75" customHeight="1" x14ac:dyDescent="0.25">
      <c r="A25" s="247"/>
      <c r="B25" s="247"/>
      <c r="C25" s="13"/>
      <c r="D25" s="13"/>
      <c r="E25" s="13"/>
      <c r="F25" s="13"/>
      <c r="G25" s="13"/>
      <c r="H25" s="13"/>
      <c r="I25" s="13"/>
      <c r="J25" s="13"/>
      <c r="K25" s="13"/>
    </row>
    <row r="26" spans="1:11" ht="12.75" customHeight="1" x14ac:dyDescent="0.25">
      <c r="A26" s="247"/>
      <c r="B26" s="247"/>
      <c r="C26" s="13"/>
      <c r="D26" s="13"/>
      <c r="E26" s="13"/>
      <c r="F26" s="13"/>
      <c r="G26" s="13"/>
      <c r="H26" s="13"/>
      <c r="I26" s="13"/>
      <c r="J26" s="13"/>
      <c r="K26" s="13"/>
    </row>
    <row r="27" spans="1:11" ht="12.75" customHeight="1" x14ac:dyDescent="0.25">
      <c r="A27" s="247"/>
      <c r="B27" s="247"/>
      <c r="C27" s="13"/>
      <c r="D27" s="13"/>
      <c r="E27" s="13"/>
      <c r="F27" s="13"/>
      <c r="G27" s="13"/>
      <c r="H27" s="13"/>
      <c r="I27" s="13"/>
      <c r="J27" s="13"/>
      <c r="K27" s="13"/>
    </row>
    <row r="28" spans="1:11" ht="12.75" customHeight="1" x14ac:dyDescent="0.25">
      <c r="A28" s="247"/>
      <c r="B28" s="247"/>
      <c r="C28" s="13"/>
      <c r="D28" s="13"/>
      <c r="E28" s="13"/>
      <c r="F28" s="13"/>
      <c r="G28" s="13"/>
      <c r="H28" s="13"/>
      <c r="I28" s="13"/>
      <c r="J28" s="13"/>
      <c r="K28" s="13"/>
    </row>
    <row r="29" spans="1:11" ht="12.75" customHeight="1" x14ac:dyDescent="0.25">
      <c r="A29" s="247"/>
      <c r="B29" s="247"/>
      <c r="C29" s="13"/>
      <c r="D29" s="13"/>
      <c r="E29" s="13"/>
      <c r="F29" s="13"/>
      <c r="G29" s="13"/>
      <c r="H29" s="13"/>
      <c r="I29" s="13"/>
      <c r="J29" s="13"/>
      <c r="K29" s="13"/>
    </row>
    <row r="30" spans="1:11" ht="12.75" customHeight="1" x14ac:dyDescent="0.25">
      <c r="A30" s="247"/>
      <c r="B30" s="247"/>
      <c r="C30" s="13"/>
      <c r="D30" s="13"/>
      <c r="E30" s="13"/>
      <c r="F30" s="13"/>
      <c r="G30" s="13"/>
      <c r="H30" s="13"/>
      <c r="I30" s="13"/>
      <c r="J30" s="13"/>
      <c r="K30" s="13"/>
    </row>
    <row r="31" spans="1:11" ht="12.75" customHeight="1" x14ac:dyDescent="0.25">
      <c r="A31" s="247"/>
      <c r="B31" s="247"/>
      <c r="C31" s="13"/>
      <c r="D31" s="13"/>
      <c r="E31" s="13"/>
      <c r="F31" s="13"/>
      <c r="G31" s="13"/>
      <c r="H31" s="13"/>
      <c r="I31" s="13"/>
      <c r="J31" s="13"/>
      <c r="K31" s="13"/>
    </row>
    <row r="32" spans="1:11" ht="12.75" customHeight="1" x14ac:dyDescent="0.25">
      <c r="A32" s="247"/>
      <c r="B32" s="247"/>
      <c r="C32" s="13"/>
      <c r="D32" s="13"/>
      <c r="E32" s="13"/>
      <c r="F32" s="13"/>
      <c r="G32" s="13"/>
      <c r="H32" s="13"/>
      <c r="I32" s="13"/>
      <c r="J32" s="13"/>
      <c r="K32" s="13"/>
    </row>
    <row r="33" spans="1:11" ht="12.75" customHeight="1" x14ac:dyDescent="0.25">
      <c r="A33" s="247"/>
      <c r="B33" s="247"/>
      <c r="C33" s="13"/>
      <c r="D33" s="13"/>
      <c r="E33" s="13"/>
      <c r="F33" s="13"/>
      <c r="G33" s="13"/>
      <c r="H33" s="13"/>
      <c r="I33" s="13"/>
      <c r="J33" s="13"/>
      <c r="K33" s="13"/>
    </row>
    <row r="34" spans="1:11" ht="12.75" customHeight="1" x14ac:dyDescent="0.25">
      <c r="A34" s="247"/>
      <c r="B34" s="247"/>
      <c r="C34" s="13"/>
      <c r="D34" s="13"/>
      <c r="E34" s="13"/>
      <c r="F34" s="13"/>
      <c r="G34" s="13"/>
      <c r="H34" s="13"/>
      <c r="I34" s="13"/>
      <c r="J34" s="13"/>
      <c r="K34" s="13"/>
    </row>
    <row r="35" spans="1:11" ht="12.75" customHeight="1" x14ac:dyDescent="0.25">
      <c r="A35" s="247"/>
      <c r="B35" s="247"/>
      <c r="C35" s="13"/>
      <c r="D35" s="13"/>
      <c r="E35" s="13"/>
      <c r="F35" s="13"/>
      <c r="G35" s="13"/>
      <c r="H35" s="13"/>
      <c r="I35" s="13"/>
      <c r="J35" s="13"/>
      <c r="K35" s="13"/>
    </row>
    <row r="36" spans="1:11" ht="12.75" customHeight="1" x14ac:dyDescent="0.25">
      <c r="A36" s="247"/>
      <c r="B36" s="247"/>
      <c r="C36" s="13"/>
      <c r="D36" s="13"/>
      <c r="E36" s="13"/>
      <c r="F36" s="13"/>
      <c r="G36" s="13"/>
      <c r="H36" s="13"/>
      <c r="I36" s="13"/>
      <c r="J36" s="13"/>
      <c r="K36" s="13"/>
    </row>
    <row r="37" spans="1:11" ht="12.75" customHeight="1" x14ac:dyDescent="0.25">
      <c r="A37" s="247"/>
      <c r="B37" s="247"/>
      <c r="C37" s="13"/>
      <c r="D37" s="13"/>
      <c r="E37" s="13"/>
      <c r="F37" s="13"/>
      <c r="G37" s="13"/>
      <c r="H37" s="13"/>
      <c r="I37" s="13"/>
      <c r="J37" s="13"/>
      <c r="K37" s="13"/>
    </row>
    <row r="38" spans="1:11" ht="12.75" customHeight="1" x14ac:dyDescent="0.25">
      <c r="A38" s="247"/>
      <c r="B38" s="247"/>
      <c r="C38" s="13"/>
      <c r="D38" s="13"/>
      <c r="E38" s="13"/>
      <c r="F38" s="13"/>
      <c r="G38" s="13"/>
      <c r="H38" s="13"/>
      <c r="I38" s="13"/>
      <c r="J38" s="13"/>
      <c r="K38" s="13"/>
    </row>
    <row r="39" spans="1:11" ht="12.75" customHeight="1" x14ac:dyDescent="0.25">
      <c r="A39" s="247"/>
      <c r="B39" s="247"/>
      <c r="C39" s="13"/>
      <c r="D39" s="13"/>
      <c r="E39" s="13"/>
      <c r="F39" s="13"/>
      <c r="G39" s="13"/>
      <c r="H39" s="13"/>
      <c r="I39" s="13"/>
      <c r="J39" s="13"/>
      <c r="K39" s="13"/>
    </row>
    <row r="40" spans="1:11" ht="12.75" customHeight="1" x14ac:dyDescent="0.25">
      <c r="A40" s="247"/>
      <c r="B40" s="247"/>
      <c r="C40" s="13"/>
      <c r="D40" s="13"/>
      <c r="E40" s="13"/>
      <c r="F40" s="13"/>
      <c r="G40" s="13"/>
      <c r="H40" s="13"/>
      <c r="I40" s="13"/>
      <c r="J40" s="13"/>
      <c r="K40" s="13"/>
    </row>
    <row r="41" spans="1:11" ht="12.75" customHeight="1" x14ac:dyDescent="0.25">
      <c r="A41" s="247"/>
      <c r="B41" s="247"/>
      <c r="C41" s="13"/>
      <c r="D41" s="13"/>
      <c r="E41" s="13"/>
      <c r="F41" s="13"/>
      <c r="G41" s="13"/>
      <c r="H41" s="13"/>
      <c r="I41" s="13"/>
      <c r="J41" s="13"/>
      <c r="K41" s="13"/>
    </row>
    <row r="42" spans="1:11" ht="12.75" customHeight="1" x14ac:dyDescent="0.25">
      <c r="A42" s="247"/>
      <c r="B42" s="247"/>
      <c r="C42" s="13"/>
      <c r="D42" s="13"/>
      <c r="E42" s="13"/>
      <c r="F42" s="13"/>
      <c r="G42" s="13"/>
      <c r="H42" s="13"/>
      <c r="I42" s="13"/>
      <c r="J42" s="13"/>
      <c r="K42" s="13"/>
    </row>
    <row r="43" spans="1:11" ht="12.75" customHeight="1" x14ac:dyDescent="0.25">
      <c r="A43" s="247"/>
      <c r="B43" s="247"/>
      <c r="C43" s="13"/>
      <c r="D43" s="13"/>
      <c r="E43" s="13"/>
      <c r="F43" s="13"/>
      <c r="G43" s="13"/>
      <c r="H43" s="13"/>
      <c r="I43" s="13"/>
      <c r="J43" s="13"/>
      <c r="K43" s="13"/>
    </row>
    <row r="44" spans="1:11" ht="12.75" customHeight="1" x14ac:dyDescent="0.25">
      <c r="A44" s="247"/>
      <c r="B44" s="247"/>
      <c r="C44" s="13"/>
      <c r="D44" s="13"/>
      <c r="E44" s="13"/>
      <c r="F44" s="13"/>
      <c r="G44" s="13"/>
      <c r="H44" s="13"/>
      <c r="I44" s="13"/>
      <c r="J44" s="13"/>
      <c r="K44" s="13"/>
    </row>
    <row r="45" spans="1:11" ht="12.75" customHeight="1" x14ac:dyDescent="0.25">
      <c r="A45" s="247"/>
      <c r="B45" s="247"/>
      <c r="C45" s="13"/>
      <c r="D45" s="13"/>
      <c r="E45" s="13"/>
      <c r="F45" s="13"/>
      <c r="G45" s="13"/>
      <c r="H45" s="13"/>
      <c r="I45" s="13"/>
      <c r="J45" s="13"/>
      <c r="K45" s="13"/>
    </row>
    <row r="46" spans="1:11" ht="12.75" customHeight="1" x14ac:dyDescent="0.25">
      <c r="A46" s="247"/>
      <c r="B46" s="247"/>
      <c r="C46" s="13"/>
      <c r="D46" s="13"/>
      <c r="E46" s="13"/>
      <c r="F46" s="13"/>
      <c r="G46" s="13"/>
      <c r="H46" s="13"/>
      <c r="I46" s="13"/>
      <c r="J46" s="13"/>
      <c r="K46" s="13"/>
    </row>
    <row r="47" spans="1:11" ht="12.75" customHeight="1" x14ac:dyDescent="0.25">
      <c r="A47" s="247"/>
      <c r="B47" s="247"/>
      <c r="C47" s="13"/>
      <c r="D47" s="13"/>
      <c r="E47" s="13"/>
      <c r="F47" s="13"/>
      <c r="G47" s="13"/>
      <c r="H47" s="13"/>
      <c r="I47" s="13"/>
      <c r="J47" s="13"/>
      <c r="K47" s="13"/>
    </row>
    <row r="48" spans="1:11" ht="12.75" customHeight="1" x14ac:dyDescent="0.25">
      <c r="A48" s="247"/>
      <c r="B48" s="247"/>
      <c r="C48" s="13"/>
      <c r="D48" s="13"/>
      <c r="E48" s="13"/>
      <c r="F48" s="13"/>
      <c r="G48" s="13"/>
      <c r="H48" s="13"/>
      <c r="I48" s="13"/>
      <c r="J48" s="13"/>
      <c r="K48" s="13"/>
    </row>
    <row r="49" spans="1:11" ht="12.75" customHeight="1" x14ac:dyDescent="0.25">
      <c r="A49" s="247"/>
      <c r="B49" s="247"/>
      <c r="C49" s="13"/>
      <c r="D49" s="13"/>
      <c r="E49" s="13"/>
      <c r="F49" s="13"/>
      <c r="G49" s="13"/>
      <c r="H49" s="13"/>
      <c r="I49" s="13"/>
      <c r="J49" s="13"/>
      <c r="K49" s="13"/>
    </row>
    <row r="50" spans="1:11" ht="12.75" customHeight="1" x14ac:dyDescent="0.25">
      <c r="A50" s="247"/>
      <c r="B50" s="247"/>
      <c r="C50" s="13"/>
      <c r="D50" s="13"/>
      <c r="E50" s="13"/>
      <c r="F50" s="13"/>
      <c r="G50" s="13"/>
      <c r="H50" s="13"/>
      <c r="I50" s="13"/>
      <c r="J50" s="13"/>
      <c r="K50" s="13"/>
    </row>
    <row r="51" spans="1:11" ht="12.75" customHeight="1" x14ac:dyDescent="0.25">
      <c r="A51" s="247"/>
      <c r="B51" s="247"/>
      <c r="C51" s="13"/>
      <c r="D51" s="13"/>
      <c r="E51" s="13"/>
      <c r="F51" s="13"/>
      <c r="G51" s="13"/>
      <c r="H51" s="13"/>
      <c r="I51" s="13"/>
      <c r="J51" s="13"/>
      <c r="K51" s="13"/>
    </row>
    <row r="52" spans="1:11" ht="12.75" customHeight="1" x14ac:dyDescent="0.25">
      <c r="A52" s="247"/>
      <c r="B52" s="247"/>
      <c r="C52" s="13"/>
      <c r="D52" s="13"/>
      <c r="E52" s="13"/>
      <c r="F52" s="13"/>
      <c r="G52" s="13"/>
      <c r="H52" s="13"/>
      <c r="I52" s="13"/>
      <c r="J52" s="13"/>
      <c r="K52" s="13"/>
    </row>
    <row r="53" spans="1:11" ht="12.75" customHeight="1" x14ac:dyDescent="0.25">
      <c r="A53" s="247"/>
      <c r="B53" s="247"/>
      <c r="C53" s="13"/>
      <c r="D53" s="13"/>
      <c r="E53" s="13"/>
      <c r="F53" s="13"/>
      <c r="G53" s="13"/>
      <c r="H53" s="13"/>
      <c r="I53" s="13"/>
      <c r="J53" s="13"/>
      <c r="K53" s="13"/>
    </row>
    <row r="54" spans="1:11" ht="12.75" customHeight="1" x14ac:dyDescent="0.25">
      <c r="A54" s="247"/>
      <c r="B54" s="247"/>
      <c r="C54" s="13"/>
      <c r="D54" s="13"/>
      <c r="E54" s="13"/>
      <c r="F54" s="13"/>
      <c r="G54" s="13"/>
      <c r="H54" s="13"/>
      <c r="I54" s="13"/>
      <c r="J54" s="13"/>
      <c r="K54" s="13"/>
    </row>
    <row r="55" spans="1:11" ht="12.75" customHeight="1" x14ac:dyDescent="0.25">
      <c r="A55" s="247"/>
      <c r="B55" s="247"/>
      <c r="C55" s="13"/>
      <c r="D55" s="13"/>
      <c r="E55" s="13"/>
      <c r="F55" s="13"/>
      <c r="G55" s="13"/>
      <c r="H55" s="13"/>
      <c r="I55" s="13"/>
      <c r="J55" s="13"/>
      <c r="K55" s="13"/>
    </row>
    <row r="56" spans="1:11" ht="12.75" customHeight="1" x14ac:dyDescent="0.25">
      <c r="A56" s="247"/>
      <c r="B56" s="247"/>
      <c r="C56" s="13"/>
      <c r="D56" s="13"/>
      <c r="E56" s="13"/>
      <c r="F56" s="13"/>
      <c r="G56" s="13"/>
      <c r="H56" s="13"/>
      <c r="I56" s="13"/>
      <c r="J56" s="13"/>
      <c r="K56" s="13"/>
    </row>
    <row r="57" spans="1:11" ht="12.75" customHeight="1" x14ac:dyDescent="0.25">
      <c r="A57" s="247"/>
      <c r="B57" s="247"/>
      <c r="C57" s="13"/>
      <c r="D57" s="13"/>
      <c r="E57" s="13"/>
      <c r="F57" s="13"/>
      <c r="G57" s="13"/>
      <c r="H57" s="13"/>
      <c r="I57" s="13"/>
      <c r="J57" s="13"/>
      <c r="K57" s="13"/>
    </row>
    <row r="58" spans="1:11" ht="12.75" customHeight="1" x14ac:dyDescent="0.25">
      <c r="A58" s="13"/>
      <c r="B58" s="13"/>
      <c r="C58" s="13"/>
      <c r="D58" s="13"/>
      <c r="E58" s="13"/>
      <c r="F58" s="13"/>
      <c r="G58" s="13"/>
      <c r="H58" s="13"/>
      <c r="I58" s="13"/>
      <c r="J58" s="13"/>
      <c r="K58" s="13"/>
    </row>
    <row r="59" spans="1:11" ht="12.75" customHeight="1" x14ac:dyDescent="0.25">
      <c r="A59" s="13"/>
      <c r="B59" s="13"/>
      <c r="C59" s="13"/>
      <c r="D59" s="13"/>
      <c r="E59" s="13"/>
      <c r="F59" s="13"/>
      <c r="G59" s="13"/>
      <c r="H59" s="13"/>
      <c r="I59" s="13"/>
      <c r="J59" s="13"/>
      <c r="K59" s="13"/>
    </row>
    <row r="60" spans="1:11" ht="12.75" customHeight="1" x14ac:dyDescent="0.25">
      <c r="A60" s="13"/>
      <c r="B60" s="13"/>
      <c r="C60" s="13"/>
      <c r="D60" s="13"/>
      <c r="E60" s="13"/>
      <c r="F60" s="13"/>
      <c r="G60" s="13"/>
      <c r="H60" s="13"/>
      <c r="I60" s="13"/>
      <c r="J60" s="13"/>
      <c r="K60" s="13"/>
    </row>
    <row r="61" spans="1:11" ht="12.75" customHeight="1" x14ac:dyDescent="0.25">
      <c r="A61" s="13"/>
      <c r="B61" s="13"/>
      <c r="C61" s="13"/>
      <c r="D61" s="13"/>
      <c r="E61" s="13"/>
      <c r="F61" s="13"/>
      <c r="G61" s="13"/>
      <c r="H61" s="13"/>
      <c r="I61" s="13"/>
      <c r="J61" s="13"/>
      <c r="K61" s="13"/>
    </row>
    <row r="62" spans="1:11" ht="12.75" customHeight="1" x14ac:dyDescent="0.25">
      <c r="A62" s="13"/>
      <c r="B62" s="13"/>
      <c r="C62" s="13"/>
      <c r="D62" s="13"/>
      <c r="E62" s="13"/>
      <c r="F62" s="13"/>
      <c r="G62" s="13"/>
      <c r="H62" s="13"/>
      <c r="I62" s="13"/>
      <c r="J62" s="13"/>
      <c r="K62" s="13"/>
    </row>
    <row r="63" spans="1:11" ht="12.75" customHeight="1" x14ac:dyDescent="0.25">
      <c r="A63" s="13"/>
      <c r="B63" s="13"/>
      <c r="C63" s="13"/>
      <c r="D63" s="13"/>
      <c r="E63" s="13"/>
      <c r="F63" s="13"/>
      <c r="G63" s="13"/>
      <c r="H63" s="13"/>
      <c r="I63" s="13"/>
      <c r="J63" s="13"/>
      <c r="K63" s="13"/>
    </row>
    <row r="64" spans="1:11" ht="12.75" customHeight="1" x14ac:dyDescent="0.25">
      <c r="A64" s="13"/>
      <c r="B64" s="13"/>
      <c r="C64" s="13"/>
      <c r="D64" s="13"/>
      <c r="E64" s="13"/>
      <c r="F64" s="13"/>
      <c r="G64" s="13"/>
      <c r="H64" s="13"/>
      <c r="I64" s="13"/>
      <c r="J64" s="13"/>
      <c r="K64" s="13"/>
    </row>
    <row r="65" spans="1:11" ht="12.75" customHeight="1" x14ac:dyDescent="0.25">
      <c r="A65" s="13"/>
      <c r="B65" s="13"/>
      <c r="C65" s="13"/>
      <c r="D65" s="13"/>
      <c r="E65" s="13"/>
      <c r="F65" s="13"/>
      <c r="G65" s="13"/>
      <c r="H65" s="13"/>
      <c r="I65" s="13"/>
      <c r="J65" s="13"/>
      <c r="K65" s="13"/>
    </row>
    <row r="66" spans="1:11" ht="12.75" customHeight="1" x14ac:dyDescent="0.25">
      <c r="A66" s="13"/>
      <c r="B66" s="13"/>
      <c r="C66" s="13"/>
      <c r="D66" s="13"/>
      <c r="E66" s="13"/>
      <c r="F66" s="13"/>
      <c r="G66" s="13"/>
      <c r="H66" s="13"/>
      <c r="I66" s="13"/>
      <c r="J66" s="13"/>
      <c r="K66" s="13"/>
    </row>
    <row r="67" spans="1:11" ht="12.75" customHeight="1" x14ac:dyDescent="0.25">
      <c r="A67" s="13"/>
      <c r="B67" s="13"/>
      <c r="C67" s="13"/>
      <c r="D67" s="13"/>
      <c r="E67" s="13"/>
      <c r="F67" s="13"/>
      <c r="G67" s="13"/>
      <c r="H67" s="13"/>
      <c r="I67" s="13"/>
      <c r="J67" s="13"/>
      <c r="K67" s="13"/>
    </row>
    <row r="68" spans="1:11" ht="12.75" customHeight="1" x14ac:dyDescent="0.25">
      <c r="A68" s="13"/>
      <c r="B68" s="13"/>
      <c r="C68" s="13"/>
      <c r="D68" s="13"/>
      <c r="E68" s="13"/>
      <c r="F68" s="13"/>
      <c r="G68" s="13"/>
      <c r="H68" s="13"/>
      <c r="I68" s="13"/>
      <c r="J68" s="13"/>
      <c r="K68" s="13"/>
    </row>
    <row r="69" spans="1:11" ht="12.75" customHeight="1" x14ac:dyDescent="0.25">
      <c r="A69" s="13"/>
      <c r="B69" s="13"/>
      <c r="C69" s="13"/>
      <c r="D69" s="13"/>
      <c r="E69" s="13"/>
      <c r="F69" s="13"/>
      <c r="G69" s="13"/>
      <c r="H69" s="13"/>
      <c r="I69" s="13"/>
      <c r="J69" s="13"/>
      <c r="K69" s="13"/>
    </row>
    <row r="70" spans="1:11" ht="12.75" customHeight="1" x14ac:dyDescent="0.25">
      <c r="A70" s="13"/>
      <c r="B70" s="13"/>
      <c r="C70" s="13"/>
      <c r="D70" s="13"/>
      <c r="E70" s="13"/>
      <c r="F70" s="13"/>
      <c r="G70" s="13"/>
      <c r="H70" s="13"/>
      <c r="I70" s="13"/>
      <c r="J70" s="13"/>
      <c r="K70" s="13"/>
    </row>
    <row r="71" spans="1:11" ht="12.75" customHeight="1" x14ac:dyDescent="0.25">
      <c r="A71" s="13"/>
      <c r="B71" s="13"/>
      <c r="C71" s="13"/>
      <c r="D71" s="13"/>
      <c r="E71" s="13"/>
      <c r="F71" s="13"/>
      <c r="G71" s="13"/>
      <c r="H71" s="13"/>
      <c r="I71" s="13"/>
      <c r="J71" s="13"/>
      <c r="K71" s="13"/>
    </row>
    <row r="72" spans="1:11" ht="12.75" customHeight="1" x14ac:dyDescent="0.25">
      <c r="A72" s="13"/>
      <c r="B72" s="13"/>
      <c r="C72" s="13"/>
      <c r="D72" s="13"/>
      <c r="E72" s="13"/>
      <c r="F72" s="13"/>
      <c r="G72" s="13"/>
      <c r="H72" s="13"/>
      <c r="I72" s="13"/>
      <c r="J72" s="13"/>
      <c r="K72" s="13"/>
    </row>
    <row r="73" spans="1:11" ht="12.75" customHeight="1" x14ac:dyDescent="0.25">
      <c r="A73" s="13"/>
      <c r="B73" s="13"/>
      <c r="C73" s="13"/>
      <c r="D73" s="13"/>
      <c r="E73" s="13"/>
      <c r="F73" s="13"/>
      <c r="G73" s="13"/>
      <c r="H73" s="13"/>
      <c r="I73" s="13"/>
      <c r="J73" s="13"/>
      <c r="K73" s="13"/>
    </row>
    <row r="74" spans="1:11" ht="12.75" customHeight="1" x14ac:dyDescent="0.25">
      <c r="A74" s="13"/>
      <c r="B74" s="13"/>
      <c r="C74" s="13"/>
      <c r="D74" s="13"/>
      <c r="E74" s="13"/>
      <c r="F74" s="13"/>
      <c r="G74" s="13"/>
      <c r="H74" s="13"/>
      <c r="I74" s="13"/>
      <c r="J74" s="13"/>
      <c r="K74" s="13"/>
    </row>
    <row r="75" spans="1:11" ht="12.75" customHeight="1" x14ac:dyDescent="0.25">
      <c r="A75" s="13"/>
      <c r="B75" s="13"/>
      <c r="C75" s="13"/>
      <c r="D75" s="13"/>
      <c r="E75" s="13"/>
      <c r="F75" s="13"/>
      <c r="G75" s="13"/>
      <c r="H75" s="13"/>
      <c r="I75" s="13"/>
      <c r="J75" s="13"/>
      <c r="K75" s="13"/>
    </row>
    <row r="76" spans="1:11" ht="12.75" customHeight="1" x14ac:dyDescent="0.25">
      <c r="A76" s="13"/>
      <c r="B76" s="13"/>
      <c r="C76" s="13"/>
      <c r="D76" s="13"/>
      <c r="E76" s="13"/>
      <c r="F76" s="13"/>
      <c r="G76" s="13"/>
      <c r="H76" s="13"/>
      <c r="I76" s="13"/>
      <c r="J76" s="13"/>
      <c r="K76" s="13"/>
    </row>
    <row r="77" spans="1:11" ht="12.75" customHeight="1" x14ac:dyDescent="0.25">
      <c r="A77" s="13"/>
      <c r="B77" s="13"/>
      <c r="C77" s="13"/>
      <c r="D77" s="13"/>
      <c r="E77" s="13"/>
      <c r="F77" s="13"/>
      <c r="G77" s="13"/>
      <c r="H77" s="13"/>
      <c r="I77" s="13"/>
      <c r="J77" s="13"/>
      <c r="K77" s="13"/>
    </row>
    <row r="78" spans="1:11" ht="12.75" customHeight="1" x14ac:dyDescent="0.25">
      <c r="A78" s="13"/>
      <c r="B78" s="13"/>
      <c r="C78" s="13"/>
      <c r="D78" s="13"/>
      <c r="E78" s="13"/>
      <c r="F78" s="13"/>
      <c r="G78" s="13"/>
      <c r="H78" s="13"/>
      <c r="I78" s="13"/>
      <c r="J78" s="13"/>
      <c r="K78" s="13"/>
    </row>
    <row r="79" spans="1:11" ht="12.75" customHeight="1" x14ac:dyDescent="0.25">
      <c r="A79" s="13"/>
      <c r="B79" s="13"/>
      <c r="C79" s="13"/>
      <c r="D79" s="13"/>
      <c r="E79" s="13"/>
      <c r="F79" s="13"/>
      <c r="G79" s="13"/>
      <c r="H79" s="13"/>
      <c r="I79" s="13"/>
      <c r="J79" s="13"/>
      <c r="K79" s="13"/>
    </row>
    <row r="80" spans="1:11" ht="12.75" customHeight="1" x14ac:dyDescent="0.25">
      <c r="A80" s="13"/>
      <c r="B80" s="13"/>
      <c r="C80" s="13"/>
      <c r="D80" s="13"/>
      <c r="E80" s="13"/>
      <c r="F80" s="13"/>
      <c r="G80" s="13"/>
      <c r="H80" s="13"/>
      <c r="I80" s="13"/>
      <c r="J80" s="13"/>
      <c r="K80" s="13"/>
    </row>
    <row r="81" spans="1:11" ht="12.75" customHeight="1" x14ac:dyDescent="0.25">
      <c r="A81" s="13"/>
      <c r="B81" s="13"/>
      <c r="C81" s="13"/>
      <c r="D81" s="13"/>
      <c r="E81" s="13"/>
      <c r="F81" s="13"/>
      <c r="G81" s="13"/>
      <c r="H81" s="13"/>
      <c r="I81" s="13"/>
      <c r="J81" s="13"/>
      <c r="K81" s="13"/>
    </row>
    <row r="82" spans="1:11" ht="12.75" customHeight="1" x14ac:dyDescent="0.25">
      <c r="A82" s="13"/>
      <c r="B82" s="13"/>
      <c r="C82" s="13"/>
      <c r="D82" s="13"/>
      <c r="E82" s="13"/>
      <c r="F82" s="13"/>
      <c r="G82" s="13"/>
      <c r="H82" s="13"/>
      <c r="I82" s="13"/>
      <c r="J82" s="13"/>
      <c r="K82" s="13"/>
    </row>
    <row r="83" spans="1:11" ht="12.75" customHeight="1" x14ac:dyDescent="0.25">
      <c r="A83" s="13"/>
      <c r="B83" s="13"/>
      <c r="C83" s="13"/>
      <c r="D83" s="13"/>
      <c r="E83" s="13"/>
      <c r="F83" s="13"/>
      <c r="G83" s="13"/>
      <c r="H83" s="13"/>
      <c r="I83" s="13"/>
      <c r="J83" s="13"/>
      <c r="K83" s="13"/>
    </row>
    <row r="84" spans="1:11" ht="12.75" customHeight="1" x14ac:dyDescent="0.25">
      <c r="A84" s="13"/>
      <c r="B84" s="13"/>
      <c r="C84" s="13"/>
      <c r="D84" s="13"/>
      <c r="E84" s="13"/>
      <c r="F84" s="13"/>
      <c r="G84" s="13"/>
      <c r="H84" s="13"/>
      <c r="I84" s="13"/>
      <c r="J84" s="13"/>
      <c r="K84" s="13"/>
    </row>
    <row r="85" spans="1:11" ht="12.75" customHeight="1" x14ac:dyDescent="0.25">
      <c r="A85" s="13"/>
      <c r="B85" s="13"/>
      <c r="C85" s="13"/>
      <c r="D85" s="13"/>
      <c r="E85" s="13"/>
      <c r="F85" s="13"/>
      <c r="G85" s="13"/>
      <c r="H85" s="13"/>
      <c r="I85" s="13"/>
      <c r="J85" s="13"/>
      <c r="K85" s="13"/>
    </row>
    <row r="86" spans="1:11" ht="12.75" customHeight="1" x14ac:dyDescent="0.25">
      <c r="A86" s="13"/>
      <c r="B86" s="13"/>
      <c r="C86" s="13"/>
      <c r="D86" s="13"/>
      <c r="E86" s="13"/>
      <c r="F86" s="13"/>
      <c r="G86" s="13"/>
      <c r="H86" s="13"/>
      <c r="I86" s="13"/>
      <c r="J86" s="13"/>
      <c r="K86" s="13"/>
    </row>
    <row r="87" spans="1:11" ht="12.75" customHeight="1" x14ac:dyDescent="0.25">
      <c r="A87" s="13"/>
      <c r="B87" s="13"/>
      <c r="C87" s="13"/>
      <c r="D87" s="13"/>
      <c r="E87" s="13"/>
      <c r="F87" s="13"/>
      <c r="G87" s="13"/>
      <c r="H87" s="13"/>
      <c r="I87" s="13"/>
      <c r="J87" s="13"/>
      <c r="K87" s="13"/>
    </row>
    <row r="88" spans="1:11" ht="12.75" customHeight="1" x14ac:dyDescent="0.25">
      <c r="A88" s="13"/>
      <c r="B88" s="13"/>
      <c r="C88" s="13"/>
      <c r="D88" s="13"/>
      <c r="E88" s="13"/>
      <c r="F88" s="13"/>
      <c r="G88" s="13"/>
      <c r="H88" s="13"/>
      <c r="I88" s="13"/>
      <c r="J88" s="13"/>
      <c r="K88" s="13"/>
    </row>
    <row r="89" spans="1:11" ht="12.75" customHeight="1" x14ac:dyDescent="0.25">
      <c r="A89" s="13"/>
      <c r="B89" s="13"/>
      <c r="C89" s="13"/>
      <c r="D89" s="13"/>
      <c r="E89" s="13"/>
      <c r="F89" s="13"/>
      <c r="G89" s="13"/>
      <c r="H89" s="13"/>
      <c r="I89" s="13"/>
      <c r="J89" s="13"/>
      <c r="K89" s="13"/>
    </row>
    <row r="90" spans="1:11" ht="12.75" customHeight="1" x14ac:dyDescent="0.25">
      <c r="A90" s="13"/>
      <c r="B90" s="13"/>
      <c r="C90" s="13"/>
      <c r="D90" s="13"/>
      <c r="E90" s="13"/>
      <c r="F90" s="13"/>
      <c r="G90" s="13"/>
      <c r="H90" s="13"/>
      <c r="I90" s="13"/>
      <c r="J90" s="13"/>
      <c r="K90" s="13"/>
    </row>
    <row r="91" spans="1:11" ht="12.75" customHeight="1" x14ac:dyDescent="0.25">
      <c r="A91" s="13"/>
      <c r="B91" s="13"/>
      <c r="C91" s="13"/>
      <c r="D91" s="13"/>
      <c r="E91" s="13"/>
      <c r="F91" s="13"/>
      <c r="G91" s="13"/>
      <c r="H91" s="13"/>
      <c r="I91" s="13"/>
      <c r="J91" s="13"/>
      <c r="K91" s="13"/>
    </row>
    <row r="92" spans="1:11" ht="12.75" customHeight="1" x14ac:dyDescent="0.25">
      <c r="A92" s="13"/>
      <c r="B92" s="13"/>
      <c r="C92" s="13"/>
      <c r="D92" s="13"/>
      <c r="E92" s="13"/>
      <c r="F92" s="13"/>
      <c r="G92" s="13"/>
      <c r="H92" s="13"/>
      <c r="I92" s="13"/>
      <c r="J92" s="13"/>
      <c r="K92" s="13"/>
    </row>
    <row r="93" spans="1:11" ht="12.75" customHeight="1" x14ac:dyDescent="0.25">
      <c r="A93" s="13"/>
      <c r="B93" s="13"/>
      <c r="C93" s="13"/>
      <c r="D93" s="13"/>
      <c r="E93" s="13"/>
      <c r="F93" s="13"/>
      <c r="G93" s="13"/>
      <c r="H93" s="13"/>
      <c r="I93" s="13"/>
      <c r="J93" s="13"/>
      <c r="K93" s="13"/>
    </row>
    <row r="94" spans="1:11" ht="12.75" customHeight="1" x14ac:dyDescent="0.25">
      <c r="A94" s="13"/>
      <c r="B94" s="13"/>
      <c r="C94" s="13"/>
      <c r="D94" s="13"/>
      <c r="E94" s="13"/>
      <c r="F94" s="13"/>
      <c r="G94" s="13"/>
      <c r="H94" s="13"/>
      <c r="I94" s="13"/>
      <c r="J94" s="13"/>
      <c r="K94" s="13"/>
    </row>
    <row r="95" spans="1:11" ht="12.75" customHeight="1" x14ac:dyDescent="0.25">
      <c r="A95" s="13"/>
      <c r="B95" s="13"/>
      <c r="C95" s="13"/>
      <c r="D95" s="13"/>
      <c r="E95" s="13"/>
      <c r="F95" s="13"/>
      <c r="G95" s="13"/>
      <c r="H95" s="13"/>
      <c r="I95" s="13"/>
      <c r="J95" s="13"/>
      <c r="K95" s="13"/>
    </row>
    <row r="96" spans="1:11" ht="12.75" customHeight="1" x14ac:dyDescent="0.25">
      <c r="A96" s="13"/>
      <c r="B96" s="13"/>
      <c r="C96" s="13"/>
      <c r="D96" s="13"/>
      <c r="E96" s="13"/>
      <c r="F96" s="13"/>
      <c r="G96" s="13"/>
      <c r="H96" s="13"/>
      <c r="I96" s="13"/>
      <c r="J96" s="13"/>
      <c r="K96" s="13"/>
    </row>
    <row r="97" spans="1:11" ht="12.75" customHeight="1" x14ac:dyDescent="0.25">
      <c r="A97" s="13"/>
      <c r="B97" s="13"/>
      <c r="C97" s="13"/>
      <c r="D97" s="13"/>
      <c r="E97" s="13"/>
      <c r="F97" s="13"/>
      <c r="G97" s="13"/>
      <c r="H97" s="13"/>
      <c r="I97" s="13"/>
      <c r="J97" s="13"/>
      <c r="K97" s="13"/>
    </row>
    <row r="98" spans="1:11" ht="12.75" customHeight="1" x14ac:dyDescent="0.25">
      <c r="A98" s="13"/>
      <c r="B98" s="13"/>
      <c r="C98" s="13"/>
      <c r="D98" s="13"/>
      <c r="E98" s="13"/>
      <c r="F98" s="13"/>
      <c r="G98" s="13"/>
      <c r="H98" s="13"/>
      <c r="I98" s="13"/>
      <c r="J98" s="13"/>
      <c r="K98" s="13"/>
    </row>
    <row r="99" spans="1:11" ht="12.75" customHeight="1" x14ac:dyDescent="0.25">
      <c r="A99" s="13"/>
      <c r="B99" s="13"/>
      <c r="C99" s="13"/>
      <c r="D99" s="13"/>
      <c r="E99" s="13"/>
      <c r="F99" s="13"/>
      <c r="G99" s="13"/>
      <c r="H99" s="13"/>
      <c r="I99" s="13"/>
      <c r="J99" s="13"/>
      <c r="K99" s="13"/>
    </row>
    <row r="100" spans="1:11" ht="12.75" customHeight="1" x14ac:dyDescent="0.25">
      <c r="A100" s="13"/>
      <c r="B100" s="13"/>
      <c r="C100" s="13"/>
      <c r="D100" s="13"/>
      <c r="E100" s="13"/>
      <c r="F100" s="13"/>
      <c r="G100" s="13"/>
      <c r="H100" s="13"/>
      <c r="I100" s="13"/>
      <c r="J100" s="13"/>
      <c r="K100" s="13"/>
    </row>
    <row r="101" spans="1:11" ht="15.75" customHeight="1" x14ac:dyDescent="0.25"/>
    <row r="102" spans="1:11" ht="15.75" customHeight="1" x14ac:dyDescent="0.25"/>
    <row r="103" spans="1:11" ht="15.75" customHeight="1" x14ac:dyDescent="0.25"/>
    <row r="104" spans="1:11" ht="15.75" customHeight="1" x14ac:dyDescent="0.25"/>
    <row r="105" spans="1:11" ht="15.75" customHeight="1" x14ac:dyDescent="0.25"/>
    <row r="106" spans="1:11" ht="15.75" customHeight="1" x14ac:dyDescent="0.25"/>
    <row r="107" spans="1:11" ht="15.75" customHeight="1" x14ac:dyDescent="0.25"/>
    <row r="108" spans="1:11" ht="15.75" customHeight="1" x14ac:dyDescent="0.25"/>
    <row r="109" spans="1:11" ht="15.75" customHeight="1" x14ac:dyDescent="0.25"/>
    <row r="110" spans="1:11" ht="15.75" customHeight="1" x14ac:dyDescent="0.25"/>
    <row r="111" spans="1:11" ht="15.75" customHeight="1" x14ac:dyDescent="0.25"/>
    <row r="112" spans="1:11"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A2:B2"/>
  </mergeCell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000"/>
  <sheetViews>
    <sheetView workbookViewId="0">
      <pane ySplit="7" topLeftCell="A8" activePane="bottomLeft" state="frozen"/>
      <selection pane="bottomLeft" activeCell="B9" sqref="B9"/>
    </sheetView>
  </sheetViews>
  <sheetFormatPr defaultColWidth="12.6328125" defaultRowHeight="15" customHeight="1" x14ac:dyDescent="0.25"/>
  <cols>
    <col min="1" max="1" width="26.6328125" customWidth="1"/>
    <col min="2" max="2" width="10.90625" customWidth="1"/>
    <col min="3" max="3" width="12" customWidth="1"/>
    <col min="4" max="4" width="9.6328125" customWidth="1"/>
    <col min="5" max="5" width="33" customWidth="1"/>
    <col min="6" max="6" width="9.6328125" customWidth="1"/>
    <col min="7" max="7" width="23.90625" customWidth="1"/>
    <col min="8" max="8" width="11.6328125" customWidth="1"/>
    <col min="9" max="9" width="7.90625" customWidth="1"/>
    <col min="10" max="10" width="5.36328125" customWidth="1"/>
    <col min="11" max="11" width="5" customWidth="1"/>
    <col min="12" max="12" width="11.36328125" customWidth="1"/>
    <col min="13" max="13" width="41.90625" customWidth="1"/>
    <col min="14" max="18" width="11.36328125" customWidth="1"/>
    <col min="19" max="26" width="14.36328125" customWidth="1"/>
  </cols>
  <sheetData>
    <row r="1" spans="1:18" ht="9.75" customHeight="1" x14ac:dyDescent="0.35">
      <c r="A1" s="252" t="s">
        <v>93</v>
      </c>
      <c r="B1" s="253"/>
      <c r="C1" s="253"/>
      <c r="D1" s="253"/>
      <c r="E1" s="253"/>
      <c r="F1" s="253"/>
      <c r="G1" s="253"/>
      <c r="H1" s="253"/>
      <c r="I1" s="33"/>
      <c r="J1" s="34"/>
      <c r="K1" s="35"/>
      <c r="L1" s="35"/>
      <c r="M1" s="35"/>
      <c r="N1" s="35"/>
      <c r="O1" s="35"/>
      <c r="P1" s="35"/>
      <c r="Q1" s="35"/>
      <c r="R1" s="35"/>
    </row>
    <row r="2" spans="1:18" ht="9.75" customHeight="1" x14ac:dyDescent="0.35">
      <c r="A2" s="252" t="s">
        <v>94</v>
      </c>
      <c r="B2" s="253"/>
      <c r="C2" s="253"/>
      <c r="D2" s="253"/>
      <c r="E2" s="253"/>
      <c r="F2" s="253"/>
      <c r="G2" s="253"/>
      <c r="H2" s="254" t="str">
        <f>+Doklady!I100</f>
        <v>V4</v>
      </c>
      <c r="I2" s="249"/>
      <c r="J2" s="36"/>
      <c r="K2" s="35"/>
      <c r="L2" s="35"/>
      <c r="M2" s="35"/>
      <c r="N2" s="35"/>
      <c r="O2" s="35"/>
      <c r="P2" s="35"/>
      <c r="Q2" s="35"/>
      <c r="R2" s="35"/>
    </row>
    <row r="3" spans="1:18" ht="9.75" customHeight="1" x14ac:dyDescent="0.3">
      <c r="A3" s="37"/>
      <c r="B3" s="37"/>
      <c r="C3" s="37"/>
      <c r="D3" s="37"/>
      <c r="E3" s="37"/>
      <c r="F3" s="37"/>
      <c r="G3" s="37"/>
      <c r="H3" s="255">
        <f>+Doklady!I101</f>
        <v>45961</v>
      </c>
      <c r="I3" s="249"/>
      <c r="J3" s="36"/>
      <c r="K3" s="35"/>
      <c r="L3" s="35"/>
      <c r="M3" s="35"/>
      <c r="N3" s="35"/>
      <c r="O3" s="35"/>
      <c r="P3" s="35"/>
      <c r="Q3" s="35"/>
      <c r="R3" s="35"/>
    </row>
    <row r="4" spans="1:18" ht="15.75" customHeight="1" x14ac:dyDescent="0.3">
      <c r="A4" s="38" t="s">
        <v>95</v>
      </c>
      <c r="B4" s="256" t="s">
        <v>96</v>
      </c>
      <c r="C4" s="257"/>
      <c r="D4" s="257"/>
      <c r="E4" s="258"/>
      <c r="F4" s="39"/>
      <c r="G4" s="39"/>
      <c r="H4" s="35"/>
      <c r="I4" s="40"/>
      <c r="J4" s="36"/>
      <c r="K4" s="35"/>
      <c r="L4" s="35"/>
      <c r="M4" s="35"/>
      <c r="N4" s="35"/>
      <c r="O4" s="35"/>
      <c r="P4" s="35"/>
      <c r="Q4" s="35"/>
      <c r="R4" s="35"/>
    </row>
    <row r="5" spans="1:18" ht="15.75" hidden="1" customHeight="1" x14ac:dyDescent="0.3">
      <c r="A5" s="38"/>
      <c r="B5" s="41"/>
      <c r="C5" s="41"/>
      <c r="D5" s="41"/>
      <c r="E5" s="41"/>
      <c r="F5" s="41"/>
      <c r="G5" s="41"/>
      <c r="H5" s="41"/>
      <c r="I5" s="42"/>
      <c r="J5" s="36"/>
      <c r="K5" s="35"/>
      <c r="L5" s="35"/>
      <c r="M5" s="35"/>
      <c r="N5" s="35"/>
      <c r="O5" s="35"/>
      <c r="P5" s="35"/>
      <c r="Q5" s="35"/>
      <c r="R5" s="35"/>
    </row>
    <row r="6" spans="1:18" ht="3.75" customHeight="1" x14ac:dyDescent="0.3">
      <c r="A6" s="38"/>
      <c r="B6" s="41"/>
      <c r="C6" s="41"/>
      <c r="D6" s="41"/>
      <c r="E6" s="35"/>
      <c r="F6" s="35"/>
      <c r="G6" s="35"/>
      <c r="H6" s="35"/>
      <c r="I6" s="40"/>
      <c r="J6" s="43"/>
      <c r="K6" s="43"/>
      <c r="L6" s="35"/>
      <c r="M6" s="35"/>
      <c r="N6" s="35"/>
      <c r="O6" s="35"/>
      <c r="P6" s="35"/>
      <c r="Q6" s="35"/>
      <c r="R6" s="35"/>
    </row>
    <row r="7" spans="1:18" ht="9.75" customHeight="1" x14ac:dyDescent="0.25">
      <c r="A7" s="44" t="s">
        <v>97</v>
      </c>
      <c r="B7" s="44" t="s">
        <v>98</v>
      </c>
      <c r="C7" s="44" t="s">
        <v>99</v>
      </c>
      <c r="D7" s="44" t="s">
        <v>100</v>
      </c>
      <c r="E7" s="44" t="s">
        <v>101</v>
      </c>
      <c r="F7" s="44" t="s">
        <v>102</v>
      </c>
      <c r="G7" s="44" t="s">
        <v>103</v>
      </c>
      <c r="H7" s="45" t="s">
        <v>104</v>
      </c>
      <c r="I7" s="46" t="s">
        <v>105</v>
      </c>
      <c r="J7" s="43"/>
      <c r="K7" s="47"/>
      <c r="L7" s="47"/>
      <c r="M7" s="47"/>
      <c r="N7" s="47"/>
      <c r="O7" s="47"/>
      <c r="P7" s="47"/>
      <c r="Q7" s="47"/>
      <c r="R7" s="47"/>
    </row>
    <row r="8" spans="1:18" ht="9.75" customHeight="1" x14ac:dyDescent="0.25">
      <c r="A8" s="48" t="s">
        <v>106</v>
      </c>
      <c r="B8" s="49"/>
      <c r="C8" s="49"/>
      <c r="D8" s="50">
        <v>45779</v>
      </c>
      <c r="E8" s="51" t="s">
        <v>107</v>
      </c>
      <c r="F8" s="51"/>
      <c r="G8" s="51"/>
      <c r="H8" s="52"/>
      <c r="I8" s="53"/>
      <c r="J8" s="43"/>
      <c r="K8" s="35"/>
      <c r="L8" s="35"/>
      <c r="M8" s="35"/>
      <c r="N8" s="35"/>
      <c r="O8" s="35"/>
      <c r="P8" s="35"/>
      <c r="Q8" s="35"/>
      <c r="R8" s="35"/>
    </row>
    <row r="9" spans="1:18" ht="9.75" customHeight="1" x14ac:dyDescent="0.25">
      <c r="A9" s="48" t="s">
        <v>106</v>
      </c>
      <c r="B9" s="54" t="s">
        <v>108</v>
      </c>
      <c r="C9" s="54" t="s">
        <v>109</v>
      </c>
      <c r="D9" s="50">
        <v>45780</v>
      </c>
      <c r="E9" s="48" t="s">
        <v>110</v>
      </c>
      <c r="F9" s="48"/>
      <c r="G9" s="48" t="s">
        <v>111</v>
      </c>
      <c r="H9" s="55">
        <v>400</v>
      </c>
      <c r="I9" s="56">
        <v>3</v>
      </c>
      <c r="J9" s="43"/>
      <c r="K9" s="35"/>
      <c r="L9" s="35"/>
      <c r="M9" s="35"/>
      <c r="N9" s="35"/>
      <c r="O9" s="35"/>
      <c r="P9" s="35"/>
      <c r="Q9" s="35"/>
      <c r="R9" s="35"/>
    </row>
    <row r="10" spans="1:18" ht="9.75" customHeight="1" x14ac:dyDescent="0.25">
      <c r="A10" s="48" t="s">
        <v>106</v>
      </c>
      <c r="B10" s="54" t="s">
        <v>112</v>
      </c>
      <c r="C10" s="54" t="s">
        <v>113</v>
      </c>
      <c r="D10" s="50">
        <v>45781</v>
      </c>
      <c r="E10" s="48" t="s">
        <v>114</v>
      </c>
      <c r="F10" s="48"/>
      <c r="G10" s="48" t="s">
        <v>115</v>
      </c>
      <c r="H10" s="55"/>
      <c r="I10" s="56">
        <v>3</v>
      </c>
      <c r="J10" s="43"/>
      <c r="K10" s="35"/>
      <c r="L10" s="35"/>
      <c r="M10" s="35"/>
      <c r="N10" s="35"/>
      <c r="O10" s="35"/>
      <c r="P10" s="35"/>
      <c r="Q10" s="35"/>
      <c r="R10" s="35"/>
    </row>
    <row r="11" spans="1:18" ht="9.75" customHeight="1" x14ac:dyDescent="0.25">
      <c r="A11" s="48" t="s">
        <v>106</v>
      </c>
      <c r="B11" s="54" t="s">
        <v>116</v>
      </c>
      <c r="C11" s="54" t="s">
        <v>117</v>
      </c>
      <c r="D11" s="50">
        <v>45782</v>
      </c>
      <c r="E11" s="48" t="s">
        <v>118</v>
      </c>
      <c r="F11" s="48"/>
      <c r="G11" s="48" t="s">
        <v>119</v>
      </c>
      <c r="H11" s="55">
        <v>100</v>
      </c>
      <c r="I11" s="56">
        <v>3</v>
      </c>
      <c r="J11" s="43"/>
      <c r="K11" s="35"/>
      <c r="L11" s="35"/>
      <c r="M11" s="35"/>
      <c r="N11" s="35"/>
      <c r="O11" s="35"/>
      <c r="P11" s="35"/>
      <c r="Q11" s="35"/>
      <c r="R11" s="35"/>
    </row>
    <row r="12" spans="1:18" ht="9.75" customHeight="1" x14ac:dyDescent="0.25">
      <c r="A12" s="48" t="s">
        <v>106</v>
      </c>
      <c r="B12" s="54" t="s">
        <v>120</v>
      </c>
      <c r="C12" s="54" t="s">
        <v>121</v>
      </c>
      <c r="D12" s="50">
        <v>45783</v>
      </c>
      <c r="E12" s="48" t="s">
        <v>122</v>
      </c>
      <c r="F12" s="48"/>
      <c r="G12" s="48" t="s">
        <v>123</v>
      </c>
      <c r="H12" s="55">
        <v>50</v>
      </c>
      <c r="I12" s="56">
        <v>3</v>
      </c>
      <c r="J12" s="43"/>
      <c r="K12" s="35"/>
      <c r="L12" s="35"/>
      <c r="M12" s="35"/>
      <c r="N12" s="35"/>
      <c r="O12" s="35"/>
      <c r="P12" s="35"/>
      <c r="Q12" s="35"/>
      <c r="R12" s="35"/>
    </row>
    <row r="13" spans="1:18" ht="9.75" customHeight="1" x14ac:dyDescent="0.25">
      <c r="A13" s="48" t="s">
        <v>106</v>
      </c>
      <c r="B13" s="54" t="s">
        <v>124</v>
      </c>
      <c r="C13" s="54" t="s">
        <v>125</v>
      </c>
      <c r="D13" s="50">
        <v>45784</v>
      </c>
      <c r="E13" s="48" t="s">
        <v>126</v>
      </c>
      <c r="F13" s="48"/>
      <c r="G13" s="48" t="s">
        <v>127</v>
      </c>
      <c r="H13" s="55">
        <v>200</v>
      </c>
      <c r="I13" s="56">
        <v>3</v>
      </c>
      <c r="J13" s="43"/>
      <c r="K13" s="35"/>
      <c r="L13" s="35"/>
      <c r="M13" s="35"/>
      <c r="N13" s="35"/>
      <c r="O13" s="35"/>
      <c r="P13" s="35"/>
      <c r="Q13" s="35"/>
      <c r="R13" s="35"/>
    </row>
    <row r="14" spans="1:18" ht="9.75" customHeight="1" x14ac:dyDescent="0.25">
      <c r="A14" s="48" t="s">
        <v>106</v>
      </c>
      <c r="B14" s="54" t="s">
        <v>128</v>
      </c>
      <c r="C14" s="54" t="s">
        <v>129</v>
      </c>
      <c r="D14" s="50">
        <v>45785</v>
      </c>
      <c r="E14" s="48" t="s">
        <v>130</v>
      </c>
      <c r="F14" s="48"/>
      <c r="G14" s="48" t="s">
        <v>131</v>
      </c>
      <c r="H14" s="55"/>
      <c r="I14" s="56">
        <v>3</v>
      </c>
      <c r="J14" s="43"/>
      <c r="K14" s="35"/>
      <c r="L14" s="35"/>
      <c r="M14" s="35"/>
      <c r="N14" s="35"/>
      <c r="O14" s="35"/>
      <c r="P14" s="35"/>
      <c r="Q14" s="35"/>
      <c r="R14" s="35"/>
    </row>
    <row r="15" spans="1:18" ht="9.75" customHeight="1" x14ac:dyDescent="0.25">
      <c r="A15" s="48" t="s">
        <v>106</v>
      </c>
      <c r="B15" s="54" t="s">
        <v>132</v>
      </c>
      <c r="C15" s="54" t="s">
        <v>133</v>
      </c>
      <c r="D15" s="50">
        <v>45786</v>
      </c>
      <c r="E15" s="48" t="s">
        <v>134</v>
      </c>
      <c r="F15" s="48"/>
      <c r="G15" s="48" t="s">
        <v>135</v>
      </c>
      <c r="H15" s="55">
        <v>505</v>
      </c>
      <c r="I15" s="56">
        <v>3</v>
      </c>
      <c r="J15" s="43"/>
      <c r="K15" s="35"/>
      <c r="L15" s="35"/>
      <c r="M15" s="35"/>
      <c r="N15" s="35"/>
      <c r="O15" s="35"/>
      <c r="P15" s="35"/>
      <c r="Q15" s="35"/>
      <c r="R15" s="35"/>
    </row>
    <row r="16" spans="1:18" ht="9.75" customHeight="1" x14ac:dyDescent="0.25">
      <c r="A16" s="48" t="s">
        <v>106</v>
      </c>
      <c r="B16" s="57"/>
      <c r="C16" s="57"/>
      <c r="D16" s="50">
        <v>45787</v>
      </c>
      <c r="E16" s="58" t="s">
        <v>136</v>
      </c>
      <c r="F16" s="58"/>
      <c r="G16" s="58"/>
      <c r="H16" s="59"/>
      <c r="I16" s="60"/>
      <c r="J16" s="43"/>
      <c r="K16" s="35"/>
      <c r="L16" s="35"/>
      <c r="M16" s="35"/>
      <c r="N16" s="35"/>
      <c r="O16" s="35"/>
      <c r="P16" s="35"/>
      <c r="Q16" s="35"/>
      <c r="R16" s="35"/>
    </row>
    <row r="17" spans="1:18" ht="9.75" customHeight="1" x14ac:dyDescent="0.25">
      <c r="A17" s="48" t="s">
        <v>106</v>
      </c>
      <c r="B17" s="54" t="s">
        <v>137</v>
      </c>
      <c r="C17" s="54" t="s">
        <v>138</v>
      </c>
      <c r="D17" s="50">
        <v>45788</v>
      </c>
      <c r="E17" s="48" t="s">
        <v>139</v>
      </c>
      <c r="F17" s="48"/>
      <c r="G17" s="48" t="s">
        <v>140</v>
      </c>
      <c r="H17" s="55"/>
      <c r="I17" s="56">
        <v>2</v>
      </c>
      <c r="J17" s="43"/>
      <c r="K17" s="35"/>
      <c r="L17" s="35"/>
      <c r="M17" s="35"/>
      <c r="N17" s="35"/>
      <c r="O17" s="35"/>
      <c r="P17" s="35"/>
      <c r="Q17" s="35"/>
      <c r="R17" s="35"/>
    </row>
    <row r="18" spans="1:18" ht="9.75" customHeight="1" x14ac:dyDescent="0.25">
      <c r="A18" s="48" t="s">
        <v>106</v>
      </c>
      <c r="B18" s="54" t="s">
        <v>141</v>
      </c>
      <c r="C18" s="54" t="s">
        <v>142</v>
      </c>
      <c r="D18" s="50">
        <v>45789</v>
      </c>
      <c r="E18" s="48" t="s">
        <v>143</v>
      </c>
      <c r="F18" s="48"/>
      <c r="G18" s="48" t="s">
        <v>144</v>
      </c>
      <c r="H18" s="55"/>
      <c r="I18" s="56">
        <v>2</v>
      </c>
      <c r="J18" s="43"/>
      <c r="K18" s="35"/>
      <c r="L18" s="35"/>
      <c r="M18" s="35"/>
      <c r="N18" s="35"/>
      <c r="O18" s="35"/>
      <c r="P18" s="35"/>
      <c r="Q18" s="35"/>
      <c r="R18" s="35"/>
    </row>
    <row r="19" spans="1:18" ht="9.75" customHeight="1" x14ac:dyDescent="0.25">
      <c r="A19" s="48" t="s">
        <v>106</v>
      </c>
      <c r="B19" s="54" t="s">
        <v>145</v>
      </c>
      <c r="C19" s="54" t="s">
        <v>146</v>
      </c>
      <c r="D19" s="50">
        <v>45790</v>
      </c>
      <c r="E19" s="48" t="s">
        <v>147</v>
      </c>
      <c r="F19" s="48"/>
      <c r="G19" s="48" t="s">
        <v>148</v>
      </c>
      <c r="H19" s="55">
        <v>1000</v>
      </c>
      <c r="I19" s="56">
        <v>2</v>
      </c>
      <c r="J19" s="43"/>
      <c r="K19" s="35"/>
      <c r="L19" s="35"/>
      <c r="M19" s="35"/>
      <c r="N19" s="35"/>
      <c r="O19" s="35"/>
      <c r="P19" s="35"/>
      <c r="Q19" s="35"/>
      <c r="R19" s="35"/>
    </row>
    <row r="20" spans="1:18" ht="9.75" customHeight="1" x14ac:dyDescent="0.25">
      <c r="A20" s="48" t="s">
        <v>106</v>
      </c>
      <c r="B20" s="54" t="s">
        <v>149</v>
      </c>
      <c r="C20" s="54" t="s">
        <v>150</v>
      </c>
      <c r="D20" s="50">
        <v>45791</v>
      </c>
      <c r="E20" s="48" t="s">
        <v>151</v>
      </c>
      <c r="F20" s="48"/>
      <c r="G20" s="48" t="s">
        <v>152</v>
      </c>
      <c r="H20" s="55">
        <v>300</v>
      </c>
      <c r="I20" s="56">
        <v>2</v>
      </c>
      <c r="J20" s="43"/>
      <c r="K20" s="35"/>
      <c r="L20" s="35"/>
      <c r="M20" s="35"/>
      <c r="N20" s="35"/>
      <c r="O20" s="35"/>
      <c r="P20" s="35"/>
      <c r="Q20" s="35"/>
      <c r="R20" s="35"/>
    </row>
    <row r="21" spans="1:18" ht="9.75" customHeight="1" x14ac:dyDescent="0.25">
      <c r="A21" s="48" t="s">
        <v>106</v>
      </c>
      <c r="B21" s="54" t="s">
        <v>153</v>
      </c>
      <c r="C21" s="54" t="s">
        <v>154</v>
      </c>
      <c r="D21" s="50">
        <v>45792</v>
      </c>
      <c r="E21" s="48" t="s">
        <v>155</v>
      </c>
      <c r="F21" s="48"/>
      <c r="G21" s="48" t="s">
        <v>156</v>
      </c>
      <c r="H21" s="55">
        <v>600</v>
      </c>
      <c r="I21" s="56">
        <v>2</v>
      </c>
      <c r="J21" s="43"/>
      <c r="K21" s="35"/>
      <c r="L21" s="35"/>
      <c r="M21" s="35"/>
      <c r="N21" s="35"/>
      <c r="O21" s="35"/>
      <c r="P21" s="35"/>
      <c r="Q21" s="35"/>
      <c r="R21" s="35"/>
    </row>
    <row r="22" spans="1:18" ht="9.75" customHeight="1" x14ac:dyDescent="0.25">
      <c r="A22" s="48" t="s">
        <v>106</v>
      </c>
      <c r="B22" s="54" t="s">
        <v>157</v>
      </c>
      <c r="C22" s="54" t="s">
        <v>158</v>
      </c>
      <c r="D22" s="50">
        <v>45793</v>
      </c>
      <c r="E22" s="48" t="s">
        <v>159</v>
      </c>
      <c r="F22" s="48"/>
      <c r="G22" s="48" t="s">
        <v>160</v>
      </c>
      <c r="H22" s="55">
        <v>25.9</v>
      </c>
      <c r="I22" s="56">
        <v>2</v>
      </c>
      <c r="J22" s="43"/>
      <c r="K22" s="35"/>
      <c r="L22" s="35"/>
      <c r="M22" s="35"/>
      <c r="N22" s="35"/>
      <c r="O22" s="35"/>
      <c r="P22" s="35"/>
      <c r="Q22" s="35"/>
      <c r="R22" s="35"/>
    </row>
    <row r="23" spans="1:18" ht="9.75" customHeight="1" x14ac:dyDescent="0.25">
      <c r="A23" s="48" t="s">
        <v>106</v>
      </c>
      <c r="B23" s="54" t="s">
        <v>161</v>
      </c>
      <c r="C23" s="54" t="s">
        <v>162</v>
      </c>
      <c r="D23" s="50">
        <v>45794</v>
      </c>
      <c r="E23" s="48" t="s">
        <v>163</v>
      </c>
      <c r="F23" s="48"/>
      <c r="G23" s="48" t="s">
        <v>164</v>
      </c>
      <c r="H23" s="55"/>
      <c r="I23" s="56">
        <v>2</v>
      </c>
      <c r="J23" s="43"/>
      <c r="K23" s="35"/>
      <c r="L23" s="35"/>
      <c r="M23" s="35"/>
      <c r="N23" s="35"/>
      <c r="O23" s="35"/>
      <c r="P23" s="35"/>
      <c r="Q23" s="35"/>
      <c r="R23" s="35"/>
    </row>
    <row r="24" spans="1:18" ht="9.75" customHeight="1" x14ac:dyDescent="0.25">
      <c r="A24" s="48" t="s">
        <v>106</v>
      </c>
      <c r="B24" s="57"/>
      <c r="C24" s="57"/>
      <c r="D24" s="50">
        <v>45795</v>
      </c>
      <c r="E24" s="58" t="s">
        <v>165</v>
      </c>
      <c r="F24" s="58"/>
      <c r="G24" s="58"/>
      <c r="H24" s="59"/>
      <c r="I24" s="60"/>
      <c r="J24" s="43"/>
      <c r="K24" s="35"/>
      <c r="L24" s="35"/>
      <c r="M24" s="43"/>
      <c r="N24" s="43"/>
      <c r="O24" s="43"/>
      <c r="P24" s="43"/>
      <c r="Q24" s="43"/>
      <c r="R24" s="43"/>
    </row>
    <row r="25" spans="1:18" ht="9.75" customHeight="1" x14ac:dyDescent="0.25">
      <c r="A25" s="48" t="s">
        <v>106</v>
      </c>
      <c r="B25" s="54" t="s">
        <v>166</v>
      </c>
      <c r="C25" s="54" t="s">
        <v>167</v>
      </c>
      <c r="D25" s="50">
        <v>45700</v>
      </c>
      <c r="E25" s="48" t="s">
        <v>168</v>
      </c>
      <c r="F25" s="48"/>
      <c r="G25" s="48" t="s">
        <v>169</v>
      </c>
      <c r="H25" s="55">
        <v>200</v>
      </c>
      <c r="I25" s="56">
        <v>5</v>
      </c>
      <c r="J25" s="43"/>
      <c r="K25" s="35"/>
      <c r="L25" s="35"/>
      <c r="M25" s="43"/>
      <c r="N25" s="43"/>
      <c r="O25" s="43"/>
      <c r="P25" s="43"/>
      <c r="Q25" s="43"/>
      <c r="R25" s="43"/>
    </row>
    <row r="26" spans="1:18" ht="9.75" customHeight="1" x14ac:dyDescent="0.25">
      <c r="A26" s="48" t="s">
        <v>106</v>
      </c>
      <c r="B26" s="54" t="s">
        <v>170</v>
      </c>
      <c r="C26" s="54" t="s">
        <v>170</v>
      </c>
      <c r="D26" s="50">
        <v>45796</v>
      </c>
      <c r="E26" s="48" t="s">
        <v>171</v>
      </c>
      <c r="F26" s="48"/>
      <c r="G26" s="48" t="s">
        <v>172</v>
      </c>
      <c r="H26" s="55"/>
      <c r="I26" s="56">
        <v>4</v>
      </c>
      <c r="J26" s="43"/>
      <c r="K26" s="35"/>
      <c r="L26" s="35"/>
      <c r="M26" s="43"/>
      <c r="N26" s="43"/>
      <c r="O26" s="43"/>
      <c r="P26" s="43"/>
      <c r="Q26" s="43"/>
      <c r="R26" s="43"/>
    </row>
    <row r="27" spans="1:18" ht="9.75" customHeight="1" x14ac:dyDescent="0.25">
      <c r="A27" s="48" t="s">
        <v>106</v>
      </c>
      <c r="B27" s="54" t="s">
        <v>173</v>
      </c>
      <c r="C27" s="54" t="s">
        <v>174</v>
      </c>
      <c r="D27" s="50">
        <v>45797</v>
      </c>
      <c r="E27" s="48" t="s">
        <v>175</v>
      </c>
      <c r="F27" s="48"/>
      <c r="G27" s="48" t="s">
        <v>176</v>
      </c>
      <c r="H27" s="55">
        <v>124</v>
      </c>
      <c r="I27" s="56">
        <v>2</v>
      </c>
      <c r="J27" s="43"/>
      <c r="K27" s="35"/>
      <c r="L27" s="35"/>
      <c r="M27" s="43"/>
      <c r="N27" s="43"/>
      <c r="O27" s="43"/>
      <c r="P27" s="43"/>
      <c r="Q27" s="43"/>
      <c r="R27" s="43"/>
    </row>
    <row r="28" spans="1:18" ht="9.75" customHeight="1" x14ac:dyDescent="0.25">
      <c r="A28" s="48" t="s">
        <v>106</v>
      </c>
      <c r="B28" s="54" t="s">
        <v>177</v>
      </c>
      <c r="C28" s="54">
        <v>1213275</v>
      </c>
      <c r="D28" s="50">
        <v>45798</v>
      </c>
      <c r="E28" s="48" t="s">
        <v>178</v>
      </c>
      <c r="F28" s="48"/>
      <c r="G28" s="48" t="s">
        <v>179</v>
      </c>
      <c r="H28" s="55">
        <v>19.100000000000001</v>
      </c>
      <c r="I28" s="56">
        <v>2</v>
      </c>
      <c r="J28" s="43"/>
      <c r="K28" s="35"/>
      <c r="L28" s="35"/>
      <c r="M28" s="35"/>
      <c r="N28" s="35"/>
      <c r="O28" s="43"/>
      <c r="P28" s="43"/>
      <c r="Q28" s="43"/>
      <c r="R28" s="43"/>
    </row>
    <row r="29" spans="1:18" ht="9.75" customHeight="1" x14ac:dyDescent="0.25">
      <c r="A29" s="48" t="s">
        <v>106</v>
      </c>
      <c r="B29" s="54" t="s">
        <v>180</v>
      </c>
      <c r="C29" s="54">
        <v>2007006035</v>
      </c>
      <c r="D29" s="50">
        <v>45799</v>
      </c>
      <c r="E29" s="48" t="s">
        <v>181</v>
      </c>
      <c r="F29" s="48"/>
      <c r="G29" s="48" t="s">
        <v>182</v>
      </c>
      <c r="H29" s="55">
        <v>277.74</v>
      </c>
      <c r="I29" s="56">
        <v>4</v>
      </c>
      <c r="J29" s="43"/>
      <c r="K29" s="35"/>
      <c r="L29" s="35"/>
      <c r="M29" s="35"/>
      <c r="N29" s="35"/>
      <c r="O29" s="43"/>
      <c r="P29" s="43"/>
      <c r="Q29" s="43"/>
      <c r="R29" s="43"/>
    </row>
    <row r="30" spans="1:18" ht="9.75" customHeight="1" x14ac:dyDescent="0.25">
      <c r="A30" s="48" t="s">
        <v>106</v>
      </c>
      <c r="B30" s="61">
        <v>45627</v>
      </c>
      <c r="C30" s="54" t="s">
        <v>174</v>
      </c>
      <c r="D30" s="50">
        <v>45800</v>
      </c>
      <c r="E30" s="48" t="s">
        <v>183</v>
      </c>
      <c r="F30" s="48"/>
      <c r="G30" s="48" t="s">
        <v>184</v>
      </c>
      <c r="H30" s="55">
        <v>50</v>
      </c>
      <c r="I30" s="56">
        <v>4</v>
      </c>
      <c r="J30" s="43"/>
      <c r="K30" s="35"/>
      <c r="L30" s="35"/>
      <c r="M30" s="35"/>
      <c r="N30" s="35"/>
      <c r="O30" s="43"/>
      <c r="P30" s="43"/>
      <c r="Q30" s="43"/>
      <c r="R30" s="43"/>
    </row>
    <row r="31" spans="1:18" ht="9.75" customHeight="1" x14ac:dyDescent="0.25">
      <c r="A31" s="48" t="s">
        <v>106</v>
      </c>
      <c r="B31" s="54" t="s">
        <v>185</v>
      </c>
      <c r="C31" s="54" t="s">
        <v>186</v>
      </c>
      <c r="D31" s="50">
        <v>45801</v>
      </c>
      <c r="E31" s="48" t="s">
        <v>187</v>
      </c>
      <c r="F31" s="48"/>
      <c r="G31" s="48" t="s">
        <v>188</v>
      </c>
      <c r="H31" s="55">
        <v>9</v>
      </c>
      <c r="I31" s="56">
        <v>4</v>
      </c>
      <c r="J31" s="43"/>
      <c r="K31" s="35"/>
      <c r="L31" s="35"/>
      <c r="M31" s="35"/>
      <c r="N31" s="35"/>
      <c r="O31" s="43"/>
      <c r="P31" s="43"/>
      <c r="Q31" s="43"/>
      <c r="R31" s="43"/>
    </row>
    <row r="32" spans="1:18" ht="9.75" customHeight="1" x14ac:dyDescent="0.25">
      <c r="A32" s="48" t="s">
        <v>106</v>
      </c>
      <c r="B32" s="61">
        <v>45413</v>
      </c>
      <c r="C32" s="54" t="s">
        <v>189</v>
      </c>
      <c r="D32" s="50">
        <v>45802</v>
      </c>
      <c r="E32" s="48" t="s">
        <v>190</v>
      </c>
      <c r="F32" s="48"/>
      <c r="G32" s="48" t="s">
        <v>191</v>
      </c>
      <c r="H32" s="55">
        <v>10</v>
      </c>
      <c r="I32" s="56">
        <v>4</v>
      </c>
      <c r="J32" s="43"/>
      <c r="K32" s="35"/>
      <c r="L32" s="35"/>
      <c r="M32" s="35"/>
      <c r="N32" s="35"/>
      <c r="O32" s="43"/>
      <c r="P32" s="43"/>
      <c r="Q32" s="43"/>
      <c r="R32" s="43"/>
    </row>
    <row r="33" spans="1:18" ht="9.75" customHeight="1" x14ac:dyDescent="0.25">
      <c r="A33" s="48" t="s">
        <v>106</v>
      </c>
      <c r="B33" s="54" t="s">
        <v>192</v>
      </c>
      <c r="C33" s="54" t="s">
        <v>193</v>
      </c>
      <c r="D33" s="50">
        <v>45803</v>
      </c>
      <c r="E33" s="48" t="s">
        <v>194</v>
      </c>
      <c r="F33" s="48"/>
      <c r="G33" s="48" t="s">
        <v>195</v>
      </c>
      <c r="H33" s="55">
        <v>500</v>
      </c>
      <c r="I33" s="56">
        <v>1</v>
      </c>
      <c r="J33" s="43"/>
      <c r="K33" s="35"/>
      <c r="L33" s="35"/>
      <c r="M33" s="35"/>
      <c r="N33" s="35"/>
      <c r="O33" s="43"/>
      <c r="P33" s="43"/>
      <c r="Q33" s="43"/>
      <c r="R33" s="43"/>
    </row>
    <row r="34" spans="1:18" ht="9.75" customHeight="1" x14ac:dyDescent="0.25">
      <c r="A34" s="48" t="s">
        <v>106</v>
      </c>
      <c r="B34" s="54" t="s">
        <v>196</v>
      </c>
      <c r="C34" s="54" t="s">
        <v>197</v>
      </c>
      <c r="D34" s="50">
        <v>45804</v>
      </c>
      <c r="E34" s="48" t="s">
        <v>198</v>
      </c>
      <c r="F34" s="48"/>
      <c r="G34" s="48" t="s">
        <v>199</v>
      </c>
      <c r="H34" s="55">
        <v>71.2</v>
      </c>
      <c r="I34" s="56">
        <v>3</v>
      </c>
      <c r="J34" s="43"/>
      <c r="K34" s="35"/>
      <c r="L34" s="35"/>
      <c r="M34" s="35"/>
      <c r="N34" s="35"/>
      <c r="O34" s="43"/>
      <c r="P34" s="43"/>
      <c r="Q34" s="43"/>
      <c r="R34" s="43"/>
    </row>
    <row r="35" spans="1:18" ht="9.75" customHeight="1" x14ac:dyDescent="0.25">
      <c r="A35" s="48" t="s">
        <v>106</v>
      </c>
      <c r="B35" s="54" t="s">
        <v>200</v>
      </c>
      <c r="C35" s="54" t="s">
        <v>201</v>
      </c>
      <c r="D35" s="50">
        <v>45805</v>
      </c>
      <c r="E35" s="48" t="s">
        <v>202</v>
      </c>
      <c r="F35" s="48"/>
      <c r="G35" s="48" t="s">
        <v>203</v>
      </c>
      <c r="H35" s="55">
        <v>250</v>
      </c>
      <c r="I35" s="56">
        <v>1</v>
      </c>
      <c r="J35" s="43"/>
      <c r="K35" s="35"/>
      <c r="L35" s="35"/>
      <c r="M35" s="35"/>
      <c r="N35" s="35"/>
      <c r="O35" s="35"/>
      <c r="P35" s="35"/>
      <c r="Q35" s="35"/>
      <c r="R35" s="35"/>
    </row>
    <row r="36" spans="1:18" ht="9.75" customHeight="1" x14ac:dyDescent="0.25">
      <c r="A36" s="48" t="s">
        <v>106</v>
      </c>
      <c r="B36" s="54" t="s">
        <v>204</v>
      </c>
      <c r="C36" s="54" t="s">
        <v>205</v>
      </c>
      <c r="D36" s="50">
        <v>45806</v>
      </c>
      <c r="E36" s="48" t="s">
        <v>206</v>
      </c>
      <c r="F36" s="48"/>
      <c r="G36" s="48" t="s">
        <v>207</v>
      </c>
      <c r="H36" s="55">
        <v>320</v>
      </c>
      <c r="I36" s="56">
        <v>5</v>
      </c>
      <c r="J36" s="43"/>
      <c r="K36" s="35"/>
      <c r="L36" s="35"/>
      <c r="M36" s="35"/>
      <c r="N36" s="35"/>
      <c r="O36" s="35"/>
      <c r="P36" s="35"/>
      <c r="Q36" s="35"/>
      <c r="R36" s="35"/>
    </row>
    <row r="37" spans="1:18" ht="9.75" customHeight="1" x14ac:dyDescent="0.25">
      <c r="A37" s="48" t="s">
        <v>106</v>
      </c>
      <c r="B37" s="54" t="s">
        <v>208</v>
      </c>
      <c r="C37" s="54" t="s">
        <v>209</v>
      </c>
      <c r="D37" s="50">
        <v>45807</v>
      </c>
      <c r="E37" s="48" t="s">
        <v>210</v>
      </c>
      <c r="F37" s="48"/>
      <c r="G37" s="48" t="s">
        <v>211</v>
      </c>
      <c r="H37" s="55">
        <v>40</v>
      </c>
      <c r="I37" s="56">
        <v>4</v>
      </c>
      <c r="J37" s="43"/>
      <c r="K37" s="35"/>
      <c r="L37" s="35"/>
      <c r="M37" s="35"/>
      <c r="N37" s="35"/>
      <c r="O37" s="35"/>
      <c r="P37" s="35"/>
      <c r="Q37" s="35"/>
      <c r="R37" s="35"/>
    </row>
    <row r="38" spans="1:18" ht="9.75" customHeight="1" x14ac:dyDescent="0.25">
      <c r="A38" s="48" t="s">
        <v>106</v>
      </c>
      <c r="B38" s="61">
        <v>45292</v>
      </c>
      <c r="C38" s="54" t="s">
        <v>212</v>
      </c>
      <c r="D38" s="50">
        <v>45808</v>
      </c>
      <c r="E38" s="48" t="s">
        <v>213</v>
      </c>
      <c r="F38" s="48"/>
      <c r="G38" s="48" t="s">
        <v>214</v>
      </c>
      <c r="H38" s="55">
        <v>25</v>
      </c>
      <c r="I38" s="56">
        <v>4</v>
      </c>
      <c r="J38" s="43"/>
      <c r="K38" s="35"/>
      <c r="L38" s="35"/>
      <c r="M38" s="35"/>
      <c r="N38" s="35"/>
      <c r="O38" s="35"/>
      <c r="P38" s="35"/>
      <c r="Q38" s="35"/>
      <c r="R38" s="35"/>
    </row>
    <row r="39" spans="1:18" ht="9.75" customHeight="1" x14ac:dyDescent="0.25">
      <c r="A39" s="48" t="s">
        <v>106</v>
      </c>
      <c r="B39" s="61">
        <v>45352</v>
      </c>
      <c r="C39" s="54" t="s">
        <v>215</v>
      </c>
      <c r="D39" s="50">
        <v>45809</v>
      </c>
      <c r="E39" s="48" t="s">
        <v>216</v>
      </c>
      <c r="F39" s="48"/>
      <c r="G39" s="48" t="s">
        <v>217</v>
      </c>
      <c r="H39" s="55">
        <v>150</v>
      </c>
      <c r="I39" s="56">
        <v>4</v>
      </c>
      <c r="J39" s="43"/>
      <c r="K39" s="35"/>
      <c r="L39" s="35"/>
      <c r="M39" s="35"/>
      <c r="N39" s="35"/>
      <c r="O39" s="35"/>
      <c r="P39" s="35"/>
      <c r="Q39" s="35"/>
      <c r="R39" s="35"/>
    </row>
    <row r="40" spans="1:18" ht="9.75" customHeight="1" x14ac:dyDescent="0.25">
      <c r="A40" s="48" t="s">
        <v>106</v>
      </c>
      <c r="B40" s="61">
        <v>45383</v>
      </c>
      <c r="C40" s="54" t="s">
        <v>218</v>
      </c>
      <c r="D40" s="50">
        <v>45810</v>
      </c>
      <c r="E40" s="48" t="s">
        <v>219</v>
      </c>
      <c r="F40" s="48"/>
      <c r="G40" s="48" t="s">
        <v>220</v>
      </c>
      <c r="H40" s="55">
        <v>100</v>
      </c>
      <c r="I40" s="56">
        <v>4</v>
      </c>
      <c r="J40" s="43"/>
      <c r="K40" s="35"/>
      <c r="L40" s="35"/>
      <c r="M40" s="35"/>
      <c r="N40" s="35"/>
      <c r="O40" s="35"/>
      <c r="P40" s="35"/>
      <c r="Q40" s="35"/>
      <c r="R40" s="35"/>
    </row>
    <row r="41" spans="1:18" ht="9.75" customHeight="1" x14ac:dyDescent="0.25">
      <c r="A41" s="48" t="s">
        <v>106</v>
      </c>
      <c r="B41" s="54" t="s">
        <v>221</v>
      </c>
      <c r="C41" s="54" t="s">
        <v>222</v>
      </c>
      <c r="D41" s="50">
        <v>45811</v>
      </c>
      <c r="E41" s="48" t="s">
        <v>223</v>
      </c>
      <c r="F41" s="48"/>
      <c r="G41" s="48" t="s">
        <v>224</v>
      </c>
      <c r="H41" s="55">
        <v>74.099999999999994</v>
      </c>
      <c r="I41" s="56">
        <v>4</v>
      </c>
      <c r="J41" s="36"/>
      <c r="K41" s="35"/>
      <c r="L41" s="35"/>
      <c r="M41" s="35"/>
      <c r="N41" s="35"/>
      <c r="O41" s="35"/>
      <c r="P41" s="35"/>
      <c r="Q41" s="35"/>
      <c r="R41" s="35"/>
    </row>
    <row r="42" spans="1:18" ht="9.75" customHeight="1" x14ac:dyDescent="0.25">
      <c r="A42" s="48" t="s">
        <v>106</v>
      </c>
      <c r="B42" s="54" t="s">
        <v>225</v>
      </c>
      <c r="C42" s="54" t="s">
        <v>226</v>
      </c>
      <c r="D42" s="50">
        <v>45812</v>
      </c>
      <c r="E42" s="48" t="s">
        <v>227</v>
      </c>
      <c r="F42" s="48"/>
      <c r="G42" s="48" t="s">
        <v>228</v>
      </c>
      <c r="H42" s="55">
        <v>120</v>
      </c>
      <c r="I42" s="56">
        <v>2</v>
      </c>
      <c r="J42" s="36"/>
      <c r="K42" s="35"/>
      <c r="L42" s="35"/>
      <c r="M42" s="35"/>
      <c r="N42" s="35"/>
      <c r="O42" s="35"/>
      <c r="P42" s="35"/>
      <c r="Q42" s="35"/>
      <c r="R42" s="35"/>
    </row>
    <row r="43" spans="1:18" ht="9.75" customHeight="1" x14ac:dyDescent="0.25">
      <c r="A43" s="48" t="s">
        <v>106</v>
      </c>
      <c r="B43" s="54" t="s">
        <v>229</v>
      </c>
      <c r="C43" s="54" t="s">
        <v>229</v>
      </c>
      <c r="D43" s="50">
        <v>45813</v>
      </c>
      <c r="E43" s="48" t="s">
        <v>230</v>
      </c>
      <c r="F43" s="48"/>
      <c r="G43" s="48" t="s">
        <v>231</v>
      </c>
      <c r="H43" s="55">
        <v>80</v>
      </c>
      <c r="I43" s="56">
        <v>3</v>
      </c>
      <c r="J43" s="36"/>
      <c r="K43" s="35"/>
      <c r="L43" s="35"/>
      <c r="M43" s="35"/>
      <c r="N43" s="35"/>
      <c r="O43" s="35"/>
      <c r="P43" s="35"/>
      <c r="Q43" s="35"/>
      <c r="R43" s="35"/>
    </row>
    <row r="44" spans="1:18" ht="9.75" customHeight="1" x14ac:dyDescent="0.25">
      <c r="A44" s="48" t="s">
        <v>106</v>
      </c>
      <c r="B44" s="54" t="s">
        <v>232</v>
      </c>
      <c r="C44" s="54" t="s">
        <v>233</v>
      </c>
      <c r="D44" s="50">
        <v>45814</v>
      </c>
      <c r="E44" s="48" t="s">
        <v>234</v>
      </c>
      <c r="F44" s="48"/>
      <c r="G44" s="48" t="s">
        <v>235</v>
      </c>
      <c r="H44" s="55">
        <v>600</v>
      </c>
      <c r="I44" s="56">
        <v>1</v>
      </c>
      <c r="J44" s="36"/>
      <c r="K44" s="35"/>
      <c r="L44" s="35"/>
      <c r="M44" s="35"/>
      <c r="N44" s="35"/>
      <c r="O44" s="35"/>
      <c r="P44" s="35"/>
      <c r="Q44" s="35"/>
      <c r="R44" s="35"/>
    </row>
    <row r="45" spans="1:18" ht="9.75" customHeight="1" x14ac:dyDescent="0.25">
      <c r="A45" s="48" t="s">
        <v>106</v>
      </c>
      <c r="B45" s="54" t="s">
        <v>189</v>
      </c>
      <c r="C45" s="54" t="s">
        <v>236</v>
      </c>
      <c r="D45" s="50">
        <v>45815</v>
      </c>
      <c r="E45" s="48" t="s">
        <v>237</v>
      </c>
      <c r="F45" s="48"/>
      <c r="G45" s="48" t="s">
        <v>238</v>
      </c>
      <c r="H45" s="55">
        <v>10</v>
      </c>
      <c r="I45" s="56">
        <v>3</v>
      </c>
      <c r="J45" s="36"/>
      <c r="K45" s="35"/>
      <c r="L45" s="35"/>
      <c r="M45" s="35"/>
      <c r="N45" s="35"/>
      <c r="O45" s="35"/>
      <c r="P45" s="35"/>
      <c r="Q45" s="35"/>
      <c r="R45" s="35"/>
    </row>
    <row r="46" spans="1:18" ht="9.75" customHeight="1" x14ac:dyDescent="0.25">
      <c r="A46" s="48" t="s">
        <v>106</v>
      </c>
      <c r="B46" s="54" t="s">
        <v>239</v>
      </c>
      <c r="C46" s="54" t="s">
        <v>240</v>
      </c>
      <c r="D46" s="50">
        <v>45816</v>
      </c>
      <c r="E46" s="48" t="s">
        <v>241</v>
      </c>
      <c r="F46" s="48"/>
      <c r="G46" s="48" t="s">
        <v>242</v>
      </c>
      <c r="H46" s="55">
        <v>19</v>
      </c>
      <c r="I46" s="56">
        <v>2</v>
      </c>
      <c r="J46" s="36"/>
      <c r="K46" s="35"/>
      <c r="L46" s="35"/>
      <c r="M46" s="35"/>
      <c r="N46" s="35"/>
      <c r="O46" s="35"/>
      <c r="P46" s="35"/>
      <c r="Q46" s="35"/>
      <c r="R46" s="35"/>
    </row>
    <row r="47" spans="1:18" ht="9.75" customHeight="1" x14ac:dyDescent="0.25">
      <c r="A47" s="48" t="s">
        <v>106</v>
      </c>
      <c r="B47" s="54" t="s">
        <v>243</v>
      </c>
      <c r="C47" s="54" t="s">
        <v>166</v>
      </c>
      <c r="D47" s="50">
        <v>45817</v>
      </c>
      <c r="E47" s="48" t="s">
        <v>244</v>
      </c>
      <c r="F47" s="48"/>
      <c r="G47" s="48" t="s">
        <v>245</v>
      </c>
      <c r="H47" s="55">
        <v>230</v>
      </c>
      <c r="I47" s="56">
        <v>2</v>
      </c>
      <c r="J47" s="36"/>
      <c r="K47" s="35"/>
      <c r="L47" s="35"/>
      <c r="M47" s="35"/>
      <c r="N47" s="35"/>
      <c r="O47" s="35"/>
      <c r="P47" s="35"/>
      <c r="Q47" s="35"/>
      <c r="R47" s="35"/>
    </row>
    <row r="48" spans="1:18" ht="9.75" customHeight="1" x14ac:dyDescent="0.25">
      <c r="A48" s="48" t="s">
        <v>106</v>
      </c>
      <c r="B48" s="54" t="s">
        <v>246</v>
      </c>
      <c r="C48" s="54" t="s">
        <v>247</v>
      </c>
      <c r="D48" s="50">
        <v>45818</v>
      </c>
      <c r="E48" s="48" t="s">
        <v>248</v>
      </c>
      <c r="F48" s="48"/>
      <c r="G48" s="48" t="s">
        <v>249</v>
      </c>
      <c r="H48" s="55">
        <v>175</v>
      </c>
      <c r="I48" s="56">
        <v>2</v>
      </c>
      <c r="J48" s="36"/>
      <c r="K48" s="35"/>
      <c r="L48" s="35"/>
      <c r="M48" s="35"/>
      <c r="N48" s="35"/>
      <c r="O48" s="35"/>
      <c r="P48" s="35"/>
      <c r="Q48" s="35"/>
      <c r="R48" s="35"/>
    </row>
    <row r="49" spans="1:18" ht="9.75" customHeight="1" x14ac:dyDescent="0.25">
      <c r="A49" s="48" t="s">
        <v>106</v>
      </c>
      <c r="B49" s="54" t="s">
        <v>250</v>
      </c>
      <c r="C49" s="54">
        <v>369963</v>
      </c>
      <c r="D49" s="50">
        <v>45819</v>
      </c>
      <c r="E49" s="48" t="s">
        <v>251</v>
      </c>
      <c r="F49" s="48"/>
      <c r="G49" s="48" t="s">
        <v>252</v>
      </c>
      <c r="H49" s="55"/>
      <c r="I49" s="56">
        <v>1</v>
      </c>
      <c r="J49" s="36"/>
      <c r="K49" s="35"/>
      <c r="L49" s="35"/>
      <c r="M49" s="35"/>
      <c r="N49" s="35"/>
      <c r="O49" s="35"/>
      <c r="P49" s="35"/>
      <c r="Q49" s="35"/>
      <c r="R49" s="35"/>
    </row>
    <row r="50" spans="1:18" ht="9.75" customHeight="1" x14ac:dyDescent="0.25">
      <c r="A50" s="48" t="s">
        <v>253</v>
      </c>
      <c r="B50" s="54"/>
      <c r="C50" s="54"/>
      <c r="D50" s="50">
        <v>45820</v>
      </c>
      <c r="E50" s="48" t="s">
        <v>254</v>
      </c>
      <c r="F50" s="48"/>
      <c r="G50" s="48"/>
      <c r="H50" s="55"/>
      <c r="I50" s="56">
        <v>10</v>
      </c>
      <c r="J50" s="36"/>
      <c r="K50" s="35"/>
      <c r="L50" s="35"/>
      <c r="M50" s="35"/>
      <c r="N50" s="35"/>
      <c r="O50" s="35"/>
      <c r="P50" s="35"/>
      <c r="Q50" s="35"/>
      <c r="R50" s="35"/>
    </row>
    <row r="51" spans="1:18" ht="9.75" customHeight="1" x14ac:dyDescent="0.25">
      <c r="A51" s="48" t="s">
        <v>253</v>
      </c>
      <c r="B51" s="54" t="s">
        <v>255</v>
      </c>
      <c r="C51" s="54">
        <v>20200136</v>
      </c>
      <c r="D51" s="50">
        <v>45821</v>
      </c>
      <c r="E51" s="48" t="s">
        <v>256</v>
      </c>
      <c r="F51" s="48"/>
      <c r="G51" s="48" t="s">
        <v>257</v>
      </c>
      <c r="H51" s="55">
        <v>360</v>
      </c>
      <c r="I51" s="56">
        <v>10</v>
      </c>
      <c r="J51" s="36"/>
      <c r="K51" s="35"/>
      <c r="L51" s="35"/>
      <c r="M51" s="35"/>
      <c r="N51" s="35"/>
      <c r="O51" s="35"/>
      <c r="P51" s="35"/>
      <c r="Q51" s="35"/>
      <c r="R51" s="35"/>
    </row>
    <row r="52" spans="1:18" ht="9.75" customHeight="1" x14ac:dyDescent="0.25">
      <c r="A52" s="48" t="s">
        <v>253</v>
      </c>
      <c r="B52" s="54" t="s">
        <v>258</v>
      </c>
      <c r="C52" s="54" t="s">
        <v>193</v>
      </c>
      <c r="D52" s="50">
        <v>45822</v>
      </c>
      <c r="E52" s="48" t="s">
        <v>259</v>
      </c>
      <c r="F52" s="48"/>
      <c r="G52" s="48" t="s">
        <v>195</v>
      </c>
      <c r="H52" s="55">
        <v>500</v>
      </c>
      <c r="I52" s="56">
        <v>10</v>
      </c>
      <c r="J52" s="36"/>
      <c r="K52" s="35"/>
      <c r="L52" s="35"/>
      <c r="M52" s="35"/>
      <c r="N52" s="35"/>
      <c r="O52" s="35"/>
      <c r="P52" s="35"/>
      <c r="Q52" s="35"/>
      <c r="R52" s="35"/>
    </row>
    <row r="53" spans="1:18" ht="9.75" customHeight="1" x14ac:dyDescent="0.25">
      <c r="A53" s="48" t="s">
        <v>253</v>
      </c>
      <c r="B53" s="61">
        <v>45505</v>
      </c>
      <c r="C53" s="54" t="s">
        <v>260</v>
      </c>
      <c r="D53" s="50">
        <v>45823</v>
      </c>
      <c r="E53" s="48" t="s">
        <v>261</v>
      </c>
      <c r="F53" s="48"/>
      <c r="G53" s="48" t="s">
        <v>262</v>
      </c>
      <c r="H53" s="55">
        <v>20</v>
      </c>
      <c r="I53" s="56">
        <v>10</v>
      </c>
      <c r="J53" s="36"/>
      <c r="K53" s="35"/>
      <c r="L53" s="35"/>
      <c r="M53" s="35"/>
      <c r="N53" s="35"/>
      <c r="O53" s="35"/>
      <c r="P53" s="35"/>
      <c r="Q53" s="35"/>
      <c r="R53" s="35"/>
    </row>
    <row r="54" spans="1:18" ht="9.75" customHeight="1" x14ac:dyDescent="0.25">
      <c r="A54" s="48" t="s">
        <v>253</v>
      </c>
      <c r="B54" s="54" t="s">
        <v>263</v>
      </c>
      <c r="C54" s="54" t="s">
        <v>264</v>
      </c>
      <c r="D54" s="50">
        <v>45824</v>
      </c>
      <c r="E54" s="48" t="s">
        <v>265</v>
      </c>
      <c r="F54" s="48"/>
      <c r="G54" s="48" t="s">
        <v>266</v>
      </c>
      <c r="H54" s="55">
        <v>25</v>
      </c>
      <c r="I54" s="56">
        <v>10</v>
      </c>
      <c r="J54" s="36"/>
      <c r="K54" s="35"/>
      <c r="L54" s="35"/>
      <c r="M54" s="35"/>
      <c r="N54" s="35"/>
      <c r="O54" s="35"/>
      <c r="P54" s="35"/>
      <c r="Q54" s="35"/>
      <c r="R54" s="35"/>
    </row>
    <row r="55" spans="1:18" ht="9.75" customHeight="1" x14ac:dyDescent="0.25">
      <c r="A55" s="48" t="s">
        <v>267</v>
      </c>
      <c r="B55" s="61">
        <v>45536</v>
      </c>
      <c r="C55" s="54" t="s">
        <v>268</v>
      </c>
      <c r="D55" s="50">
        <v>45825</v>
      </c>
      <c r="E55" s="48" t="s">
        <v>269</v>
      </c>
      <c r="F55" s="48"/>
      <c r="G55" s="48" t="s">
        <v>270</v>
      </c>
      <c r="H55" s="55">
        <v>20000</v>
      </c>
      <c r="I55" s="56">
        <v>5</v>
      </c>
      <c r="J55" s="36"/>
      <c r="K55" s="35"/>
      <c r="L55" s="35"/>
      <c r="M55" s="35"/>
      <c r="N55" s="35"/>
      <c r="O55" s="35"/>
      <c r="P55" s="35"/>
      <c r="Q55" s="35"/>
      <c r="R55" s="35"/>
    </row>
    <row r="56" spans="1:18" ht="9.75" customHeight="1" x14ac:dyDescent="0.25">
      <c r="A56" s="48" t="s">
        <v>271</v>
      </c>
      <c r="B56" s="54" t="s">
        <v>272</v>
      </c>
      <c r="C56" s="54" t="s">
        <v>273</v>
      </c>
      <c r="D56" s="50">
        <v>45826</v>
      </c>
      <c r="E56" s="48" t="s">
        <v>274</v>
      </c>
      <c r="F56" s="48"/>
      <c r="G56" s="48" t="s">
        <v>275</v>
      </c>
      <c r="H56" s="55">
        <v>30000</v>
      </c>
      <c r="I56" s="56">
        <v>5</v>
      </c>
      <c r="J56" s="36"/>
      <c r="K56" s="35"/>
      <c r="L56" s="35"/>
      <c r="M56" s="35"/>
      <c r="N56" s="35"/>
      <c r="O56" s="35"/>
      <c r="P56" s="35"/>
      <c r="Q56" s="35"/>
      <c r="R56" s="35"/>
    </row>
    <row r="57" spans="1:18" ht="9.75" customHeight="1" x14ac:dyDescent="0.25">
      <c r="A57" s="48" t="s">
        <v>276</v>
      </c>
      <c r="B57" s="54"/>
      <c r="C57" s="54"/>
      <c r="D57" s="50">
        <v>45827</v>
      </c>
      <c r="E57" s="48" t="s">
        <v>277</v>
      </c>
      <c r="F57" s="48"/>
      <c r="G57" s="48" t="s">
        <v>68</v>
      </c>
      <c r="H57" s="55"/>
      <c r="I57" s="56"/>
      <c r="J57" s="36"/>
      <c r="K57" s="35"/>
      <c r="L57" s="35"/>
      <c r="M57" s="35"/>
      <c r="N57" s="35"/>
      <c r="O57" s="35"/>
      <c r="P57" s="35"/>
      <c r="Q57" s="35"/>
      <c r="R57" s="35"/>
    </row>
    <row r="58" spans="1:18" ht="9.75" customHeight="1" x14ac:dyDescent="0.25">
      <c r="A58" s="48" t="s">
        <v>106</v>
      </c>
      <c r="B58" s="54" t="s">
        <v>278</v>
      </c>
      <c r="C58" s="54" t="s">
        <v>279</v>
      </c>
      <c r="D58" s="50">
        <v>45828</v>
      </c>
      <c r="E58" s="48" t="s">
        <v>280</v>
      </c>
      <c r="F58" s="48"/>
      <c r="G58" s="48" t="s">
        <v>281</v>
      </c>
      <c r="H58" s="55">
        <v>123</v>
      </c>
      <c r="I58" s="56">
        <v>2</v>
      </c>
      <c r="J58" s="36"/>
      <c r="K58" s="35"/>
      <c r="L58" s="35"/>
      <c r="M58" s="35"/>
      <c r="N58" s="35"/>
      <c r="O58" s="35"/>
      <c r="P58" s="35"/>
      <c r="Q58" s="35"/>
      <c r="R58" s="35"/>
    </row>
    <row r="59" spans="1:18" ht="9.75" customHeight="1" x14ac:dyDescent="0.25">
      <c r="A59" s="48" t="s">
        <v>106</v>
      </c>
      <c r="B59" s="54" t="s">
        <v>282</v>
      </c>
      <c r="C59" s="54" t="s">
        <v>283</v>
      </c>
      <c r="D59" s="50">
        <v>45829</v>
      </c>
      <c r="E59" s="48" t="s">
        <v>284</v>
      </c>
      <c r="F59" s="48"/>
      <c r="G59" s="48" t="s">
        <v>285</v>
      </c>
      <c r="H59" s="55">
        <v>1600</v>
      </c>
      <c r="I59" s="56">
        <v>2</v>
      </c>
      <c r="J59" s="36"/>
      <c r="K59" s="35"/>
      <c r="L59" s="35"/>
      <c r="M59" s="35"/>
      <c r="N59" s="35"/>
      <c r="O59" s="35"/>
      <c r="P59" s="35"/>
      <c r="Q59" s="35"/>
      <c r="R59" s="35"/>
    </row>
    <row r="60" spans="1:18" ht="9.75" customHeight="1" x14ac:dyDescent="0.25">
      <c r="A60" s="48" t="s">
        <v>106</v>
      </c>
      <c r="B60" s="54"/>
      <c r="C60" s="54"/>
      <c r="D60" s="50">
        <v>45830</v>
      </c>
      <c r="E60" s="48" t="s">
        <v>165</v>
      </c>
      <c r="F60" s="48"/>
      <c r="G60" s="48"/>
      <c r="H60" s="55"/>
      <c r="I60" s="56">
        <v>2</v>
      </c>
      <c r="J60" s="36"/>
      <c r="K60" s="35"/>
      <c r="L60" s="35"/>
      <c r="M60" s="35"/>
      <c r="N60" s="35"/>
      <c r="O60" s="35"/>
      <c r="P60" s="35"/>
      <c r="Q60" s="35"/>
      <c r="R60" s="35"/>
    </row>
    <row r="61" spans="1:18" ht="9.75" customHeight="1" x14ac:dyDescent="0.25">
      <c r="A61" s="48" t="s">
        <v>106</v>
      </c>
      <c r="B61" s="54" t="s">
        <v>286</v>
      </c>
      <c r="C61" s="54" t="s">
        <v>287</v>
      </c>
      <c r="D61" s="50">
        <v>45831</v>
      </c>
      <c r="E61" s="48" t="s">
        <v>288</v>
      </c>
      <c r="F61" s="48"/>
      <c r="G61" s="48" t="s">
        <v>289</v>
      </c>
      <c r="H61" s="55">
        <v>21.36</v>
      </c>
      <c r="I61" s="56">
        <v>2</v>
      </c>
      <c r="J61" s="36"/>
      <c r="K61" s="35"/>
      <c r="L61" s="35"/>
      <c r="M61" s="35"/>
      <c r="N61" s="35"/>
      <c r="O61" s="35"/>
      <c r="P61" s="35"/>
      <c r="Q61" s="35"/>
      <c r="R61" s="35"/>
    </row>
    <row r="62" spans="1:18" ht="9.75" customHeight="1" x14ac:dyDescent="0.25">
      <c r="A62" s="48" t="s">
        <v>106</v>
      </c>
      <c r="B62" s="54" t="s">
        <v>290</v>
      </c>
      <c r="C62" s="54" t="s">
        <v>291</v>
      </c>
      <c r="D62" s="50">
        <v>45832</v>
      </c>
      <c r="E62" s="48" t="s">
        <v>292</v>
      </c>
      <c r="F62" s="48"/>
      <c r="G62" s="48" t="s">
        <v>293</v>
      </c>
      <c r="H62" s="55">
        <v>20</v>
      </c>
      <c r="I62" s="56">
        <v>2</v>
      </c>
      <c r="J62" s="36"/>
      <c r="K62" s="35"/>
      <c r="L62" s="35"/>
      <c r="M62" s="35"/>
      <c r="N62" s="35"/>
      <c r="O62" s="35"/>
      <c r="P62" s="35"/>
      <c r="Q62" s="35"/>
      <c r="R62" s="35"/>
    </row>
    <row r="63" spans="1:18" ht="9.75" customHeight="1" x14ac:dyDescent="0.25">
      <c r="A63" s="48" t="s">
        <v>106</v>
      </c>
      <c r="B63" s="54" t="s">
        <v>294</v>
      </c>
      <c r="C63" s="54" t="s">
        <v>295</v>
      </c>
      <c r="D63" s="50">
        <v>45833</v>
      </c>
      <c r="E63" s="48" t="s">
        <v>296</v>
      </c>
      <c r="F63" s="48"/>
      <c r="G63" s="48" t="s">
        <v>297</v>
      </c>
      <c r="H63" s="55">
        <v>200</v>
      </c>
      <c r="I63" s="56">
        <v>2</v>
      </c>
      <c r="J63" s="36"/>
      <c r="K63" s="35"/>
      <c r="L63" s="35"/>
      <c r="M63" s="35"/>
      <c r="N63" s="35"/>
      <c r="O63" s="35"/>
      <c r="P63" s="35"/>
      <c r="Q63" s="35"/>
      <c r="R63" s="35"/>
    </row>
    <row r="64" spans="1:18" ht="9.75" customHeight="1" x14ac:dyDescent="0.25">
      <c r="A64" s="48" t="s">
        <v>106</v>
      </c>
      <c r="B64" s="54" t="s">
        <v>298</v>
      </c>
      <c r="C64" s="54" t="s">
        <v>299</v>
      </c>
      <c r="D64" s="50">
        <v>45834</v>
      </c>
      <c r="E64" s="48" t="s">
        <v>300</v>
      </c>
      <c r="F64" s="48"/>
      <c r="G64" s="48" t="s">
        <v>301</v>
      </c>
      <c r="H64" s="55">
        <v>201.5</v>
      </c>
      <c r="I64" s="56">
        <v>2</v>
      </c>
      <c r="J64" s="36"/>
      <c r="K64" s="35"/>
      <c r="L64" s="35"/>
      <c r="M64" s="35"/>
      <c r="N64" s="35"/>
      <c r="O64" s="35"/>
      <c r="P64" s="35"/>
      <c r="Q64" s="35"/>
      <c r="R64" s="35"/>
    </row>
    <row r="65" spans="1:18" ht="9.75" customHeight="1" x14ac:dyDescent="0.25">
      <c r="A65" s="48" t="s">
        <v>106</v>
      </c>
      <c r="B65" s="54" t="s">
        <v>302</v>
      </c>
      <c r="C65" s="54" t="s">
        <v>303</v>
      </c>
      <c r="D65" s="50">
        <v>45835</v>
      </c>
      <c r="E65" s="48" t="s">
        <v>304</v>
      </c>
      <c r="F65" s="48"/>
      <c r="G65" s="48" t="s">
        <v>305</v>
      </c>
      <c r="H65" s="55">
        <v>1010</v>
      </c>
      <c r="I65" s="56">
        <v>2</v>
      </c>
      <c r="J65" s="36"/>
      <c r="K65" s="35"/>
      <c r="L65" s="35"/>
      <c r="M65" s="35"/>
      <c r="N65" s="35"/>
      <c r="O65" s="35"/>
      <c r="P65" s="35"/>
      <c r="Q65" s="35"/>
      <c r="R65" s="35"/>
    </row>
    <row r="66" spans="1:18" ht="9.75" customHeight="1" x14ac:dyDescent="0.25">
      <c r="A66" s="48" t="s">
        <v>106</v>
      </c>
      <c r="B66" s="54" t="s">
        <v>306</v>
      </c>
      <c r="C66" s="54" t="s">
        <v>232</v>
      </c>
      <c r="D66" s="50">
        <v>45836</v>
      </c>
      <c r="E66" s="48" t="s">
        <v>307</v>
      </c>
      <c r="F66" s="48"/>
      <c r="G66" s="48" t="s">
        <v>308</v>
      </c>
      <c r="H66" s="55">
        <v>1330</v>
      </c>
      <c r="I66" s="56">
        <v>2</v>
      </c>
      <c r="J66" s="36"/>
      <c r="K66" s="35"/>
      <c r="L66" s="35"/>
      <c r="M66" s="35"/>
      <c r="N66" s="35"/>
      <c r="O66" s="35"/>
      <c r="P66" s="35"/>
      <c r="Q66" s="35"/>
      <c r="R66" s="35"/>
    </row>
    <row r="67" spans="1:18" ht="9.75" customHeight="1" x14ac:dyDescent="0.25">
      <c r="A67" s="48" t="s">
        <v>309</v>
      </c>
      <c r="B67" s="61">
        <v>45627</v>
      </c>
      <c r="C67" s="54" t="s">
        <v>310</v>
      </c>
      <c r="D67" s="50">
        <v>45837</v>
      </c>
      <c r="E67" s="48" t="s">
        <v>311</v>
      </c>
      <c r="F67" s="48"/>
      <c r="G67" s="48" t="s">
        <v>312</v>
      </c>
      <c r="H67" s="55">
        <v>1000</v>
      </c>
      <c r="I67" s="56">
        <v>10</v>
      </c>
      <c r="J67" s="36"/>
      <c r="K67" s="35"/>
      <c r="L67" s="35"/>
      <c r="M67" s="35"/>
      <c r="N67" s="35"/>
      <c r="O67" s="35"/>
      <c r="P67" s="35"/>
      <c r="Q67" s="35"/>
      <c r="R67" s="35"/>
    </row>
    <row r="68" spans="1:18" ht="9.75" customHeight="1" x14ac:dyDescent="0.25">
      <c r="A68" s="48" t="s">
        <v>313</v>
      </c>
      <c r="B68" s="54" t="s">
        <v>314</v>
      </c>
      <c r="C68" s="54" t="s">
        <v>315</v>
      </c>
      <c r="D68" s="50">
        <v>45838</v>
      </c>
      <c r="E68" s="48" t="s">
        <v>316</v>
      </c>
      <c r="F68" s="48"/>
      <c r="G68" s="48" t="s">
        <v>317</v>
      </c>
      <c r="H68" s="55">
        <v>200</v>
      </c>
      <c r="I68" s="56">
        <v>10</v>
      </c>
      <c r="J68" s="36"/>
      <c r="K68" s="35"/>
      <c r="L68" s="35"/>
      <c r="M68" s="35"/>
      <c r="N68" s="35"/>
      <c r="O68" s="35"/>
      <c r="P68" s="35"/>
      <c r="Q68" s="35"/>
      <c r="R68" s="35"/>
    </row>
    <row r="69" spans="1:18" ht="9.75" customHeight="1" x14ac:dyDescent="0.25">
      <c r="A69" s="48" t="s">
        <v>318</v>
      </c>
      <c r="B69" s="54"/>
      <c r="C69" s="54"/>
      <c r="D69" s="50">
        <v>45839</v>
      </c>
      <c r="E69" s="48" t="s">
        <v>319</v>
      </c>
      <c r="F69" s="48"/>
      <c r="G69" s="48"/>
      <c r="H69" s="55"/>
      <c r="I69" s="56">
        <v>10</v>
      </c>
      <c r="J69" s="36"/>
      <c r="K69" s="35"/>
      <c r="L69" s="35"/>
      <c r="M69" s="35"/>
      <c r="N69" s="35"/>
      <c r="O69" s="35"/>
      <c r="P69" s="35"/>
      <c r="Q69" s="35"/>
      <c r="R69" s="35"/>
    </row>
    <row r="70" spans="1:18" ht="9.75" customHeight="1" x14ac:dyDescent="0.25">
      <c r="A70" s="48" t="s">
        <v>318</v>
      </c>
      <c r="B70" s="54" t="s">
        <v>320</v>
      </c>
      <c r="C70" s="54" t="s">
        <v>232</v>
      </c>
      <c r="D70" s="50">
        <v>45840</v>
      </c>
      <c r="E70" s="48" t="s">
        <v>321</v>
      </c>
      <c r="F70" s="48"/>
      <c r="G70" s="48" t="s">
        <v>322</v>
      </c>
      <c r="H70" s="55">
        <v>147.35</v>
      </c>
      <c r="I70" s="56">
        <v>10</v>
      </c>
      <c r="J70" s="36"/>
      <c r="K70" s="35"/>
      <c r="L70" s="35"/>
      <c r="M70" s="35"/>
      <c r="N70" s="35"/>
      <c r="O70" s="35"/>
      <c r="P70" s="35"/>
      <c r="Q70" s="35"/>
      <c r="R70" s="35"/>
    </row>
    <row r="71" spans="1:18" ht="9.75" customHeight="1" x14ac:dyDescent="0.25">
      <c r="A71" s="48" t="s">
        <v>318</v>
      </c>
      <c r="B71" s="54" t="s">
        <v>323</v>
      </c>
      <c r="C71" s="54" t="s">
        <v>324</v>
      </c>
      <c r="D71" s="50">
        <v>45841</v>
      </c>
      <c r="E71" s="48" t="s">
        <v>325</v>
      </c>
      <c r="F71" s="48"/>
      <c r="G71" s="48" t="s">
        <v>326</v>
      </c>
      <c r="H71" s="55">
        <v>2500</v>
      </c>
      <c r="I71" s="56">
        <v>10</v>
      </c>
      <c r="J71" s="36"/>
      <c r="K71" s="35"/>
      <c r="L71" s="35"/>
      <c r="M71" s="35"/>
      <c r="N71" s="35"/>
      <c r="O71" s="35"/>
      <c r="P71" s="35"/>
      <c r="Q71" s="35"/>
      <c r="R71" s="35"/>
    </row>
    <row r="72" spans="1:18" ht="9.75" customHeight="1" x14ac:dyDescent="0.25">
      <c r="A72" s="48" t="s">
        <v>318</v>
      </c>
      <c r="B72" s="54" t="s">
        <v>327</v>
      </c>
      <c r="C72" s="54" t="s">
        <v>209</v>
      </c>
      <c r="D72" s="50">
        <v>45842</v>
      </c>
      <c r="E72" s="48" t="s">
        <v>328</v>
      </c>
      <c r="F72" s="48"/>
      <c r="G72" s="48" t="s">
        <v>329</v>
      </c>
      <c r="H72" s="55">
        <v>1200</v>
      </c>
      <c r="I72" s="56">
        <v>10</v>
      </c>
      <c r="J72" s="36"/>
      <c r="K72" s="35"/>
      <c r="L72" s="35"/>
      <c r="M72" s="35"/>
      <c r="N72" s="35"/>
      <c r="O72" s="35"/>
      <c r="P72" s="35"/>
      <c r="Q72" s="35"/>
      <c r="R72" s="35"/>
    </row>
    <row r="73" spans="1:18" ht="9.75" customHeight="1" x14ac:dyDescent="0.25">
      <c r="A73" s="48" t="s">
        <v>318</v>
      </c>
      <c r="B73" s="54" t="s">
        <v>330</v>
      </c>
      <c r="C73" s="54" t="s">
        <v>331</v>
      </c>
      <c r="D73" s="50">
        <v>45843</v>
      </c>
      <c r="E73" s="48" t="s">
        <v>332</v>
      </c>
      <c r="F73" s="48"/>
      <c r="G73" s="48" t="s">
        <v>333</v>
      </c>
      <c r="H73" s="55">
        <v>350</v>
      </c>
      <c r="I73" s="56">
        <v>10</v>
      </c>
      <c r="J73" s="36"/>
      <c r="K73" s="35"/>
      <c r="L73" s="35"/>
      <c r="M73" s="35"/>
      <c r="N73" s="35"/>
      <c r="O73" s="35"/>
      <c r="P73" s="35"/>
      <c r="Q73" s="35"/>
      <c r="R73" s="35"/>
    </row>
    <row r="74" spans="1:18" ht="9.75" customHeight="1" x14ac:dyDescent="0.25">
      <c r="A74" s="48" t="s">
        <v>318</v>
      </c>
      <c r="B74" s="54"/>
      <c r="C74" s="54"/>
      <c r="D74" s="50">
        <v>45844</v>
      </c>
      <c r="E74" s="48" t="s">
        <v>334</v>
      </c>
      <c r="F74" s="48"/>
      <c r="G74" s="48"/>
      <c r="H74" s="55"/>
      <c r="I74" s="56">
        <v>10</v>
      </c>
      <c r="J74" s="36"/>
      <c r="K74" s="35"/>
      <c r="L74" s="35"/>
      <c r="M74" s="35"/>
      <c r="N74" s="35"/>
      <c r="O74" s="35"/>
      <c r="P74" s="35"/>
      <c r="Q74" s="35"/>
      <c r="R74" s="35"/>
    </row>
    <row r="75" spans="1:18" ht="9.75" customHeight="1" x14ac:dyDescent="0.25">
      <c r="A75" s="48" t="s">
        <v>318</v>
      </c>
      <c r="B75" s="54" t="s">
        <v>335</v>
      </c>
      <c r="C75" s="54" t="s">
        <v>336</v>
      </c>
      <c r="D75" s="50">
        <v>45845</v>
      </c>
      <c r="E75" s="48" t="s">
        <v>337</v>
      </c>
      <c r="F75" s="48"/>
      <c r="G75" s="48" t="s">
        <v>338</v>
      </c>
      <c r="H75" s="55">
        <v>230</v>
      </c>
      <c r="I75" s="56">
        <v>10</v>
      </c>
      <c r="J75" s="36"/>
      <c r="K75" s="35"/>
      <c r="L75" s="35"/>
      <c r="M75" s="35"/>
      <c r="N75" s="35"/>
      <c r="O75" s="35"/>
      <c r="P75" s="35"/>
      <c r="Q75" s="35"/>
      <c r="R75" s="35"/>
    </row>
    <row r="76" spans="1:18" ht="9.75" customHeight="1" x14ac:dyDescent="0.25">
      <c r="A76" s="48" t="s">
        <v>318</v>
      </c>
      <c r="B76" s="54" t="s">
        <v>339</v>
      </c>
      <c r="C76" s="54" t="s">
        <v>340</v>
      </c>
      <c r="D76" s="50">
        <v>45846</v>
      </c>
      <c r="E76" s="48" t="s">
        <v>341</v>
      </c>
      <c r="F76" s="48"/>
      <c r="G76" s="48" t="s">
        <v>169</v>
      </c>
      <c r="H76" s="55">
        <v>200</v>
      </c>
      <c r="I76" s="56">
        <v>10</v>
      </c>
      <c r="J76" s="36"/>
      <c r="K76" s="35"/>
      <c r="L76" s="35"/>
      <c r="M76" s="35"/>
      <c r="N76" s="35"/>
      <c r="O76" s="35"/>
      <c r="P76" s="35"/>
      <c r="Q76" s="35"/>
      <c r="R76" s="35"/>
    </row>
    <row r="77" spans="1:18" ht="9.75" customHeight="1" x14ac:dyDescent="0.25">
      <c r="A77" s="36"/>
      <c r="B77" s="36"/>
      <c r="C77" s="36"/>
      <c r="D77" s="36"/>
      <c r="E77" s="36"/>
      <c r="F77" s="36"/>
      <c r="G77" s="36"/>
      <c r="H77" s="36"/>
      <c r="I77" s="36"/>
      <c r="J77" s="36"/>
      <c r="K77" s="35"/>
      <c r="L77" s="35"/>
      <c r="M77" s="35"/>
      <c r="N77" s="35"/>
      <c r="O77" s="35"/>
      <c r="P77" s="35"/>
      <c r="Q77" s="35"/>
      <c r="R77" s="35"/>
    </row>
    <row r="78" spans="1:18" ht="9.75" customHeight="1" x14ac:dyDescent="0.25">
      <c r="A78" s="48" t="s">
        <v>342</v>
      </c>
      <c r="B78" s="54" t="s">
        <v>343</v>
      </c>
      <c r="C78" s="54" t="s">
        <v>344</v>
      </c>
      <c r="D78" s="50">
        <v>45847</v>
      </c>
      <c r="E78" s="48" t="s">
        <v>345</v>
      </c>
      <c r="F78" s="48"/>
      <c r="G78" s="48" t="s">
        <v>346</v>
      </c>
      <c r="H78" s="55">
        <v>10</v>
      </c>
      <c r="I78" s="56">
        <v>10</v>
      </c>
      <c r="J78" s="36"/>
      <c r="K78" s="35"/>
      <c r="L78" s="35"/>
      <c r="M78" s="35"/>
      <c r="N78" s="35"/>
      <c r="O78" s="35"/>
      <c r="P78" s="35"/>
      <c r="Q78" s="35"/>
      <c r="R78" s="35"/>
    </row>
    <row r="79" spans="1:18" ht="9.75" customHeight="1" x14ac:dyDescent="0.25">
      <c r="A79" s="48"/>
      <c r="B79" s="54"/>
      <c r="C79" s="54"/>
      <c r="D79" s="50"/>
      <c r="E79" s="48"/>
      <c r="F79" s="48"/>
      <c r="G79" s="48"/>
      <c r="H79" s="55"/>
      <c r="I79" s="42"/>
      <c r="J79" s="36"/>
      <c r="K79" s="35"/>
      <c r="L79" s="35"/>
      <c r="M79" s="35"/>
      <c r="N79" s="35"/>
      <c r="O79" s="35"/>
      <c r="P79" s="35"/>
      <c r="Q79" s="35"/>
      <c r="R79" s="35"/>
    </row>
    <row r="80" spans="1:18" ht="9.75" customHeight="1" x14ac:dyDescent="0.25">
      <c r="A80" s="48"/>
      <c r="B80" s="54"/>
      <c r="C80" s="54"/>
      <c r="D80" s="50"/>
      <c r="E80" s="48"/>
      <c r="F80" s="48"/>
      <c r="G80" s="48"/>
      <c r="H80" s="55"/>
      <c r="I80" s="42"/>
      <c r="J80" s="36"/>
      <c r="K80" s="35"/>
      <c r="L80" s="35"/>
      <c r="M80" s="35"/>
      <c r="N80" s="35"/>
      <c r="O80" s="35"/>
      <c r="P80" s="35"/>
      <c r="Q80" s="35"/>
      <c r="R80" s="35"/>
    </row>
    <row r="81" spans="1:18" ht="9.75" customHeight="1" x14ac:dyDescent="0.25">
      <c r="A81" s="48"/>
      <c r="B81" s="54"/>
      <c r="C81" s="54"/>
      <c r="D81" s="50"/>
      <c r="E81" s="48"/>
      <c r="F81" s="48"/>
      <c r="G81" s="48"/>
      <c r="H81" s="55"/>
      <c r="I81" s="42"/>
      <c r="J81" s="36"/>
      <c r="K81" s="35"/>
      <c r="L81" s="35"/>
      <c r="M81" s="35"/>
      <c r="N81" s="35"/>
      <c r="O81" s="35"/>
      <c r="P81" s="35"/>
      <c r="Q81" s="35"/>
      <c r="R81" s="35"/>
    </row>
    <row r="82" spans="1:18" ht="9.75" customHeight="1" x14ac:dyDescent="0.25">
      <c r="A82" s="48"/>
      <c r="B82" s="54"/>
      <c r="C82" s="54"/>
      <c r="D82" s="50"/>
      <c r="E82" s="48"/>
      <c r="F82" s="48"/>
      <c r="G82" s="48"/>
      <c r="H82" s="55"/>
      <c r="I82" s="42"/>
      <c r="J82" s="36"/>
      <c r="K82" s="35"/>
      <c r="L82" s="35"/>
      <c r="M82" s="35"/>
      <c r="N82" s="35"/>
      <c r="O82" s="35"/>
      <c r="P82" s="35"/>
      <c r="Q82" s="35"/>
      <c r="R82" s="35"/>
    </row>
    <row r="83" spans="1:18" ht="9.75" customHeight="1" x14ac:dyDescent="0.25">
      <c r="A83" s="48"/>
      <c r="B83" s="54"/>
      <c r="C83" s="54"/>
      <c r="D83" s="50"/>
      <c r="E83" s="48"/>
      <c r="F83" s="48"/>
      <c r="G83" s="48"/>
      <c r="H83" s="55"/>
      <c r="I83" s="42"/>
      <c r="J83" s="36"/>
      <c r="K83" s="35"/>
      <c r="L83" s="35"/>
      <c r="M83" s="35"/>
      <c r="N83" s="35"/>
      <c r="O83" s="35"/>
      <c r="P83" s="35"/>
      <c r="Q83" s="35"/>
      <c r="R83" s="35"/>
    </row>
    <row r="84" spans="1:18" ht="9.75" customHeight="1" x14ac:dyDescent="0.25">
      <c r="A84" s="48"/>
      <c r="B84" s="54"/>
      <c r="C84" s="54"/>
      <c r="D84" s="50"/>
      <c r="E84" s="48"/>
      <c r="F84" s="48"/>
      <c r="G84" s="48"/>
      <c r="H84" s="55"/>
      <c r="I84" s="42"/>
      <c r="J84" s="36"/>
      <c r="K84" s="35"/>
      <c r="L84" s="35"/>
      <c r="M84" s="35"/>
      <c r="N84" s="35"/>
      <c r="O84" s="35"/>
      <c r="P84" s="35"/>
      <c r="Q84" s="35"/>
      <c r="R84" s="35"/>
    </row>
    <row r="85" spans="1:18" ht="9.75" customHeight="1" x14ac:dyDescent="0.25">
      <c r="A85" s="48"/>
      <c r="B85" s="54"/>
      <c r="C85" s="54"/>
      <c r="D85" s="50"/>
      <c r="E85" s="48"/>
      <c r="F85" s="48"/>
      <c r="G85" s="48"/>
      <c r="H85" s="55"/>
      <c r="I85" s="42"/>
      <c r="J85" s="36"/>
      <c r="K85" s="35"/>
      <c r="L85" s="35"/>
      <c r="M85" s="35"/>
      <c r="N85" s="35"/>
      <c r="O85" s="35"/>
      <c r="P85" s="35"/>
      <c r="Q85" s="35"/>
      <c r="R85" s="35"/>
    </row>
    <row r="86" spans="1:18" ht="9.75" customHeight="1" x14ac:dyDescent="0.25">
      <c r="A86" s="48"/>
      <c r="B86" s="54"/>
      <c r="C86" s="54"/>
      <c r="D86" s="50"/>
      <c r="E86" s="48"/>
      <c r="F86" s="48"/>
      <c r="G86" s="48"/>
      <c r="H86" s="55"/>
      <c r="I86" s="42"/>
      <c r="J86" s="36"/>
      <c r="K86" s="35"/>
      <c r="L86" s="35"/>
      <c r="M86" s="35"/>
      <c r="N86" s="35"/>
      <c r="O86" s="35"/>
      <c r="P86" s="35"/>
      <c r="Q86" s="35"/>
      <c r="R86" s="35"/>
    </row>
    <row r="87" spans="1:18" ht="9.75" customHeight="1" x14ac:dyDescent="0.25">
      <c r="A87" s="48"/>
      <c r="B87" s="54"/>
      <c r="C87" s="54"/>
      <c r="D87" s="50"/>
      <c r="E87" s="48"/>
      <c r="F87" s="48"/>
      <c r="G87" s="48"/>
      <c r="H87" s="55"/>
      <c r="I87" s="42"/>
      <c r="J87" s="36"/>
      <c r="K87" s="35"/>
      <c r="L87" s="35"/>
      <c r="M87" s="35"/>
      <c r="N87" s="35"/>
      <c r="O87" s="35"/>
      <c r="P87" s="35"/>
      <c r="Q87" s="35"/>
      <c r="R87" s="35"/>
    </row>
    <row r="88" spans="1:18" ht="9.75" customHeight="1" x14ac:dyDescent="0.25">
      <c r="A88" s="48"/>
      <c r="B88" s="54"/>
      <c r="C88" s="54"/>
      <c r="D88" s="50"/>
      <c r="E88" s="48"/>
      <c r="F88" s="48"/>
      <c r="G88" s="48"/>
      <c r="H88" s="55"/>
      <c r="I88" s="42"/>
      <c r="J88" s="36"/>
      <c r="K88" s="35"/>
      <c r="L88" s="35"/>
      <c r="M88" s="35"/>
      <c r="N88" s="35"/>
      <c r="O88" s="35"/>
      <c r="P88" s="35"/>
      <c r="Q88" s="35"/>
      <c r="R88" s="35"/>
    </row>
    <row r="89" spans="1:18" ht="9.75" customHeight="1" x14ac:dyDescent="0.25">
      <c r="A89" s="48"/>
      <c r="B89" s="54"/>
      <c r="C89" s="54"/>
      <c r="D89" s="50"/>
      <c r="E89" s="48"/>
      <c r="F89" s="48"/>
      <c r="G89" s="48"/>
      <c r="H89" s="55"/>
      <c r="I89" s="42"/>
      <c r="J89" s="36"/>
      <c r="K89" s="35"/>
      <c r="L89" s="35"/>
      <c r="M89" s="35"/>
      <c r="N89" s="35"/>
      <c r="O89" s="35"/>
      <c r="P89" s="35"/>
      <c r="Q89" s="35"/>
      <c r="R89" s="35"/>
    </row>
    <row r="90" spans="1:18" ht="9.75" customHeight="1" x14ac:dyDescent="0.25">
      <c r="A90" s="48"/>
      <c r="B90" s="54"/>
      <c r="C90" s="54"/>
      <c r="D90" s="50"/>
      <c r="E90" s="48"/>
      <c r="F90" s="48"/>
      <c r="G90" s="48"/>
      <c r="H90" s="55"/>
      <c r="I90" s="42"/>
      <c r="J90" s="36"/>
      <c r="K90" s="35"/>
      <c r="L90" s="35"/>
      <c r="M90" s="35"/>
      <c r="N90" s="35"/>
      <c r="O90" s="35"/>
      <c r="P90" s="35"/>
      <c r="Q90" s="35"/>
      <c r="R90" s="35"/>
    </row>
    <row r="91" spans="1:18" ht="9.75" customHeight="1" x14ac:dyDescent="0.25">
      <c r="A91" s="48"/>
      <c r="B91" s="54"/>
      <c r="C91" s="54"/>
      <c r="D91" s="50"/>
      <c r="E91" s="48"/>
      <c r="F91" s="48"/>
      <c r="G91" s="48"/>
      <c r="H91" s="55"/>
      <c r="I91" s="42"/>
      <c r="J91" s="36"/>
      <c r="K91" s="35"/>
      <c r="L91" s="35"/>
      <c r="M91" s="35"/>
      <c r="N91" s="35"/>
      <c r="O91" s="35"/>
      <c r="P91" s="35"/>
      <c r="Q91" s="35"/>
      <c r="R91" s="35"/>
    </row>
    <row r="92" spans="1:18" ht="9.75" customHeight="1" x14ac:dyDescent="0.25">
      <c r="A92" s="48"/>
      <c r="B92" s="54"/>
      <c r="C92" s="54"/>
      <c r="D92" s="50"/>
      <c r="E92" s="48"/>
      <c r="F92" s="48"/>
      <c r="G92" s="48"/>
      <c r="H92" s="55"/>
      <c r="I92" s="42"/>
      <c r="J92" s="36"/>
      <c r="K92" s="35"/>
      <c r="L92" s="35"/>
      <c r="M92" s="35"/>
      <c r="N92" s="35"/>
      <c r="O92" s="35"/>
      <c r="P92" s="35"/>
      <c r="Q92" s="35"/>
      <c r="R92" s="35"/>
    </row>
    <row r="93" spans="1:18" ht="9.75" customHeight="1" x14ac:dyDescent="0.25">
      <c r="A93" s="48"/>
      <c r="B93" s="54"/>
      <c r="C93" s="54"/>
      <c r="D93" s="50"/>
      <c r="E93" s="48"/>
      <c r="F93" s="48"/>
      <c r="G93" s="48"/>
      <c r="H93" s="55"/>
      <c r="I93" s="42"/>
      <c r="J93" s="36"/>
      <c r="K93" s="35"/>
      <c r="L93" s="35"/>
      <c r="M93" s="35"/>
      <c r="N93" s="35"/>
      <c r="O93" s="35"/>
      <c r="P93" s="35"/>
      <c r="Q93" s="35"/>
      <c r="R93" s="35"/>
    </row>
    <row r="94" spans="1:18" ht="9.75" customHeight="1" x14ac:dyDescent="0.25">
      <c r="A94" s="48"/>
      <c r="B94" s="54"/>
      <c r="C94" s="54"/>
      <c r="D94" s="50"/>
      <c r="E94" s="48"/>
      <c r="F94" s="48"/>
      <c r="G94" s="48"/>
      <c r="H94" s="55"/>
      <c r="I94" s="42"/>
      <c r="J94" s="36"/>
      <c r="K94" s="35"/>
      <c r="L94" s="35"/>
      <c r="M94" s="35"/>
      <c r="N94" s="35"/>
      <c r="O94" s="35"/>
      <c r="P94" s="35"/>
      <c r="Q94" s="35"/>
      <c r="R94" s="35"/>
    </row>
    <row r="95" spans="1:18" ht="9.75" customHeight="1" x14ac:dyDescent="0.25">
      <c r="A95" s="48"/>
      <c r="B95" s="54"/>
      <c r="C95" s="54"/>
      <c r="D95" s="50"/>
      <c r="E95" s="48"/>
      <c r="F95" s="48"/>
      <c r="G95" s="48"/>
      <c r="H95" s="55"/>
      <c r="I95" s="42"/>
      <c r="J95" s="36"/>
      <c r="K95" s="35"/>
      <c r="L95" s="35"/>
      <c r="M95" s="35"/>
      <c r="N95" s="35"/>
      <c r="O95" s="35"/>
      <c r="P95" s="35"/>
      <c r="Q95" s="35"/>
      <c r="R95" s="35"/>
    </row>
    <row r="96" spans="1:18" ht="9.75" customHeight="1" x14ac:dyDescent="0.25">
      <c r="A96" s="48"/>
      <c r="B96" s="54"/>
      <c r="C96" s="54"/>
      <c r="D96" s="50"/>
      <c r="E96" s="48"/>
      <c r="F96" s="48"/>
      <c r="G96" s="48"/>
      <c r="H96" s="55"/>
      <c r="I96" s="42"/>
      <c r="J96" s="36"/>
      <c r="K96" s="35"/>
      <c r="L96" s="35"/>
      <c r="M96" s="35"/>
      <c r="N96" s="35"/>
      <c r="O96" s="35"/>
      <c r="P96" s="35"/>
      <c r="Q96" s="35"/>
      <c r="R96" s="35"/>
    </row>
    <row r="97" spans="1:18" ht="9.75" customHeight="1" x14ac:dyDescent="0.25">
      <c r="A97" s="48"/>
      <c r="B97" s="54"/>
      <c r="C97" s="54"/>
      <c r="D97" s="50"/>
      <c r="E97" s="48"/>
      <c r="F97" s="48"/>
      <c r="G97" s="48"/>
      <c r="H97" s="55"/>
      <c r="I97" s="42"/>
      <c r="J97" s="36"/>
      <c r="K97" s="35"/>
      <c r="L97" s="35"/>
      <c r="M97" s="35"/>
      <c r="N97" s="35"/>
      <c r="O97" s="35"/>
      <c r="P97" s="35"/>
      <c r="Q97" s="35"/>
      <c r="R97" s="35"/>
    </row>
    <row r="98" spans="1:18" ht="9.75" customHeight="1" x14ac:dyDescent="0.25">
      <c r="A98" s="48"/>
      <c r="B98" s="54"/>
      <c r="C98" s="54"/>
      <c r="D98" s="50"/>
      <c r="E98" s="48"/>
      <c r="F98" s="48"/>
      <c r="G98" s="48"/>
      <c r="H98" s="55"/>
      <c r="I98" s="42"/>
      <c r="J98" s="36"/>
      <c r="K98" s="35"/>
      <c r="L98" s="35"/>
      <c r="M98" s="35"/>
      <c r="N98" s="35"/>
      <c r="O98" s="35"/>
      <c r="P98" s="35"/>
      <c r="Q98" s="35"/>
      <c r="R98" s="35"/>
    </row>
    <row r="99" spans="1:18" ht="9.75" customHeight="1" x14ac:dyDescent="0.25">
      <c r="A99" s="48"/>
      <c r="B99" s="54"/>
      <c r="C99" s="54"/>
      <c r="D99" s="50"/>
      <c r="E99" s="48"/>
      <c r="F99" s="48"/>
      <c r="G99" s="48"/>
      <c r="H99" s="55"/>
      <c r="I99" s="42"/>
      <c r="J99" s="36"/>
      <c r="K99" s="35"/>
      <c r="L99" s="35"/>
      <c r="M99" s="35"/>
      <c r="N99" s="35"/>
      <c r="O99" s="35"/>
      <c r="P99" s="35"/>
      <c r="Q99" s="35"/>
      <c r="R99" s="35"/>
    </row>
    <row r="100" spans="1:18" ht="9.75" customHeight="1" x14ac:dyDescent="0.25">
      <c r="A100" s="48"/>
      <c r="B100" s="54"/>
      <c r="C100" s="54"/>
      <c r="D100" s="50"/>
      <c r="E100" s="48"/>
      <c r="F100" s="48"/>
      <c r="G100" s="48"/>
      <c r="H100" s="55"/>
      <c r="I100" s="42"/>
      <c r="J100" s="36"/>
      <c r="K100" s="35"/>
      <c r="L100" s="35"/>
      <c r="M100" s="35"/>
      <c r="N100" s="35"/>
      <c r="O100" s="35"/>
      <c r="P100" s="35"/>
      <c r="Q100" s="35"/>
      <c r="R100" s="35"/>
    </row>
    <row r="101" spans="1:18" ht="9.75" customHeight="1" x14ac:dyDescent="0.25">
      <c r="A101" s="48"/>
      <c r="B101" s="54"/>
      <c r="C101" s="54"/>
      <c r="D101" s="50"/>
      <c r="E101" s="48"/>
      <c r="F101" s="48"/>
      <c r="G101" s="48"/>
      <c r="H101" s="55"/>
      <c r="I101" s="42"/>
      <c r="J101" s="36"/>
      <c r="K101" s="35"/>
      <c r="L101" s="35"/>
      <c r="M101" s="35"/>
      <c r="N101" s="35"/>
      <c r="O101" s="35"/>
      <c r="P101" s="35"/>
      <c r="Q101" s="35"/>
      <c r="R101" s="35"/>
    </row>
    <row r="102" spans="1:18" ht="9.75" customHeight="1" x14ac:dyDescent="0.25">
      <c r="A102" s="48"/>
      <c r="B102" s="54"/>
      <c r="C102" s="54"/>
      <c r="D102" s="50"/>
      <c r="E102" s="48"/>
      <c r="F102" s="48"/>
      <c r="G102" s="48"/>
      <c r="H102" s="55"/>
      <c r="I102" s="42"/>
      <c r="J102" s="36"/>
      <c r="K102" s="35"/>
      <c r="L102" s="35"/>
      <c r="M102" s="35"/>
      <c r="N102" s="35"/>
      <c r="O102" s="35"/>
      <c r="P102" s="35"/>
      <c r="Q102" s="35"/>
      <c r="R102" s="35"/>
    </row>
    <row r="103" spans="1:18" ht="9.75" customHeight="1" x14ac:dyDescent="0.25">
      <c r="A103" s="48"/>
      <c r="B103" s="54"/>
      <c r="C103" s="54"/>
      <c r="D103" s="50"/>
      <c r="E103" s="48"/>
      <c r="F103" s="48"/>
      <c r="G103" s="48"/>
      <c r="H103" s="55"/>
      <c r="I103" s="42"/>
      <c r="J103" s="36"/>
      <c r="K103" s="35"/>
      <c r="L103" s="35"/>
      <c r="M103" s="35"/>
      <c r="N103" s="35"/>
      <c r="O103" s="35"/>
      <c r="P103" s="35"/>
      <c r="Q103" s="35"/>
      <c r="R103" s="35"/>
    </row>
    <row r="104" spans="1:18" ht="9.75" customHeight="1" x14ac:dyDescent="0.25">
      <c r="A104" s="48"/>
      <c r="B104" s="54"/>
      <c r="C104" s="54"/>
      <c r="D104" s="50"/>
      <c r="E104" s="48"/>
      <c r="F104" s="48"/>
      <c r="G104" s="48"/>
      <c r="H104" s="55"/>
      <c r="I104" s="42"/>
      <c r="J104" s="36"/>
      <c r="K104" s="35"/>
      <c r="L104" s="35"/>
      <c r="M104" s="35"/>
      <c r="N104" s="35"/>
      <c r="O104" s="35"/>
      <c r="P104" s="35"/>
      <c r="Q104" s="35"/>
      <c r="R104" s="35"/>
    </row>
    <row r="105" spans="1:18" ht="9.75" customHeight="1" x14ac:dyDescent="0.25">
      <c r="A105" s="48"/>
      <c r="B105" s="54"/>
      <c r="C105" s="54"/>
      <c r="D105" s="50"/>
      <c r="E105" s="48"/>
      <c r="F105" s="48"/>
      <c r="G105" s="48"/>
      <c r="H105" s="55"/>
      <c r="I105" s="42"/>
      <c r="J105" s="36"/>
      <c r="K105" s="35"/>
      <c r="L105" s="35"/>
      <c r="M105" s="35"/>
      <c r="N105" s="35"/>
      <c r="O105" s="35"/>
      <c r="P105" s="35"/>
      <c r="Q105" s="35"/>
      <c r="R105" s="35"/>
    </row>
    <row r="106" spans="1:18" ht="9.75" customHeight="1" x14ac:dyDescent="0.25">
      <c r="A106" s="48"/>
      <c r="B106" s="54"/>
      <c r="C106" s="54"/>
      <c r="D106" s="50"/>
      <c r="E106" s="48"/>
      <c r="F106" s="48"/>
      <c r="G106" s="48"/>
      <c r="H106" s="55"/>
      <c r="I106" s="42"/>
      <c r="J106" s="36"/>
      <c r="K106" s="35"/>
      <c r="L106" s="35"/>
      <c r="M106" s="35"/>
      <c r="N106" s="35"/>
      <c r="O106" s="35"/>
      <c r="P106" s="35"/>
      <c r="Q106" s="35"/>
      <c r="R106" s="35"/>
    </row>
    <row r="107" spans="1:18" ht="9.75" customHeight="1" x14ac:dyDescent="0.25">
      <c r="A107" s="48"/>
      <c r="B107" s="54"/>
      <c r="C107" s="54"/>
      <c r="D107" s="50"/>
      <c r="E107" s="48"/>
      <c r="F107" s="48"/>
      <c r="G107" s="48"/>
      <c r="H107" s="55"/>
      <c r="I107" s="42"/>
      <c r="J107" s="36"/>
      <c r="K107" s="35"/>
      <c r="L107" s="35"/>
      <c r="M107" s="35"/>
      <c r="N107" s="35"/>
      <c r="O107" s="35"/>
      <c r="P107" s="35"/>
      <c r="Q107" s="35"/>
      <c r="R107" s="35"/>
    </row>
    <row r="108" spans="1:18" ht="9.75" customHeight="1" x14ac:dyDescent="0.25">
      <c r="A108" s="48"/>
      <c r="B108" s="54"/>
      <c r="C108" s="54"/>
      <c r="D108" s="50"/>
      <c r="E108" s="48"/>
      <c r="F108" s="48"/>
      <c r="G108" s="48"/>
      <c r="H108" s="55"/>
      <c r="I108" s="42"/>
      <c r="J108" s="36"/>
      <c r="K108" s="35"/>
      <c r="L108" s="35"/>
      <c r="M108" s="35"/>
      <c r="N108" s="35"/>
      <c r="O108" s="35"/>
      <c r="P108" s="35"/>
      <c r="Q108" s="35"/>
      <c r="R108" s="35"/>
    </row>
    <row r="109" spans="1:18" ht="9.75" customHeight="1" x14ac:dyDescent="0.25">
      <c r="A109" s="48"/>
      <c r="B109" s="54"/>
      <c r="C109" s="54"/>
      <c r="D109" s="50"/>
      <c r="E109" s="48"/>
      <c r="F109" s="48"/>
      <c r="G109" s="48"/>
      <c r="H109" s="55"/>
      <c r="I109" s="42"/>
      <c r="J109" s="36"/>
      <c r="K109" s="35"/>
      <c r="L109" s="35"/>
      <c r="M109" s="35"/>
      <c r="N109" s="35"/>
      <c r="O109" s="35"/>
      <c r="P109" s="35"/>
      <c r="Q109" s="35"/>
      <c r="R109" s="35"/>
    </row>
    <row r="110" spans="1:18" ht="9.75" customHeight="1" x14ac:dyDescent="0.25">
      <c r="A110" s="48"/>
      <c r="B110" s="54"/>
      <c r="C110" s="54"/>
      <c r="D110" s="50"/>
      <c r="E110" s="48"/>
      <c r="F110" s="48"/>
      <c r="G110" s="48"/>
      <c r="H110" s="55"/>
      <c r="I110" s="42"/>
      <c r="J110" s="36"/>
      <c r="K110" s="35"/>
      <c r="L110" s="35"/>
      <c r="M110" s="35"/>
      <c r="N110" s="35"/>
      <c r="O110" s="35"/>
      <c r="P110" s="35"/>
      <c r="Q110" s="35"/>
      <c r="R110" s="35"/>
    </row>
    <row r="111" spans="1:18" ht="9.75" customHeight="1" x14ac:dyDescent="0.25">
      <c r="A111" s="48"/>
      <c r="B111" s="54"/>
      <c r="C111" s="54"/>
      <c r="D111" s="50"/>
      <c r="E111" s="48"/>
      <c r="F111" s="48"/>
      <c r="G111" s="48"/>
      <c r="H111" s="55"/>
      <c r="I111" s="42"/>
      <c r="J111" s="36"/>
      <c r="K111" s="35"/>
      <c r="L111" s="35"/>
      <c r="M111" s="35"/>
      <c r="N111" s="35"/>
      <c r="O111" s="35"/>
      <c r="P111" s="35"/>
      <c r="Q111" s="35"/>
      <c r="R111" s="35"/>
    </row>
    <row r="112" spans="1:18" ht="9.75" customHeight="1" x14ac:dyDescent="0.25">
      <c r="A112" s="48"/>
      <c r="B112" s="54"/>
      <c r="C112" s="54"/>
      <c r="D112" s="50"/>
      <c r="E112" s="48"/>
      <c r="F112" s="48"/>
      <c r="G112" s="48"/>
      <c r="H112" s="55"/>
      <c r="I112" s="42"/>
      <c r="J112" s="36"/>
      <c r="K112" s="35"/>
      <c r="L112" s="35"/>
      <c r="M112" s="35"/>
      <c r="N112" s="35"/>
      <c r="O112" s="35"/>
      <c r="P112" s="35"/>
      <c r="Q112" s="35"/>
      <c r="R112" s="35"/>
    </row>
    <row r="113" spans="1:18" ht="9.75" customHeight="1" x14ac:dyDescent="0.25">
      <c r="A113" s="48"/>
      <c r="B113" s="54"/>
      <c r="C113" s="54"/>
      <c r="D113" s="50"/>
      <c r="E113" s="48"/>
      <c r="F113" s="48"/>
      <c r="G113" s="48"/>
      <c r="H113" s="55"/>
      <c r="I113" s="42"/>
      <c r="J113" s="36"/>
      <c r="K113" s="35"/>
      <c r="L113" s="35"/>
      <c r="M113" s="35"/>
      <c r="N113" s="35"/>
      <c r="O113" s="35"/>
      <c r="P113" s="35"/>
      <c r="Q113" s="35"/>
      <c r="R113" s="35"/>
    </row>
    <row r="114" spans="1:18" ht="9.75" customHeight="1" x14ac:dyDescent="0.25">
      <c r="A114" s="48"/>
      <c r="B114" s="54"/>
      <c r="C114" s="54"/>
      <c r="D114" s="50"/>
      <c r="E114" s="48"/>
      <c r="F114" s="48"/>
      <c r="G114" s="48"/>
      <c r="H114" s="55"/>
      <c r="I114" s="42"/>
      <c r="J114" s="36"/>
      <c r="K114" s="35"/>
      <c r="L114" s="35"/>
      <c r="M114" s="35"/>
      <c r="N114" s="35"/>
      <c r="O114" s="35"/>
      <c r="P114" s="35"/>
      <c r="Q114" s="35"/>
      <c r="R114" s="35"/>
    </row>
    <row r="115" spans="1:18" ht="9.75" customHeight="1" x14ac:dyDescent="0.25">
      <c r="A115" s="48"/>
      <c r="B115" s="54"/>
      <c r="C115" s="54"/>
      <c r="D115" s="50"/>
      <c r="E115" s="48"/>
      <c r="F115" s="48"/>
      <c r="G115" s="48"/>
      <c r="H115" s="55"/>
      <c r="I115" s="42"/>
      <c r="J115" s="36"/>
      <c r="K115" s="35"/>
      <c r="L115" s="35"/>
      <c r="M115" s="35"/>
      <c r="N115" s="35"/>
      <c r="O115" s="35"/>
      <c r="P115" s="35"/>
      <c r="Q115" s="35"/>
      <c r="R115" s="35"/>
    </row>
    <row r="116" spans="1:18" ht="9.75" customHeight="1" x14ac:dyDescent="0.25">
      <c r="A116" s="48"/>
      <c r="B116" s="54"/>
      <c r="C116" s="54"/>
      <c r="D116" s="50"/>
      <c r="E116" s="48"/>
      <c r="F116" s="48"/>
      <c r="G116" s="48"/>
      <c r="H116" s="55"/>
      <c r="I116" s="42"/>
      <c r="J116" s="36"/>
      <c r="K116" s="35"/>
      <c r="L116" s="35"/>
      <c r="M116" s="35"/>
      <c r="N116" s="35"/>
      <c r="O116" s="35"/>
      <c r="P116" s="35"/>
      <c r="Q116" s="35"/>
      <c r="R116" s="35"/>
    </row>
    <row r="117" spans="1:18" ht="9.75" customHeight="1" x14ac:dyDescent="0.25">
      <c r="A117" s="48"/>
      <c r="B117" s="54"/>
      <c r="C117" s="54"/>
      <c r="D117" s="50"/>
      <c r="E117" s="48"/>
      <c r="F117" s="48"/>
      <c r="G117" s="48"/>
      <c r="H117" s="55"/>
      <c r="I117" s="42"/>
      <c r="J117" s="36"/>
      <c r="K117" s="35"/>
      <c r="L117" s="35"/>
      <c r="M117" s="35"/>
      <c r="N117" s="35"/>
      <c r="O117" s="35"/>
      <c r="P117" s="35"/>
      <c r="Q117" s="35"/>
      <c r="R117" s="35"/>
    </row>
    <row r="118" spans="1:18" ht="9.75" customHeight="1" x14ac:dyDescent="0.25">
      <c r="A118" s="48"/>
      <c r="B118" s="54"/>
      <c r="C118" s="54"/>
      <c r="D118" s="50"/>
      <c r="E118" s="48"/>
      <c r="F118" s="48"/>
      <c r="G118" s="48"/>
      <c r="H118" s="55"/>
      <c r="I118" s="42"/>
      <c r="J118" s="36"/>
      <c r="K118" s="35"/>
      <c r="L118" s="35"/>
      <c r="M118" s="35"/>
      <c r="N118" s="35"/>
      <c r="O118" s="35"/>
      <c r="P118" s="35"/>
      <c r="Q118" s="35"/>
      <c r="R118" s="35"/>
    </row>
    <row r="119" spans="1:18" ht="9.75" customHeight="1" x14ac:dyDescent="0.25">
      <c r="A119" s="48"/>
      <c r="B119" s="54"/>
      <c r="C119" s="54"/>
      <c r="D119" s="50"/>
      <c r="E119" s="48"/>
      <c r="F119" s="48"/>
      <c r="G119" s="48"/>
      <c r="H119" s="55"/>
      <c r="I119" s="42"/>
      <c r="J119" s="36"/>
      <c r="K119" s="35"/>
      <c r="L119" s="35"/>
      <c r="M119" s="35"/>
      <c r="N119" s="35"/>
      <c r="O119" s="35"/>
      <c r="P119" s="35"/>
      <c r="Q119" s="35"/>
      <c r="R119" s="35"/>
    </row>
    <row r="120" spans="1:18" ht="9.75" customHeight="1" x14ac:dyDescent="0.25">
      <c r="A120" s="48"/>
      <c r="B120" s="54"/>
      <c r="C120" s="54"/>
      <c r="D120" s="50"/>
      <c r="E120" s="48"/>
      <c r="F120" s="48"/>
      <c r="G120" s="48"/>
      <c r="H120" s="55"/>
      <c r="I120" s="42"/>
      <c r="J120" s="36"/>
      <c r="K120" s="35"/>
      <c r="L120" s="35"/>
      <c r="M120" s="35"/>
      <c r="N120" s="35"/>
      <c r="O120" s="35"/>
      <c r="P120" s="35"/>
      <c r="Q120" s="35"/>
      <c r="R120" s="35"/>
    </row>
    <row r="121" spans="1:18" ht="9.75" customHeight="1" x14ac:dyDescent="0.25">
      <c r="A121" s="48"/>
      <c r="B121" s="54"/>
      <c r="C121" s="54"/>
      <c r="D121" s="50"/>
      <c r="E121" s="48"/>
      <c r="F121" s="48"/>
      <c r="G121" s="48"/>
      <c r="H121" s="55"/>
      <c r="I121" s="42"/>
      <c r="J121" s="36"/>
      <c r="K121" s="35"/>
      <c r="L121" s="35"/>
      <c r="M121" s="35"/>
      <c r="N121" s="35"/>
      <c r="O121" s="35"/>
      <c r="P121" s="35"/>
      <c r="Q121" s="35"/>
      <c r="R121" s="35"/>
    </row>
    <row r="122" spans="1:18" ht="9.75" customHeight="1" x14ac:dyDescent="0.25">
      <c r="A122" s="48"/>
      <c r="B122" s="54"/>
      <c r="C122" s="54"/>
      <c r="D122" s="50"/>
      <c r="E122" s="48"/>
      <c r="F122" s="48"/>
      <c r="G122" s="48"/>
      <c r="H122" s="55"/>
      <c r="I122" s="42"/>
      <c r="J122" s="36"/>
      <c r="K122" s="35"/>
      <c r="L122" s="35"/>
      <c r="M122" s="35"/>
      <c r="N122" s="35"/>
      <c r="O122" s="35"/>
      <c r="P122" s="35"/>
      <c r="Q122" s="35"/>
      <c r="R122" s="35"/>
    </row>
    <row r="123" spans="1:18" ht="9.75" customHeight="1" x14ac:dyDescent="0.25">
      <c r="A123" s="48"/>
      <c r="B123" s="54"/>
      <c r="C123" s="54"/>
      <c r="D123" s="50"/>
      <c r="E123" s="48"/>
      <c r="F123" s="48"/>
      <c r="G123" s="48"/>
      <c r="H123" s="55"/>
      <c r="I123" s="42"/>
      <c r="J123" s="36"/>
      <c r="K123" s="35"/>
      <c r="L123" s="35"/>
      <c r="M123" s="35"/>
      <c r="N123" s="35"/>
      <c r="O123" s="35"/>
      <c r="P123" s="35"/>
      <c r="Q123" s="35"/>
      <c r="R123" s="35"/>
    </row>
    <row r="124" spans="1:18" ht="9.75" customHeight="1" x14ac:dyDescent="0.25">
      <c r="A124" s="48"/>
      <c r="B124" s="54"/>
      <c r="C124" s="54"/>
      <c r="D124" s="50"/>
      <c r="E124" s="48"/>
      <c r="F124" s="48"/>
      <c r="G124" s="48"/>
      <c r="H124" s="55"/>
      <c r="I124" s="42"/>
      <c r="J124" s="36"/>
      <c r="K124" s="35"/>
      <c r="L124" s="35"/>
      <c r="M124" s="35"/>
      <c r="N124" s="35"/>
      <c r="O124" s="35"/>
      <c r="P124" s="35"/>
      <c r="Q124" s="35"/>
      <c r="R124" s="35"/>
    </row>
    <row r="125" spans="1:18" ht="9.75" customHeight="1" x14ac:dyDescent="0.25">
      <c r="A125" s="48"/>
      <c r="B125" s="54"/>
      <c r="C125" s="54"/>
      <c r="D125" s="50"/>
      <c r="E125" s="48"/>
      <c r="F125" s="48"/>
      <c r="G125" s="48"/>
      <c r="H125" s="55"/>
      <c r="I125" s="42"/>
      <c r="J125" s="36"/>
      <c r="K125" s="35"/>
      <c r="L125" s="35"/>
      <c r="M125" s="35"/>
      <c r="N125" s="35"/>
      <c r="O125" s="35"/>
      <c r="P125" s="35"/>
      <c r="Q125" s="35"/>
      <c r="R125" s="35"/>
    </row>
    <row r="126" spans="1:18" ht="9.75" customHeight="1" x14ac:dyDescent="0.25">
      <c r="A126" s="48"/>
      <c r="B126" s="54"/>
      <c r="C126" s="54"/>
      <c r="D126" s="50"/>
      <c r="E126" s="48"/>
      <c r="F126" s="48"/>
      <c r="G126" s="48"/>
      <c r="H126" s="55"/>
      <c r="I126" s="42"/>
      <c r="J126" s="36"/>
      <c r="K126" s="35"/>
      <c r="L126" s="35"/>
      <c r="M126" s="35"/>
      <c r="N126" s="35"/>
      <c r="O126" s="35"/>
      <c r="P126" s="35"/>
      <c r="Q126" s="35"/>
      <c r="R126" s="35"/>
    </row>
    <row r="127" spans="1:18" ht="9.75" customHeight="1" x14ac:dyDescent="0.25">
      <c r="A127" s="48"/>
      <c r="B127" s="54"/>
      <c r="C127" s="54"/>
      <c r="D127" s="50"/>
      <c r="E127" s="48"/>
      <c r="F127" s="48"/>
      <c r="G127" s="48"/>
      <c r="H127" s="55"/>
      <c r="I127" s="42"/>
      <c r="J127" s="36"/>
      <c r="K127" s="35"/>
      <c r="L127" s="35"/>
      <c r="M127" s="35"/>
      <c r="N127" s="35"/>
      <c r="O127" s="35"/>
      <c r="P127" s="35"/>
      <c r="Q127" s="35"/>
      <c r="R127" s="35"/>
    </row>
    <row r="128" spans="1:18" ht="9.75" customHeight="1" x14ac:dyDescent="0.25">
      <c r="A128" s="48"/>
      <c r="B128" s="54"/>
      <c r="C128" s="54"/>
      <c r="D128" s="50"/>
      <c r="E128" s="48"/>
      <c r="F128" s="48"/>
      <c r="G128" s="48"/>
      <c r="H128" s="55"/>
      <c r="I128" s="42"/>
      <c r="J128" s="36"/>
      <c r="K128" s="35"/>
      <c r="L128" s="35"/>
      <c r="M128" s="35"/>
      <c r="N128" s="35"/>
      <c r="O128" s="35"/>
      <c r="P128" s="35"/>
      <c r="Q128" s="35"/>
      <c r="R128" s="35"/>
    </row>
    <row r="129" spans="1:18" ht="9.75" customHeight="1" x14ac:dyDescent="0.25">
      <c r="A129" s="48"/>
      <c r="B129" s="54"/>
      <c r="C129" s="54"/>
      <c r="D129" s="50"/>
      <c r="E129" s="48"/>
      <c r="F129" s="48"/>
      <c r="G129" s="48"/>
      <c r="H129" s="55"/>
      <c r="I129" s="42"/>
      <c r="J129" s="36"/>
      <c r="K129" s="35"/>
      <c r="L129" s="35"/>
      <c r="M129" s="35"/>
      <c r="N129" s="35"/>
      <c r="O129" s="35"/>
      <c r="P129" s="35"/>
      <c r="Q129" s="35"/>
      <c r="R129" s="35"/>
    </row>
    <row r="130" spans="1:18" ht="9.75" customHeight="1" x14ac:dyDescent="0.25">
      <c r="A130" s="48"/>
      <c r="B130" s="54"/>
      <c r="C130" s="54"/>
      <c r="D130" s="50"/>
      <c r="E130" s="48"/>
      <c r="F130" s="48"/>
      <c r="G130" s="48"/>
      <c r="H130" s="55"/>
      <c r="I130" s="42"/>
      <c r="J130" s="36"/>
      <c r="K130" s="35"/>
      <c r="L130" s="35"/>
      <c r="M130" s="35"/>
      <c r="N130" s="35"/>
      <c r="O130" s="35"/>
      <c r="P130" s="35"/>
      <c r="Q130" s="35"/>
      <c r="R130" s="35"/>
    </row>
    <row r="131" spans="1:18" ht="9.75" customHeight="1" x14ac:dyDescent="0.25">
      <c r="A131" s="48"/>
      <c r="B131" s="54"/>
      <c r="C131" s="54"/>
      <c r="D131" s="50"/>
      <c r="E131" s="48"/>
      <c r="F131" s="48"/>
      <c r="G131" s="48"/>
      <c r="H131" s="55"/>
      <c r="I131" s="42"/>
      <c r="J131" s="36"/>
      <c r="K131" s="35"/>
      <c r="L131" s="35"/>
      <c r="M131" s="35"/>
      <c r="N131" s="35"/>
      <c r="O131" s="35"/>
      <c r="P131" s="35"/>
      <c r="Q131" s="35"/>
      <c r="R131" s="35"/>
    </row>
    <row r="132" spans="1:18" ht="9.75" customHeight="1" x14ac:dyDescent="0.25">
      <c r="A132" s="48"/>
      <c r="B132" s="54"/>
      <c r="C132" s="54"/>
      <c r="D132" s="50"/>
      <c r="E132" s="48"/>
      <c r="F132" s="48"/>
      <c r="G132" s="48"/>
      <c r="H132" s="55"/>
      <c r="I132" s="42"/>
      <c r="J132" s="36"/>
      <c r="K132" s="35"/>
      <c r="L132" s="35"/>
      <c r="M132" s="35"/>
      <c r="N132" s="35"/>
      <c r="O132" s="35"/>
      <c r="P132" s="35"/>
      <c r="Q132" s="35"/>
      <c r="R132" s="35"/>
    </row>
    <row r="133" spans="1:18" ht="9.75" customHeight="1" x14ac:dyDescent="0.25">
      <c r="A133" s="48"/>
      <c r="B133" s="54"/>
      <c r="C133" s="54"/>
      <c r="D133" s="50"/>
      <c r="E133" s="48"/>
      <c r="F133" s="48"/>
      <c r="G133" s="48"/>
      <c r="H133" s="55"/>
      <c r="I133" s="42"/>
      <c r="J133" s="36"/>
      <c r="K133" s="35"/>
      <c r="L133" s="35"/>
      <c r="M133" s="35"/>
      <c r="N133" s="35"/>
      <c r="O133" s="35"/>
      <c r="P133" s="35"/>
      <c r="Q133" s="35"/>
      <c r="R133" s="35"/>
    </row>
    <row r="134" spans="1:18" ht="9.75" customHeight="1" x14ac:dyDescent="0.25">
      <c r="A134" s="48"/>
      <c r="B134" s="54"/>
      <c r="C134" s="54"/>
      <c r="D134" s="50"/>
      <c r="E134" s="48"/>
      <c r="F134" s="48"/>
      <c r="G134" s="48"/>
      <c r="H134" s="55"/>
      <c r="I134" s="42"/>
      <c r="J134" s="36"/>
      <c r="K134" s="35"/>
      <c r="L134" s="35"/>
      <c r="M134" s="35"/>
      <c r="N134" s="35"/>
      <c r="O134" s="35"/>
      <c r="P134" s="35"/>
      <c r="Q134" s="35"/>
      <c r="R134" s="35"/>
    </row>
    <row r="135" spans="1:18" ht="9.75" customHeight="1" x14ac:dyDescent="0.25">
      <c r="A135" s="48"/>
      <c r="B135" s="54"/>
      <c r="C135" s="54"/>
      <c r="D135" s="50"/>
      <c r="E135" s="48"/>
      <c r="F135" s="48"/>
      <c r="G135" s="48"/>
      <c r="H135" s="55"/>
      <c r="I135" s="42"/>
      <c r="J135" s="36"/>
      <c r="K135" s="35"/>
      <c r="L135" s="35"/>
      <c r="M135" s="35"/>
      <c r="N135" s="35"/>
      <c r="O135" s="35"/>
      <c r="P135" s="35"/>
      <c r="Q135" s="35"/>
      <c r="R135" s="35"/>
    </row>
    <row r="136" spans="1:18" ht="9.75" customHeight="1" x14ac:dyDescent="0.25">
      <c r="A136" s="48"/>
      <c r="B136" s="54"/>
      <c r="C136" s="54"/>
      <c r="D136" s="50"/>
      <c r="E136" s="48"/>
      <c r="F136" s="48"/>
      <c r="G136" s="48"/>
      <c r="H136" s="55"/>
      <c r="I136" s="42"/>
      <c r="J136" s="36"/>
      <c r="K136" s="35"/>
      <c r="L136" s="35"/>
      <c r="M136" s="35"/>
      <c r="N136" s="35"/>
      <c r="O136" s="35"/>
      <c r="P136" s="35"/>
      <c r="Q136" s="35"/>
      <c r="R136" s="35"/>
    </row>
    <row r="137" spans="1:18" ht="9.75" customHeight="1" x14ac:dyDescent="0.25">
      <c r="A137" s="48"/>
      <c r="B137" s="54"/>
      <c r="C137" s="54"/>
      <c r="D137" s="50"/>
      <c r="E137" s="48"/>
      <c r="F137" s="48"/>
      <c r="G137" s="48"/>
      <c r="H137" s="55"/>
      <c r="I137" s="42"/>
      <c r="J137" s="36"/>
      <c r="K137" s="35"/>
      <c r="L137" s="35"/>
      <c r="M137" s="35"/>
      <c r="N137" s="35"/>
      <c r="O137" s="35"/>
      <c r="P137" s="35"/>
      <c r="Q137" s="35"/>
      <c r="R137" s="35"/>
    </row>
    <row r="138" spans="1:18" ht="9.75" customHeight="1" x14ac:dyDescent="0.25">
      <c r="A138" s="48"/>
      <c r="B138" s="54"/>
      <c r="C138" s="54"/>
      <c r="D138" s="50"/>
      <c r="E138" s="48"/>
      <c r="F138" s="48"/>
      <c r="G138" s="48"/>
      <c r="H138" s="55"/>
      <c r="I138" s="42"/>
      <c r="J138" s="36"/>
      <c r="K138" s="35"/>
      <c r="L138" s="35"/>
      <c r="M138" s="35"/>
      <c r="N138" s="35"/>
      <c r="O138" s="35"/>
      <c r="P138" s="35"/>
      <c r="Q138" s="35"/>
      <c r="R138" s="35"/>
    </row>
    <row r="139" spans="1:18" ht="9.75" customHeight="1" x14ac:dyDescent="0.25">
      <c r="A139" s="48"/>
      <c r="B139" s="54"/>
      <c r="C139" s="54"/>
      <c r="D139" s="50"/>
      <c r="E139" s="48"/>
      <c r="F139" s="48"/>
      <c r="G139" s="48"/>
      <c r="H139" s="55"/>
      <c r="I139" s="42"/>
      <c r="J139" s="36"/>
      <c r="K139" s="35"/>
      <c r="L139" s="35"/>
      <c r="M139" s="35"/>
      <c r="N139" s="35"/>
      <c r="O139" s="35"/>
      <c r="P139" s="35"/>
      <c r="Q139" s="35"/>
      <c r="R139" s="35"/>
    </row>
    <row r="140" spans="1:18" ht="9.75" customHeight="1" x14ac:dyDescent="0.25">
      <c r="A140" s="48"/>
      <c r="B140" s="54"/>
      <c r="C140" s="54"/>
      <c r="D140" s="50"/>
      <c r="E140" s="48"/>
      <c r="F140" s="48"/>
      <c r="G140" s="48"/>
      <c r="H140" s="55"/>
      <c r="I140" s="42"/>
      <c r="J140" s="36"/>
      <c r="K140" s="35"/>
      <c r="L140" s="35"/>
      <c r="M140" s="35"/>
      <c r="N140" s="35"/>
      <c r="O140" s="35"/>
      <c r="P140" s="35"/>
      <c r="Q140" s="35"/>
      <c r="R140" s="35"/>
    </row>
    <row r="141" spans="1:18" ht="9.75" customHeight="1" x14ac:dyDescent="0.25">
      <c r="A141" s="48"/>
      <c r="B141" s="54"/>
      <c r="C141" s="54"/>
      <c r="D141" s="50"/>
      <c r="E141" s="48"/>
      <c r="F141" s="48"/>
      <c r="G141" s="48"/>
      <c r="H141" s="55"/>
      <c r="I141" s="42"/>
      <c r="J141" s="36"/>
      <c r="K141" s="35"/>
      <c r="L141" s="35"/>
      <c r="M141" s="35"/>
      <c r="N141" s="35"/>
      <c r="O141" s="35"/>
      <c r="P141" s="35"/>
      <c r="Q141" s="35"/>
      <c r="R141" s="35"/>
    </row>
    <row r="142" spans="1:18" ht="9.75" customHeight="1" x14ac:dyDescent="0.25">
      <c r="A142" s="48"/>
      <c r="B142" s="54"/>
      <c r="C142" s="54"/>
      <c r="D142" s="50"/>
      <c r="E142" s="48"/>
      <c r="F142" s="48"/>
      <c r="G142" s="48"/>
      <c r="H142" s="55"/>
      <c r="I142" s="42"/>
      <c r="J142" s="36"/>
      <c r="K142" s="35"/>
      <c r="L142" s="35"/>
      <c r="M142" s="35"/>
      <c r="N142" s="35"/>
      <c r="O142" s="35"/>
      <c r="P142" s="35"/>
      <c r="Q142" s="35"/>
      <c r="R142" s="35"/>
    </row>
    <row r="143" spans="1:18" ht="9.75" customHeight="1" x14ac:dyDescent="0.25">
      <c r="A143" s="48"/>
      <c r="B143" s="54"/>
      <c r="C143" s="54"/>
      <c r="D143" s="50"/>
      <c r="E143" s="48"/>
      <c r="F143" s="48"/>
      <c r="G143" s="48"/>
      <c r="H143" s="55"/>
      <c r="I143" s="42"/>
      <c r="J143" s="36"/>
      <c r="K143" s="35"/>
      <c r="L143" s="35"/>
      <c r="M143" s="35"/>
      <c r="N143" s="35"/>
      <c r="O143" s="35"/>
      <c r="P143" s="35"/>
      <c r="Q143" s="35"/>
      <c r="R143" s="35"/>
    </row>
    <row r="144" spans="1:18" ht="9.75" customHeight="1" x14ac:dyDescent="0.25">
      <c r="A144" s="48"/>
      <c r="B144" s="54"/>
      <c r="C144" s="54"/>
      <c r="D144" s="50"/>
      <c r="E144" s="48"/>
      <c r="F144" s="48"/>
      <c r="G144" s="48"/>
      <c r="H144" s="55"/>
      <c r="I144" s="42"/>
      <c r="J144" s="36"/>
      <c r="K144" s="35"/>
      <c r="L144" s="35"/>
      <c r="M144" s="35"/>
      <c r="N144" s="35"/>
      <c r="O144" s="35"/>
      <c r="P144" s="35"/>
      <c r="Q144" s="35"/>
      <c r="R144" s="35"/>
    </row>
    <row r="145" spans="1:18" ht="9.75" customHeight="1" x14ac:dyDescent="0.25">
      <c r="A145" s="48"/>
      <c r="B145" s="54"/>
      <c r="C145" s="54"/>
      <c r="D145" s="50"/>
      <c r="E145" s="48"/>
      <c r="F145" s="48"/>
      <c r="G145" s="48"/>
      <c r="H145" s="55"/>
      <c r="I145" s="42"/>
      <c r="J145" s="36"/>
      <c r="K145" s="35"/>
      <c r="L145" s="35"/>
      <c r="M145" s="35"/>
      <c r="N145" s="35"/>
      <c r="O145" s="35"/>
      <c r="P145" s="35"/>
      <c r="Q145" s="35"/>
      <c r="R145" s="35"/>
    </row>
    <row r="146" spans="1:18" ht="9.75" customHeight="1" x14ac:dyDescent="0.25">
      <c r="A146" s="48"/>
      <c r="B146" s="54"/>
      <c r="C146" s="54"/>
      <c r="D146" s="50"/>
      <c r="E146" s="48"/>
      <c r="F146" s="48"/>
      <c r="G146" s="48"/>
      <c r="H146" s="55"/>
      <c r="I146" s="42"/>
      <c r="J146" s="36"/>
      <c r="K146" s="35"/>
      <c r="L146" s="35"/>
      <c r="M146" s="35"/>
      <c r="N146" s="35"/>
      <c r="O146" s="35"/>
      <c r="P146" s="35"/>
      <c r="Q146" s="35"/>
      <c r="R146" s="35"/>
    </row>
    <row r="147" spans="1:18" ht="9.75" customHeight="1" x14ac:dyDescent="0.25">
      <c r="A147" s="48"/>
      <c r="B147" s="54"/>
      <c r="C147" s="54"/>
      <c r="D147" s="50"/>
      <c r="E147" s="48"/>
      <c r="F147" s="48"/>
      <c r="G147" s="48"/>
      <c r="H147" s="55"/>
      <c r="I147" s="42"/>
      <c r="J147" s="36"/>
      <c r="K147" s="35"/>
      <c r="L147" s="35"/>
      <c r="M147" s="35"/>
      <c r="N147" s="35"/>
      <c r="O147" s="35"/>
      <c r="P147" s="35"/>
      <c r="Q147" s="35"/>
      <c r="R147" s="35"/>
    </row>
    <row r="148" spans="1:18" ht="9.75" customHeight="1" x14ac:dyDescent="0.25">
      <c r="A148" s="48"/>
      <c r="B148" s="54"/>
      <c r="C148" s="54"/>
      <c r="D148" s="50"/>
      <c r="E148" s="48"/>
      <c r="F148" s="48"/>
      <c r="G148" s="48"/>
      <c r="H148" s="55"/>
      <c r="I148" s="42"/>
      <c r="J148" s="36"/>
      <c r="K148" s="35"/>
      <c r="L148" s="35"/>
      <c r="M148" s="35"/>
      <c r="N148" s="35"/>
      <c r="O148" s="35"/>
      <c r="P148" s="35"/>
      <c r="Q148" s="35"/>
      <c r="R148" s="35"/>
    </row>
    <row r="149" spans="1:18" ht="9.75" customHeight="1" x14ac:dyDescent="0.25">
      <c r="A149" s="48"/>
      <c r="B149" s="54"/>
      <c r="C149" s="54"/>
      <c r="D149" s="50"/>
      <c r="E149" s="48"/>
      <c r="F149" s="48"/>
      <c r="G149" s="48"/>
      <c r="H149" s="55"/>
      <c r="I149" s="42"/>
      <c r="J149" s="36"/>
      <c r="K149" s="35"/>
      <c r="L149" s="35"/>
      <c r="M149" s="35"/>
      <c r="N149" s="35"/>
      <c r="O149" s="35"/>
      <c r="P149" s="35"/>
      <c r="Q149" s="35"/>
      <c r="R149" s="35"/>
    </row>
    <row r="150" spans="1:18" ht="9.75" customHeight="1" x14ac:dyDescent="0.25">
      <c r="A150" s="48"/>
      <c r="B150" s="54"/>
      <c r="C150" s="54"/>
      <c r="D150" s="50"/>
      <c r="E150" s="48"/>
      <c r="F150" s="48"/>
      <c r="G150" s="48"/>
      <c r="H150" s="55"/>
      <c r="I150" s="42"/>
      <c r="J150" s="36"/>
      <c r="K150" s="35"/>
      <c r="L150" s="35"/>
      <c r="M150" s="35"/>
      <c r="N150" s="35"/>
      <c r="O150" s="35"/>
      <c r="P150" s="35"/>
      <c r="Q150" s="35"/>
      <c r="R150" s="35"/>
    </row>
    <row r="151" spans="1:18" ht="9.75" customHeight="1" x14ac:dyDescent="0.25">
      <c r="A151" s="48"/>
      <c r="B151" s="54"/>
      <c r="C151" s="54"/>
      <c r="D151" s="50"/>
      <c r="E151" s="48"/>
      <c r="F151" s="48"/>
      <c r="G151" s="48"/>
      <c r="H151" s="55"/>
      <c r="I151" s="42"/>
      <c r="J151" s="36"/>
      <c r="K151" s="35"/>
      <c r="L151" s="35"/>
      <c r="M151" s="35"/>
      <c r="N151" s="35"/>
      <c r="O151" s="35"/>
      <c r="P151" s="35"/>
      <c r="Q151" s="35"/>
      <c r="R151" s="35"/>
    </row>
    <row r="152" spans="1:18" ht="9.75" customHeight="1" x14ac:dyDescent="0.25">
      <c r="A152" s="48"/>
      <c r="B152" s="54"/>
      <c r="C152" s="54"/>
      <c r="D152" s="50"/>
      <c r="E152" s="48"/>
      <c r="F152" s="48"/>
      <c r="G152" s="48"/>
      <c r="H152" s="55"/>
      <c r="I152" s="42"/>
      <c r="J152" s="36"/>
      <c r="K152" s="35"/>
      <c r="L152" s="35"/>
      <c r="M152" s="35"/>
      <c r="N152" s="35"/>
      <c r="O152" s="35"/>
      <c r="P152" s="35"/>
      <c r="Q152" s="35"/>
      <c r="R152" s="35"/>
    </row>
    <row r="153" spans="1:18" ht="9.75" customHeight="1" x14ac:dyDescent="0.25">
      <c r="A153" s="48"/>
      <c r="B153" s="54"/>
      <c r="C153" s="54"/>
      <c r="D153" s="50"/>
      <c r="E153" s="48"/>
      <c r="F153" s="48"/>
      <c r="G153" s="48"/>
      <c r="H153" s="55"/>
      <c r="I153" s="42"/>
      <c r="J153" s="36"/>
      <c r="K153" s="35"/>
      <c r="L153" s="35"/>
      <c r="M153" s="35"/>
      <c r="N153" s="35"/>
      <c r="O153" s="35"/>
      <c r="P153" s="35"/>
      <c r="Q153" s="35"/>
      <c r="R153" s="35"/>
    </row>
    <row r="154" spans="1:18" ht="9.75" customHeight="1" x14ac:dyDescent="0.25">
      <c r="A154" s="48"/>
      <c r="B154" s="54"/>
      <c r="C154" s="54"/>
      <c r="D154" s="50"/>
      <c r="E154" s="48"/>
      <c r="F154" s="48"/>
      <c r="G154" s="48"/>
      <c r="H154" s="55"/>
      <c r="I154" s="42"/>
      <c r="J154" s="36"/>
      <c r="K154" s="35"/>
      <c r="L154" s="35"/>
      <c r="M154" s="35"/>
      <c r="N154" s="35"/>
      <c r="O154" s="35"/>
      <c r="P154" s="35"/>
      <c r="Q154" s="35"/>
      <c r="R154" s="35"/>
    </row>
    <row r="155" spans="1:18" ht="9.75" customHeight="1" x14ac:dyDescent="0.25">
      <c r="A155" s="48"/>
      <c r="B155" s="54"/>
      <c r="C155" s="54"/>
      <c r="D155" s="50"/>
      <c r="E155" s="48"/>
      <c r="F155" s="48"/>
      <c r="G155" s="48"/>
      <c r="H155" s="55"/>
      <c r="I155" s="42"/>
      <c r="J155" s="36"/>
      <c r="K155" s="35"/>
      <c r="L155" s="35"/>
      <c r="M155" s="35"/>
      <c r="N155" s="35"/>
      <c r="O155" s="35"/>
      <c r="P155" s="35"/>
      <c r="Q155" s="35"/>
      <c r="R155" s="35"/>
    </row>
    <row r="156" spans="1:18" ht="9.75" customHeight="1" x14ac:dyDescent="0.25">
      <c r="A156" s="48"/>
      <c r="B156" s="54"/>
      <c r="C156" s="54"/>
      <c r="D156" s="50"/>
      <c r="E156" s="48"/>
      <c r="F156" s="48"/>
      <c r="G156" s="48"/>
      <c r="H156" s="55"/>
      <c r="I156" s="42"/>
      <c r="J156" s="36"/>
      <c r="K156" s="35"/>
      <c r="L156" s="35"/>
      <c r="M156" s="35"/>
      <c r="N156" s="35"/>
      <c r="O156" s="35"/>
      <c r="P156" s="35"/>
      <c r="Q156" s="35"/>
      <c r="R156" s="35"/>
    </row>
    <row r="157" spans="1:18" ht="9.75" customHeight="1" x14ac:dyDescent="0.25">
      <c r="A157" s="48"/>
      <c r="B157" s="54"/>
      <c r="C157" s="54"/>
      <c r="D157" s="50"/>
      <c r="E157" s="48"/>
      <c r="F157" s="48"/>
      <c r="G157" s="48"/>
      <c r="H157" s="55"/>
      <c r="I157" s="42"/>
      <c r="J157" s="36"/>
      <c r="K157" s="35"/>
      <c r="L157" s="35"/>
      <c r="M157" s="35"/>
      <c r="N157" s="35"/>
      <c r="O157" s="35"/>
      <c r="P157" s="35"/>
      <c r="Q157" s="35"/>
      <c r="R157" s="35"/>
    </row>
    <row r="158" spans="1:18" ht="9.75" customHeight="1" x14ac:dyDescent="0.25">
      <c r="A158" s="48"/>
      <c r="B158" s="54"/>
      <c r="C158" s="54"/>
      <c r="D158" s="50"/>
      <c r="E158" s="48"/>
      <c r="F158" s="48"/>
      <c r="G158" s="48"/>
      <c r="H158" s="55"/>
      <c r="I158" s="42"/>
      <c r="J158" s="36"/>
      <c r="K158" s="35"/>
      <c r="L158" s="35"/>
      <c r="M158" s="35"/>
      <c r="N158" s="35"/>
      <c r="O158" s="35"/>
      <c r="P158" s="35"/>
      <c r="Q158" s="35"/>
      <c r="R158" s="35"/>
    </row>
    <row r="159" spans="1:18" ht="9.75" customHeight="1" x14ac:dyDescent="0.25">
      <c r="A159" s="48"/>
      <c r="B159" s="54"/>
      <c r="C159" s="54"/>
      <c r="D159" s="50"/>
      <c r="E159" s="48"/>
      <c r="F159" s="48"/>
      <c r="G159" s="48"/>
      <c r="H159" s="55"/>
      <c r="I159" s="42"/>
      <c r="J159" s="36"/>
      <c r="K159" s="35"/>
      <c r="L159" s="35"/>
      <c r="M159" s="35"/>
      <c r="N159" s="35"/>
      <c r="O159" s="35"/>
      <c r="P159" s="35"/>
      <c r="Q159" s="35"/>
      <c r="R159" s="35"/>
    </row>
    <row r="160" spans="1:18" ht="9.75" customHeight="1" x14ac:dyDescent="0.25">
      <c r="A160" s="48"/>
      <c r="B160" s="54"/>
      <c r="C160" s="54"/>
      <c r="D160" s="50"/>
      <c r="E160" s="48"/>
      <c r="F160" s="48"/>
      <c r="G160" s="48"/>
      <c r="H160" s="55"/>
      <c r="I160" s="42"/>
      <c r="J160" s="36"/>
      <c r="K160" s="35"/>
      <c r="L160" s="35"/>
      <c r="M160" s="35"/>
      <c r="N160" s="35"/>
      <c r="O160" s="35"/>
      <c r="P160" s="35"/>
      <c r="Q160" s="35"/>
      <c r="R160" s="35"/>
    </row>
    <row r="161" spans="1:18" ht="9.75" customHeight="1" x14ac:dyDescent="0.25">
      <c r="A161" s="48"/>
      <c r="B161" s="54"/>
      <c r="C161" s="54"/>
      <c r="D161" s="50"/>
      <c r="E161" s="48"/>
      <c r="F161" s="48"/>
      <c r="G161" s="48"/>
      <c r="H161" s="55"/>
      <c r="I161" s="42"/>
      <c r="J161" s="36"/>
      <c r="K161" s="35"/>
      <c r="L161" s="35"/>
      <c r="M161" s="35"/>
      <c r="N161" s="35"/>
      <c r="O161" s="35"/>
      <c r="P161" s="35"/>
      <c r="Q161" s="35"/>
      <c r="R161" s="35"/>
    </row>
    <row r="162" spans="1:18" ht="9.75" customHeight="1" x14ac:dyDescent="0.25">
      <c r="A162" s="48"/>
      <c r="B162" s="54"/>
      <c r="C162" s="54"/>
      <c r="D162" s="50"/>
      <c r="E162" s="48"/>
      <c r="F162" s="48"/>
      <c r="G162" s="48"/>
      <c r="H162" s="55"/>
      <c r="I162" s="42"/>
      <c r="J162" s="36"/>
      <c r="K162" s="35"/>
      <c r="L162" s="35"/>
      <c r="M162" s="35"/>
      <c r="N162" s="35"/>
      <c r="O162" s="35"/>
      <c r="P162" s="35"/>
      <c r="Q162" s="35"/>
      <c r="R162" s="35"/>
    </row>
    <row r="163" spans="1:18" ht="9.75" customHeight="1" x14ac:dyDescent="0.25">
      <c r="A163" s="48"/>
      <c r="B163" s="54"/>
      <c r="C163" s="54"/>
      <c r="D163" s="50"/>
      <c r="E163" s="48"/>
      <c r="F163" s="48"/>
      <c r="G163" s="48"/>
      <c r="H163" s="55"/>
      <c r="I163" s="42"/>
      <c r="J163" s="36"/>
      <c r="K163" s="35"/>
      <c r="L163" s="35"/>
      <c r="M163" s="35"/>
      <c r="N163" s="35"/>
      <c r="O163" s="35"/>
      <c r="P163" s="35"/>
      <c r="Q163" s="35"/>
      <c r="R163" s="35"/>
    </row>
    <row r="164" spans="1:18" ht="9.75" customHeight="1" x14ac:dyDescent="0.25">
      <c r="A164" s="48"/>
      <c r="B164" s="54"/>
      <c r="C164" s="54"/>
      <c r="D164" s="50"/>
      <c r="E164" s="48"/>
      <c r="F164" s="48"/>
      <c r="G164" s="48"/>
      <c r="H164" s="55"/>
      <c r="I164" s="42"/>
      <c r="J164" s="36"/>
      <c r="K164" s="35"/>
      <c r="L164" s="35"/>
      <c r="M164" s="35"/>
      <c r="N164" s="35"/>
      <c r="O164" s="35"/>
      <c r="P164" s="35"/>
      <c r="Q164" s="35"/>
      <c r="R164" s="35"/>
    </row>
    <row r="165" spans="1:18" ht="9.75" customHeight="1" x14ac:dyDescent="0.25">
      <c r="A165" s="48"/>
      <c r="B165" s="54"/>
      <c r="C165" s="54"/>
      <c r="D165" s="50"/>
      <c r="E165" s="48"/>
      <c r="F165" s="48"/>
      <c r="G165" s="48"/>
      <c r="H165" s="55"/>
      <c r="I165" s="42"/>
      <c r="J165" s="36"/>
      <c r="K165" s="35"/>
      <c r="L165" s="35"/>
      <c r="M165" s="35"/>
      <c r="N165" s="35"/>
      <c r="O165" s="35"/>
      <c r="P165" s="35"/>
      <c r="Q165" s="35"/>
      <c r="R165" s="35"/>
    </row>
    <row r="166" spans="1:18" ht="9.75" customHeight="1" x14ac:dyDescent="0.25">
      <c r="A166" s="48"/>
      <c r="B166" s="54"/>
      <c r="C166" s="54"/>
      <c r="D166" s="50"/>
      <c r="E166" s="48"/>
      <c r="F166" s="48"/>
      <c r="G166" s="48"/>
      <c r="H166" s="55"/>
      <c r="I166" s="42"/>
      <c r="J166" s="36"/>
      <c r="K166" s="35"/>
      <c r="L166" s="35"/>
      <c r="M166" s="35"/>
      <c r="N166" s="35"/>
      <c r="O166" s="35"/>
      <c r="P166" s="35"/>
      <c r="Q166" s="35"/>
      <c r="R166" s="35"/>
    </row>
    <row r="167" spans="1:18" ht="9.75" customHeight="1" x14ac:dyDescent="0.25">
      <c r="A167" s="48"/>
      <c r="B167" s="54"/>
      <c r="C167" s="54"/>
      <c r="D167" s="50"/>
      <c r="E167" s="48"/>
      <c r="F167" s="48"/>
      <c r="G167" s="48"/>
      <c r="H167" s="55"/>
      <c r="I167" s="42"/>
      <c r="J167" s="36"/>
      <c r="K167" s="35"/>
      <c r="L167" s="35"/>
      <c r="M167" s="35"/>
      <c r="N167" s="35"/>
      <c r="O167" s="35"/>
      <c r="P167" s="35"/>
      <c r="Q167" s="35"/>
      <c r="R167" s="35"/>
    </row>
    <row r="168" spans="1:18" ht="9.75" customHeight="1" x14ac:dyDescent="0.25">
      <c r="A168" s="48"/>
      <c r="B168" s="54"/>
      <c r="C168" s="54"/>
      <c r="D168" s="50"/>
      <c r="E168" s="48"/>
      <c r="F168" s="48"/>
      <c r="G168" s="48"/>
      <c r="H168" s="55"/>
      <c r="I168" s="42"/>
      <c r="J168" s="36"/>
      <c r="K168" s="35"/>
      <c r="L168" s="35"/>
      <c r="M168" s="35"/>
      <c r="N168" s="35"/>
      <c r="O168" s="35"/>
      <c r="P168" s="35"/>
      <c r="Q168" s="35"/>
      <c r="R168" s="35"/>
    </row>
    <row r="169" spans="1:18" ht="9.75" customHeight="1" x14ac:dyDescent="0.25">
      <c r="A169" s="48"/>
      <c r="B169" s="54"/>
      <c r="C169" s="54"/>
      <c r="D169" s="50"/>
      <c r="E169" s="48"/>
      <c r="F169" s="48"/>
      <c r="G169" s="48"/>
      <c r="H169" s="55"/>
      <c r="I169" s="42"/>
      <c r="J169" s="36"/>
      <c r="K169" s="35"/>
      <c r="L169" s="35"/>
      <c r="M169" s="35"/>
      <c r="N169" s="35"/>
      <c r="O169" s="35"/>
      <c r="P169" s="35"/>
      <c r="Q169" s="35"/>
      <c r="R169" s="35"/>
    </row>
    <row r="170" spans="1:18" ht="9.75" customHeight="1" x14ac:dyDescent="0.25">
      <c r="A170" s="48"/>
      <c r="B170" s="54"/>
      <c r="C170" s="54"/>
      <c r="D170" s="50"/>
      <c r="E170" s="48"/>
      <c r="F170" s="48"/>
      <c r="G170" s="48"/>
      <c r="H170" s="55"/>
      <c r="I170" s="42"/>
      <c r="J170" s="36"/>
      <c r="K170" s="35"/>
      <c r="L170" s="35"/>
      <c r="M170" s="35"/>
      <c r="N170" s="35"/>
      <c r="O170" s="35"/>
      <c r="P170" s="35"/>
      <c r="Q170" s="35"/>
      <c r="R170" s="35"/>
    </row>
    <row r="171" spans="1:18" ht="9.75" customHeight="1" x14ac:dyDescent="0.25">
      <c r="A171" s="48"/>
      <c r="B171" s="54"/>
      <c r="C171" s="54"/>
      <c r="D171" s="50"/>
      <c r="E171" s="48"/>
      <c r="F171" s="48"/>
      <c r="G171" s="48"/>
      <c r="H171" s="55"/>
      <c r="I171" s="42"/>
      <c r="J171" s="36"/>
      <c r="K171" s="35"/>
      <c r="L171" s="35"/>
      <c r="M171" s="35"/>
      <c r="N171" s="35"/>
      <c r="O171" s="35"/>
      <c r="P171" s="35"/>
      <c r="Q171" s="35"/>
      <c r="R171" s="35"/>
    </row>
    <row r="172" spans="1:18" ht="9.75" customHeight="1" x14ac:dyDescent="0.25">
      <c r="A172" s="48"/>
      <c r="B172" s="54"/>
      <c r="C172" s="54"/>
      <c r="D172" s="50"/>
      <c r="E172" s="48"/>
      <c r="F172" s="48"/>
      <c r="G172" s="48"/>
      <c r="H172" s="55"/>
      <c r="I172" s="42"/>
      <c r="J172" s="36"/>
      <c r="K172" s="35"/>
      <c r="L172" s="35"/>
      <c r="M172" s="35"/>
      <c r="N172" s="35"/>
      <c r="O172" s="35"/>
      <c r="P172" s="35"/>
      <c r="Q172" s="35"/>
      <c r="R172" s="35"/>
    </row>
    <row r="173" spans="1:18" ht="9.75" customHeight="1" x14ac:dyDescent="0.25">
      <c r="A173" s="48"/>
      <c r="B173" s="54"/>
      <c r="C173" s="54"/>
      <c r="D173" s="50"/>
      <c r="E173" s="48"/>
      <c r="F173" s="48"/>
      <c r="G173" s="48"/>
      <c r="H173" s="55"/>
      <c r="I173" s="42"/>
      <c r="J173" s="36"/>
      <c r="K173" s="35"/>
      <c r="L173" s="35"/>
      <c r="M173" s="35"/>
      <c r="N173" s="35"/>
      <c r="O173" s="35"/>
      <c r="P173" s="35"/>
      <c r="Q173" s="35"/>
      <c r="R173" s="35"/>
    </row>
    <row r="174" spans="1:18" ht="9.75" customHeight="1" x14ac:dyDescent="0.25">
      <c r="A174" s="48"/>
      <c r="B174" s="54"/>
      <c r="C174" s="54"/>
      <c r="D174" s="50"/>
      <c r="E174" s="48"/>
      <c r="F174" s="48"/>
      <c r="G174" s="48"/>
      <c r="H174" s="55"/>
      <c r="I174" s="42"/>
      <c r="J174" s="36"/>
      <c r="K174" s="35"/>
      <c r="L174" s="35"/>
      <c r="M174" s="35"/>
      <c r="N174" s="35"/>
      <c r="O174" s="35"/>
      <c r="P174" s="35"/>
      <c r="Q174" s="35"/>
      <c r="R174" s="35"/>
    </row>
    <row r="175" spans="1:18" ht="9.75" customHeight="1" x14ac:dyDescent="0.25">
      <c r="A175" s="48"/>
      <c r="B175" s="54"/>
      <c r="C175" s="54"/>
      <c r="D175" s="50"/>
      <c r="E175" s="48"/>
      <c r="F175" s="48"/>
      <c r="G175" s="48"/>
      <c r="H175" s="55"/>
      <c r="I175" s="42"/>
      <c r="J175" s="36"/>
      <c r="K175" s="35"/>
      <c r="L175" s="35"/>
      <c r="M175" s="35"/>
      <c r="N175" s="35"/>
      <c r="O175" s="35"/>
      <c r="P175" s="35"/>
      <c r="Q175" s="35"/>
      <c r="R175" s="35"/>
    </row>
    <row r="176" spans="1:18" ht="9.75" customHeight="1" x14ac:dyDescent="0.25">
      <c r="A176" s="48"/>
      <c r="B176" s="54"/>
      <c r="C176" s="54"/>
      <c r="D176" s="50"/>
      <c r="E176" s="48"/>
      <c r="F176" s="48"/>
      <c r="G176" s="48"/>
      <c r="H176" s="55"/>
      <c r="I176" s="42"/>
      <c r="J176" s="36"/>
      <c r="K176" s="35"/>
      <c r="L176" s="35"/>
      <c r="M176" s="35"/>
      <c r="N176" s="35"/>
      <c r="O176" s="35"/>
      <c r="P176" s="35"/>
      <c r="Q176" s="35"/>
      <c r="R176" s="35"/>
    </row>
    <row r="177" spans="1:18" ht="9.75" customHeight="1" x14ac:dyDescent="0.25">
      <c r="A177" s="48"/>
      <c r="B177" s="54"/>
      <c r="C177" s="54"/>
      <c r="D177" s="50"/>
      <c r="E177" s="48"/>
      <c r="F177" s="48"/>
      <c r="G177" s="48"/>
      <c r="H177" s="55"/>
      <c r="I177" s="42"/>
      <c r="J177" s="36"/>
      <c r="K177" s="35"/>
      <c r="L177" s="35"/>
      <c r="M177" s="35"/>
      <c r="N177" s="35"/>
      <c r="O177" s="35"/>
      <c r="P177" s="35"/>
      <c r="Q177" s="35"/>
      <c r="R177" s="35"/>
    </row>
    <row r="178" spans="1:18" ht="9.75" customHeight="1" x14ac:dyDescent="0.25">
      <c r="A178" s="48"/>
      <c r="B178" s="54"/>
      <c r="C178" s="54"/>
      <c r="D178" s="50"/>
      <c r="E178" s="48"/>
      <c r="F178" s="48"/>
      <c r="G178" s="48"/>
      <c r="H178" s="55"/>
      <c r="I178" s="42"/>
      <c r="J178" s="36"/>
      <c r="K178" s="35"/>
      <c r="L178" s="35"/>
      <c r="M178" s="35"/>
      <c r="N178" s="35"/>
      <c r="O178" s="35"/>
      <c r="P178" s="35"/>
      <c r="Q178" s="35"/>
      <c r="R178" s="35"/>
    </row>
    <row r="179" spans="1:18" ht="9.75" customHeight="1" x14ac:dyDescent="0.25">
      <c r="A179" s="48"/>
      <c r="B179" s="54"/>
      <c r="C179" s="54"/>
      <c r="D179" s="50"/>
      <c r="E179" s="48"/>
      <c r="F179" s="48"/>
      <c r="G179" s="48"/>
      <c r="H179" s="55"/>
      <c r="I179" s="42"/>
      <c r="J179" s="36"/>
      <c r="K179" s="35"/>
      <c r="L179" s="35"/>
      <c r="M179" s="35"/>
      <c r="N179" s="35"/>
      <c r="O179" s="35"/>
      <c r="P179" s="35"/>
      <c r="Q179" s="35"/>
      <c r="R179" s="35"/>
    </row>
    <row r="180" spans="1:18" ht="9.75" customHeight="1" x14ac:dyDescent="0.25">
      <c r="A180" s="48"/>
      <c r="B180" s="54"/>
      <c r="C180" s="54"/>
      <c r="D180" s="50"/>
      <c r="E180" s="48"/>
      <c r="F180" s="48"/>
      <c r="G180" s="48"/>
      <c r="H180" s="55"/>
      <c r="I180" s="42"/>
      <c r="J180" s="36"/>
      <c r="K180" s="35"/>
      <c r="L180" s="35"/>
      <c r="M180" s="35"/>
      <c r="N180" s="35"/>
      <c r="O180" s="35"/>
      <c r="P180" s="35"/>
      <c r="Q180" s="35"/>
      <c r="R180" s="35"/>
    </row>
    <row r="181" spans="1:18" ht="9.75" customHeight="1" x14ac:dyDescent="0.25">
      <c r="A181" s="48"/>
      <c r="B181" s="54"/>
      <c r="C181" s="54"/>
      <c r="D181" s="50"/>
      <c r="E181" s="48"/>
      <c r="F181" s="48"/>
      <c r="G181" s="48"/>
      <c r="H181" s="55"/>
      <c r="I181" s="42"/>
      <c r="J181" s="36"/>
      <c r="K181" s="35"/>
      <c r="L181" s="35"/>
      <c r="M181" s="35"/>
      <c r="N181" s="35"/>
      <c r="O181" s="35"/>
      <c r="P181" s="35"/>
      <c r="Q181" s="35"/>
      <c r="R181" s="35"/>
    </row>
    <row r="182" spans="1:18" ht="9.75" customHeight="1" x14ac:dyDescent="0.25">
      <c r="A182" s="48"/>
      <c r="B182" s="54"/>
      <c r="C182" s="54"/>
      <c r="D182" s="50"/>
      <c r="E182" s="48"/>
      <c r="F182" s="48"/>
      <c r="G182" s="48"/>
      <c r="H182" s="55"/>
      <c r="I182" s="42"/>
      <c r="J182" s="36"/>
      <c r="K182" s="35"/>
      <c r="L182" s="35"/>
      <c r="M182" s="35"/>
      <c r="N182" s="35"/>
      <c r="O182" s="35"/>
      <c r="P182" s="35"/>
      <c r="Q182" s="35"/>
      <c r="R182" s="35"/>
    </row>
    <row r="183" spans="1:18" ht="9.75" customHeight="1" x14ac:dyDescent="0.25">
      <c r="A183" s="48"/>
      <c r="B183" s="54"/>
      <c r="C183" s="54"/>
      <c r="D183" s="50"/>
      <c r="E183" s="48"/>
      <c r="F183" s="48"/>
      <c r="G183" s="48"/>
      <c r="H183" s="55"/>
      <c r="I183" s="42"/>
      <c r="J183" s="36"/>
      <c r="K183" s="35"/>
      <c r="L183" s="35"/>
      <c r="M183" s="35"/>
      <c r="N183" s="35"/>
      <c r="O183" s="35"/>
      <c r="P183" s="35"/>
      <c r="Q183" s="35"/>
      <c r="R183" s="35"/>
    </row>
    <row r="184" spans="1:18" ht="9.75" customHeight="1" x14ac:dyDescent="0.25">
      <c r="A184" s="48"/>
      <c r="B184" s="54"/>
      <c r="C184" s="54"/>
      <c r="D184" s="50"/>
      <c r="E184" s="48"/>
      <c r="F184" s="48"/>
      <c r="G184" s="48"/>
      <c r="H184" s="55"/>
      <c r="I184" s="42"/>
      <c r="J184" s="36"/>
      <c r="K184" s="35"/>
      <c r="L184" s="35"/>
      <c r="M184" s="35"/>
      <c r="N184" s="35"/>
      <c r="O184" s="35"/>
      <c r="P184" s="35"/>
      <c r="Q184" s="35"/>
      <c r="R184" s="35"/>
    </row>
    <row r="185" spans="1:18" ht="9.75" customHeight="1" x14ac:dyDescent="0.25">
      <c r="A185" s="48"/>
      <c r="B185" s="54"/>
      <c r="C185" s="54"/>
      <c r="D185" s="50"/>
      <c r="E185" s="48"/>
      <c r="F185" s="48"/>
      <c r="G185" s="48"/>
      <c r="H185" s="55"/>
      <c r="I185" s="42"/>
      <c r="J185" s="36"/>
      <c r="K185" s="35"/>
      <c r="L185" s="35"/>
      <c r="M185" s="35"/>
      <c r="N185" s="35"/>
      <c r="O185" s="35"/>
      <c r="P185" s="35"/>
      <c r="Q185" s="35"/>
      <c r="R185" s="35"/>
    </row>
    <row r="186" spans="1:18" ht="9.75" customHeight="1" x14ac:dyDescent="0.25">
      <c r="A186" s="48"/>
      <c r="B186" s="54"/>
      <c r="C186" s="54"/>
      <c r="D186" s="50"/>
      <c r="E186" s="48"/>
      <c r="F186" s="48"/>
      <c r="G186" s="48"/>
      <c r="H186" s="55"/>
      <c r="I186" s="42"/>
      <c r="J186" s="36"/>
      <c r="K186" s="35"/>
      <c r="L186" s="35"/>
      <c r="M186" s="35"/>
      <c r="N186" s="35"/>
      <c r="O186" s="35"/>
      <c r="P186" s="35"/>
      <c r="Q186" s="35"/>
      <c r="R186" s="35"/>
    </row>
    <row r="187" spans="1:18" ht="9.75" customHeight="1" x14ac:dyDescent="0.25">
      <c r="A187" s="48"/>
      <c r="B187" s="54"/>
      <c r="C187" s="54"/>
      <c r="D187" s="50"/>
      <c r="E187" s="48"/>
      <c r="F187" s="48"/>
      <c r="G187" s="48"/>
      <c r="H187" s="55"/>
      <c r="I187" s="42"/>
      <c r="J187" s="36"/>
      <c r="K187" s="35"/>
      <c r="L187" s="35"/>
      <c r="M187" s="35"/>
      <c r="N187" s="35"/>
      <c r="O187" s="35"/>
      <c r="P187" s="35"/>
      <c r="Q187" s="35"/>
      <c r="R187" s="35"/>
    </row>
    <row r="188" spans="1:18" ht="9.75" customHeight="1" x14ac:dyDescent="0.25">
      <c r="A188" s="48"/>
      <c r="B188" s="54"/>
      <c r="C188" s="54"/>
      <c r="D188" s="50"/>
      <c r="E188" s="48"/>
      <c r="F188" s="48"/>
      <c r="G188" s="48"/>
      <c r="H188" s="55"/>
      <c r="I188" s="42"/>
      <c r="J188" s="36"/>
      <c r="K188" s="35"/>
      <c r="L188" s="35"/>
      <c r="M188" s="35"/>
      <c r="N188" s="35"/>
      <c r="O188" s="35"/>
      <c r="P188" s="35"/>
      <c r="Q188" s="35"/>
      <c r="R188" s="35"/>
    </row>
    <row r="189" spans="1:18" ht="9.75" customHeight="1" x14ac:dyDescent="0.25">
      <c r="A189" s="48"/>
      <c r="B189" s="54"/>
      <c r="C189" s="54"/>
      <c r="D189" s="50"/>
      <c r="E189" s="48"/>
      <c r="F189" s="48"/>
      <c r="G189" s="48"/>
      <c r="H189" s="55"/>
      <c r="I189" s="42"/>
      <c r="J189" s="36"/>
      <c r="K189" s="35"/>
      <c r="L189" s="35"/>
      <c r="M189" s="35"/>
      <c r="N189" s="35"/>
      <c r="O189" s="35"/>
      <c r="P189" s="35"/>
      <c r="Q189" s="35"/>
      <c r="R189" s="35"/>
    </row>
    <row r="190" spans="1:18" ht="9.75" customHeight="1" x14ac:dyDescent="0.25">
      <c r="A190" s="48"/>
      <c r="B190" s="54"/>
      <c r="C190" s="54"/>
      <c r="D190" s="50"/>
      <c r="E190" s="48"/>
      <c r="F190" s="48"/>
      <c r="G190" s="48"/>
      <c r="H190" s="55"/>
      <c r="I190" s="42"/>
      <c r="J190" s="36"/>
      <c r="K190" s="35"/>
      <c r="L190" s="35"/>
      <c r="M190" s="35"/>
      <c r="N190" s="35"/>
      <c r="O190" s="35"/>
      <c r="P190" s="35"/>
      <c r="Q190" s="35"/>
      <c r="R190" s="35"/>
    </row>
    <row r="191" spans="1:18" ht="9.75" customHeight="1" x14ac:dyDescent="0.25">
      <c r="A191" s="48"/>
      <c r="B191" s="54"/>
      <c r="C191" s="54"/>
      <c r="D191" s="50"/>
      <c r="E191" s="48"/>
      <c r="F191" s="48"/>
      <c r="G191" s="48"/>
      <c r="H191" s="55"/>
      <c r="I191" s="42"/>
      <c r="J191" s="36"/>
      <c r="K191" s="35"/>
      <c r="L191" s="35"/>
      <c r="M191" s="35"/>
      <c r="N191" s="35"/>
      <c r="O191" s="35"/>
      <c r="P191" s="35"/>
      <c r="Q191" s="35"/>
      <c r="R191" s="35"/>
    </row>
    <row r="192" spans="1:18" ht="9.75" customHeight="1" x14ac:dyDescent="0.25">
      <c r="A192" s="48"/>
      <c r="B192" s="54"/>
      <c r="C192" s="54"/>
      <c r="D192" s="50"/>
      <c r="E192" s="48"/>
      <c r="F192" s="48"/>
      <c r="G192" s="48"/>
      <c r="H192" s="55"/>
      <c r="I192" s="42"/>
      <c r="J192" s="36"/>
      <c r="K192" s="35"/>
      <c r="L192" s="35"/>
      <c r="M192" s="35"/>
      <c r="N192" s="35"/>
      <c r="O192" s="35"/>
      <c r="P192" s="35"/>
      <c r="Q192" s="35"/>
      <c r="R192" s="35"/>
    </row>
    <row r="193" spans="1:18" ht="9.75" customHeight="1" x14ac:dyDescent="0.25">
      <c r="A193" s="48"/>
      <c r="B193" s="54"/>
      <c r="C193" s="54"/>
      <c r="D193" s="50"/>
      <c r="E193" s="48"/>
      <c r="F193" s="48"/>
      <c r="G193" s="48"/>
      <c r="H193" s="55"/>
      <c r="I193" s="42"/>
      <c r="J193" s="36"/>
      <c r="K193" s="35"/>
      <c r="L193" s="35"/>
      <c r="M193" s="35"/>
      <c r="N193" s="35"/>
      <c r="O193" s="35"/>
      <c r="P193" s="35"/>
      <c r="Q193" s="35"/>
      <c r="R193" s="35"/>
    </row>
    <row r="194" spans="1:18" ht="9.75" customHeight="1" x14ac:dyDescent="0.25">
      <c r="A194" s="48"/>
      <c r="B194" s="54"/>
      <c r="C194" s="54"/>
      <c r="D194" s="50"/>
      <c r="E194" s="48"/>
      <c r="F194" s="48"/>
      <c r="G194" s="48"/>
      <c r="H194" s="55"/>
      <c r="I194" s="42"/>
      <c r="J194" s="36"/>
      <c r="K194" s="35"/>
      <c r="L194" s="35"/>
      <c r="M194" s="35"/>
      <c r="N194" s="35"/>
      <c r="O194" s="35"/>
      <c r="P194" s="35"/>
      <c r="Q194" s="35"/>
      <c r="R194" s="35"/>
    </row>
    <row r="195" spans="1:18" ht="9.75" customHeight="1" x14ac:dyDescent="0.25">
      <c r="A195" s="48"/>
      <c r="B195" s="54"/>
      <c r="C195" s="54"/>
      <c r="D195" s="50"/>
      <c r="E195" s="48"/>
      <c r="F195" s="48"/>
      <c r="G195" s="48"/>
      <c r="H195" s="55"/>
      <c r="I195" s="42"/>
      <c r="J195" s="36"/>
      <c r="K195" s="35"/>
      <c r="L195" s="35"/>
      <c r="M195" s="35"/>
      <c r="N195" s="35"/>
      <c r="O195" s="35"/>
      <c r="P195" s="35"/>
      <c r="Q195" s="35"/>
      <c r="R195" s="35"/>
    </row>
    <row r="196" spans="1:18" ht="9.75" customHeight="1" x14ac:dyDescent="0.25">
      <c r="A196" s="48"/>
      <c r="B196" s="54"/>
      <c r="C196" s="54"/>
      <c r="D196" s="50"/>
      <c r="E196" s="48"/>
      <c r="F196" s="48"/>
      <c r="G196" s="48"/>
      <c r="H196" s="55"/>
      <c r="I196" s="42"/>
      <c r="J196" s="36"/>
      <c r="K196" s="35"/>
      <c r="L196" s="35"/>
      <c r="M196" s="35"/>
      <c r="N196" s="35"/>
      <c r="O196" s="35"/>
      <c r="P196" s="35"/>
      <c r="Q196" s="35"/>
      <c r="R196" s="35"/>
    </row>
    <row r="197" spans="1:18" ht="9.75" customHeight="1" x14ac:dyDescent="0.25">
      <c r="A197" s="48"/>
      <c r="B197" s="54"/>
      <c r="C197" s="54"/>
      <c r="D197" s="50"/>
      <c r="E197" s="48"/>
      <c r="F197" s="48"/>
      <c r="G197" s="48"/>
      <c r="H197" s="55"/>
      <c r="I197" s="42"/>
      <c r="J197" s="36"/>
      <c r="K197" s="35"/>
      <c r="L197" s="35"/>
      <c r="M197" s="35"/>
      <c r="N197" s="35"/>
      <c r="O197" s="35"/>
      <c r="P197" s="35"/>
      <c r="Q197" s="35"/>
      <c r="R197" s="35"/>
    </row>
    <row r="198" spans="1:18" ht="9.75" customHeight="1" x14ac:dyDescent="0.25">
      <c r="A198" s="48"/>
      <c r="B198" s="54"/>
      <c r="C198" s="54"/>
      <c r="D198" s="50"/>
      <c r="E198" s="48"/>
      <c r="F198" s="48"/>
      <c r="G198" s="48"/>
      <c r="H198" s="55"/>
      <c r="I198" s="42"/>
      <c r="J198" s="36"/>
      <c r="K198" s="35"/>
      <c r="L198" s="35"/>
      <c r="M198" s="35"/>
      <c r="N198" s="35"/>
      <c r="O198" s="35"/>
      <c r="P198" s="35"/>
      <c r="Q198" s="35"/>
      <c r="R198" s="35"/>
    </row>
    <row r="199" spans="1:18" ht="9.75" customHeight="1" x14ac:dyDescent="0.25">
      <c r="A199" s="48"/>
      <c r="B199" s="54"/>
      <c r="C199" s="54"/>
      <c r="D199" s="50"/>
      <c r="E199" s="48"/>
      <c r="F199" s="48"/>
      <c r="G199" s="48"/>
      <c r="H199" s="55"/>
      <c r="I199" s="42"/>
      <c r="J199" s="36"/>
      <c r="K199" s="35"/>
      <c r="L199" s="35"/>
      <c r="M199" s="35"/>
      <c r="N199" s="35"/>
      <c r="O199" s="35"/>
      <c r="P199" s="35"/>
      <c r="Q199" s="35"/>
      <c r="R199" s="35"/>
    </row>
    <row r="200" spans="1:18" ht="9.75" customHeight="1" x14ac:dyDescent="0.25">
      <c r="A200" s="48"/>
      <c r="B200" s="54"/>
      <c r="C200" s="54"/>
      <c r="D200" s="50"/>
      <c r="E200" s="48"/>
      <c r="F200" s="48"/>
      <c r="G200" s="48"/>
      <c r="H200" s="55"/>
      <c r="I200" s="42"/>
      <c r="J200" s="36"/>
      <c r="K200" s="35"/>
      <c r="L200" s="35"/>
      <c r="M200" s="35"/>
      <c r="N200" s="35"/>
      <c r="O200" s="35"/>
      <c r="P200" s="35"/>
      <c r="Q200" s="35"/>
      <c r="R200" s="35"/>
    </row>
    <row r="201" spans="1:18" ht="9.75" customHeight="1" x14ac:dyDescent="0.25">
      <c r="A201" s="48"/>
      <c r="B201" s="54"/>
      <c r="C201" s="54"/>
      <c r="D201" s="50"/>
      <c r="E201" s="48"/>
      <c r="F201" s="48"/>
      <c r="G201" s="48"/>
      <c r="H201" s="55"/>
      <c r="I201" s="42"/>
      <c r="J201" s="36"/>
      <c r="K201" s="35"/>
      <c r="L201" s="35"/>
      <c r="M201" s="35"/>
      <c r="N201" s="35"/>
      <c r="O201" s="35"/>
      <c r="P201" s="35"/>
      <c r="Q201" s="35"/>
      <c r="R201" s="35"/>
    </row>
    <row r="202" spans="1:18" ht="9.75" customHeight="1" x14ac:dyDescent="0.25">
      <c r="A202" s="48"/>
      <c r="B202" s="54"/>
      <c r="C202" s="54"/>
      <c r="D202" s="50"/>
      <c r="E202" s="48"/>
      <c r="F202" s="48"/>
      <c r="G202" s="48"/>
      <c r="H202" s="55"/>
      <c r="I202" s="42"/>
      <c r="J202" s="36"/>
      <c r="K202" s="35"/>
      <c r="L202" s="35"/>
      <c r="M202" s="35"/>
      <c r="N202" s="35"/>
      <c r="O202" s="35"/>
      <c r="P202" s="35"/>
      <c r="Q202" s="35"/>
      <c r="R202" s="35"/>
    </row>
    <row r="203" spans="1:18" ht="9.75" customHeight="1" x14ac:dyDescent="0.25">
      <c r="A203" s="48"/>
      <c r="B203" s="54"/>
      <c r="C203" s="54"/>
      <c r="D203" s="50"/>
      <c r="E203" s="48"/>
      <c r="F203" s="48"/>
      <c r="G203" s="48"/>
      <c r="H203" s="55"/>
      <c r="I203" s="42"/>
      <c r="J203" s="36"/>
      <c r="K203" s="35"/>
      <c r="L203" s="35"/>
      <c r="M203" s="35"/>
      <c r="N203" s="35"/>
      <c r="O203" s="35"/>
      <c r="P203" s="35"/>
      <c r="Q203" s="35"/>
      <c r="R203" s="35"/>
    </row>
    <row r="204" spans="1:18" ht="9.75" customHeight="1" x14ac:dyDescent="0.25">
      <c r="A204" s="48"/>
      <c r="B204" s="54"/>
      <c r="C204" s="54"/>
      <c r="D204" s="50"/>
      <c r="E204" s="48"/>
      <c r="F204" s="48"/>
      <c r="G204" s="48"/>
      <c r="H204" s="55"/>
      <c r="I204" s="42"/>
      <c r="J204" s="36"/>
      <c r="K204" s="35"/>
      <c r="L204" s="35"/>
      <c r="M204" s="35"/>
      <c r="N204" s="35"/>
      <c r="O204" s="35"/>
      <c r="P204" s="35"/>
      <c r="Q204" s="35"/>
      <c r="R204" s="35"/>
    </row>
    <row r="205" spans="1:18" ht="9.75" customHeight="1" x14ac:dyDescent="0.25">
      <c r="A205" s="48"/>
      <c r="B205" s="54"/>
      <c r="C205" s="54"/>
      <c r="D205" s="50"/>
      <c r="E205" s="48"/>
      <c r="F205" s="48"/>
      <c r="G205" s="48"/>
      <c r="H205" s="55"/>
      <c r="I205" s="42"/>
      <c r="J205" s="36"/>
      <c r="K205" s="35"/>
      <c r="L205" s="35"/>
      <c r="M205" s="35"/>
      <c r="N205" s="35"/>
      <c r="O205" s="35"/>
      <c r="P205" s="35"/>
      <c r="Q205" s="35"/>
      <c r="R205" s="35"/>
    </row>
    <row r="206" spans="1:18" ht="9.75" customHeight="1" x14ac:dyDescent="0.25">
      <c r="A206" s="48"/>
      <c r="B206" s="54"/>
      <c r="C206" s="54"/>
      <c r="D206" s="50"/>
      <c r="E206" s="48"/>
      <c r="F206" s="48"/>
      <c r="G206" s="48"/>
      <c r="H206" s="55"/>
      <c r="I206" s="42"/>
      <c r="J206" s="36"/>
      <c r="K206" s="35"/>
      <c r="L206" s="35"/>
      <c r="M206" s="35"/>
      <c r="N206" s="35"/>
      <c r="O206" s="35"/>
      <c r="P206" s="35"/>
      <c r="Q206" s="35"/>
      <c r="R206" s="35"/>
    </row>
    <row r="207" spans="1:18" ht="9.75" customHeight="1" x14ac:dyDescent="0.25">
      <c r="A207" s="48"/>
      <c r="B207" s="54"/>
      <c r="C207" s="54"/>
      <c r="D207" s="50"/>
      <c r="E207" s="48"/>
      <c r="F207" s="48"/>
      <c r="G207" s="48"/>
      <c r="H207" s="55"/>
      <c r="I207" s="42"/>
      <c r="J207" s="36"/>
      <c r="K207" s="35"/>
      <c r="L207" s="35"/>
      <c r="M207" s="35"/>
      <c r="N207" s="35"/>
      <c r="O207" s="35"/>
      <c r="P207" s="35"/>
      <c r="Q207" s="35"/>
      <c r="R207" s="35"/>
    </row>
    <row r="208" spans="1:18" ht="9.75" customHeight="1" x14ac:dyDescent="0.25">
      <c r="A208" s="48"/>
      <c r="B208" s="54"/>
      <c r="C208" s="54"/>
      <c r="D208" s="50"/>
      <c r="E208" s="48"/>
      <c r="F208" s="48"/>
      <c r="G208" s="48"/>
      <c r="H208" s="55"/>
      <c r="I208" s="42"/>
      <c r="J208" s="36"/>
      <c r="K208" s="35"/>
      <c r="L208" s="35"/>
      <c r="M208" s="35"/>
      <c r="N208" s="35"/>
      <c r="O208" s="35"/>
      <c r="P208" s="35"/>
      <c r="Q208" s="35"/>
      <c r="R208" s="35"/>
    </row>
    <row r="209" spans="1:18" ht="9.75" customHeight="1" x14ac:dyDescent="0.25">
      <c r="A209" s="48"/>
      <c r="B209" s="54"/>
      <c r="C209" s="54"/>
      <c r="D209" s="50"/>
      <c r="E209" s="48"/>
      <c r="F209" s="48"/>
      <c r="G209" s="48"/>
      <c r="H209" s="55"/>
      <c r="I209" s="42"/>
      <c r="J209" s="36"/>
      <c r="K209" s="35"/>
      <c r="L209" s="35"/>
      <c r="M209" s="35"/>
      <c r="N209" s="35"/>
      <c r="O209" s="35"/>
      <c r="P209" s="35"/>
      <c r="Q209" s="35"/>
      <c r="R209" s="35"/>
    </row>
    <row r="210" spans="1:18" ht="9.75" customHeight="1" x14ac:dyDescent="0.25">
      <c r="A210" s="48"/>
      <c r="B210" s="54"/>
      <c r="C210" s="54"/>
      <c r="D210" s="50"/>
      <c r="E210" s="48"/>
      <c r="F210" s="48"/>
      <c r="G210" s="48"/>
      <c r="H210" s="55"/>
      <c r="I210" s="42"/>
      <c r="J210" s="36"/>
      <c r="K210" s="35"/>
      <c r="L210" s="35"/>
      <c r="M210" s="35"/>
      <c r="N210" s="35"/>
      <c r="O210" s="35"/>
      <c r="P210" s="35"/>
      <c r="Q210" s="35"/>
      <c r="R210" s="35"/>
    </row>
    <row r="211" spans="1:18" ht="9.75" customHeight="1" x14ac:dyDescent="0.25">
      <c r="A211" s="48"/>
      <c r="B211" s="54"/>
      <c r="C211" s="54"/>
      <c r="D211" s="50"/>
      <c r="E211" s="48"/>
      <c r="F211" s="48"/>
      <c r="G211" s="48"/>
      <c r="H211" s="55"/>
      <c r="I211" s="42"/>
      <c r="J211" s="36"/>
      <c r="K211" s="35"/>
      <c r="L211" s="35"/>
      <c r="M211" s="35"/>
      <c r="N211" s="35"/>
      <c r="O211" s="35"/>
      <c r="P211" s="35"/>
      <c r="Q211" s="35"/>
      <c r="R211" s="35"/>
    </row>
    <row r="212" spans="1:18" ht="9.75" customHeight="1" x14ac:dyDescent="0.25">
      <c r="A212" s="48"/>
      <c r="B212" s="54"/>
      <c r="C212" s="54"/>
      <c r="D212" s="50"/>
      <c r="E212" s="48"/>
      <c r="F212" s="48"/>
      <c r="G212" s="48"/>
      <c r="H212" s="55"/>
      <c r="I212" s="42"/>
      <c r="J212" s="36"/>
      <c r="K212" s="35"/>
      <c r="L212" s="35"/>
      <c r="M212" s="35"/>
      <c r="N212" s="35"/>
      <c r="O212" s="35"/>
      <c r="P212" s="35"/>
      <c r="Q212" s="35"/>
      <c r="R212" s="35"/>
    </row>
    <row r="213" spans="1:18" ht="9.75" customHeight="1" x14ac:dyDescent="0.25">
      <c r="A213" s="48"/>
      <c r="B213" s="54"/>
      <c r="C213" s="54"/>
      <c r="D213" s="50"/>
      <c r="E213" s="48"/>
      <c r="F213" s="48"/>
      <c r="G213" s="48"/>
      <c r="H213" s="55"/>
      <c r="I213" s="42"/>
      <c r="J213" s="36"/>
      <c r="K213" s="35"/>
      <c r="L213" s="35"/>
      <c r="M213" s="35"/>
      <c r="N213" s="35"/>
      <c r="O213" s="35"/>
      <c r="P213" s="35"/>
      <c r="Q213" s="35"/>
      <c r="R213" s="35"/>
    </row>
    <row r="214" spans="1:18" ht="9.75" customHeight="1" x14ac:dyDescent="0.25">
      <c r="A214" s="48"/>
      <c r="B214" s="54"/>
      <c r="C214" s="54"/>
      <c r="D214" s="50"/>
      <c r="E214" s="48"/>
      <c r="F214" s="48"/>
      <c r="G214" s="48"/>
      <c r="H214" s="55"/>
      <c r="I214" s="42"/>
      <c r="J214" s="36"/>
      <c r="K214" s="35"/>
      <c r="L214" s="35"/>
      <c r="M214" s="35"/>
      <c r="N214" s="35"/>
      <c r="O214" s="35"/>
      <c r="P214" s="35"/>
      <c r="Q214" s="35"/>
      <c r="R214" s="35"/>
    </row>
    <row r="215" spans="1:18" ht="9.75" customHeight="1" x14ac:dyDescent="0.25">
      <c r="A215" s="48"/>
      <c r="B215" s="54"/>
      <c r="C215" s="54"/>
      <c r="D215" s="50"/>
      <c r="E215" s="48"/>
      <c r="F215" s="48"/>
      <c r="G215" s="48"/>
      <c r="H215" s="55"/>
      <c r="I215" s="42"/>
      <c r="J215" s="36"/>
      <c r="K215" s="35"/>
      <c r="L215" s="35"/>
      <c r="M215" s="35"/>
      <c r="N215" s="35"/>
      <c r="O215" s="35"/>
      <c r="P215" s="35"/>
      <c r="Q215" s="35"/>
      <c r="R215" s="35"/>
    </row>
    <row r="216" spans="1:18" ht="9.75" customHeight="1" x14ac:dyDescent="0.25">
      <c r="A216" s="48"/>
      <c r="B216" s="54"/>
      <c r="C216" s="54"/>
      <c r="D216" s="50"/>
      <c r="E216" s="48"/>
      <c r="F216" s="48"/>
      <c r="G216" s="48"/>
      <c r="H216" s="55"/>
      <c r="I216" s="42"/>
      <c r="J216" s="36"/>
      <c r="K216" s="35"/>
      <c r="L216" s="35"/>
      <c r="M216" s="35"/>
      <c r="N216" s="35"/>
      <c r="O216" s="35"/>
      <c r="P216" s="35"/>
      <c r="Q216" s="35"/>
      <c r="R216" s="35"/>
    </row>
    <row r="217" spans="1:18" ht="9.75" customHeight="1" x14ac:dyDescent="0.25">
      <c r="A217" s="48"/>
      <c r="B217" s="54"/>
      <c r="C217" s="54"/>
      <c r="D217" s="50"/>
      <c r="E217" s="48"/>
      <c r="F217" s="48"/>
      <c r="G217" s="48"/>
      <c r="H217" s="55"/>
      <c r="I217" s="42"/>
      <c r="J217" s="36"/>
      <c r="K217" s="35"/>
      <c r="L217" s="35"/>
      <c r="M217" s="35"/>
      <c r="N217" s="35"/>
      <c r="O217" s="35"/>
      <c r="P217" s="35"/>
      <c r="Q217" s="35"/>
      <c r="R217" s="35"/>
    </row>
    <row r="218" spans="1:18" ht="9.75" customHeight="1" x14ac:dyDescent="0.25">
      <c r="A218" s="48"/>
      <c r="B218" s="54"/>
      <c r="C218" s="54"/>
      <c r="D218" s="50"/>
      <c r="E218" s="48"/>
      <c r="F218" s="48"/>
      <c r="G218" s="48"/>
      <c r="H218" s="55"/>
      <c r="I218" s="42"/>
      <c r="J218" s="36"/>
      <c r="K218" s="35"/>
      <c r="L218" s="35"/>
      <c r="M218" s="35"/>
      <c r="N218" s="35"/>
      <c r="O218" s="35"/>
      <c r="P218" s="35"/>
      <c r="Q218" s="35"/>
      <c r="R218" s="35"/>
    </row>
    <row r="219" spans="1:18" ht="9.75" customHeight="1" x14ac:dyDescent="0.25">
      <c r="A219" s="48"/>
      <c r="B219" s="54"/>
      <c r="C219" s="54"/>
      <c r="D219" s="50"/>
      <c r="E219" s="48"/>
      <c r="F219" s="48"/>
      <c r="G219" s="48"/>
      <c r="H219" s="55"/>
      <c r="I219" s="42"/>
      <c r="J219" s="36"/>
      <c r="K219" s="35"/>
      <c r="L219" s="35"/>
      <c r="M219" s="35"/>
      <c r="N219" s="35"/>
      <c r="O219" s="35"/>
      <c r="P219" s="35"/>
      <c r="Q219" s="35"/>
      <c r="R219" s="35"/>
    </row>
    <row r="220" spans="1:18" ht="9.75" customHeight="1" x14ac:dyDescent="0.25">
      <c r="A220" s="48"/>
      <c r="B220" s="54"/>
      <c r="C220" s="54"/>
      <c r="D220" s="50"/>
      <c r="E220" s="48"/>
      <c r="F220" s="48"/>
      <c r="G220" s="48"/>
      <c r="H220" s="55"/>
      <c r="I220" s="42"/>
      <c r="J220" s="36"/>
      <c r="K220" s="35"/>
      <c r="L220" s="35"/>
      <c r="M220" s="35"/>
      <c r="N220" s="35"/>
      <c r="O220" s="35"/>
      <c r="P220" s="35"/>
      <c r="Q220" s="35"/>
      <c r="R220" s="35"/>
    </row>
    <row r="221" spans="1:18" ht="9.75" customHeight="1" x14ac:dyDescent="0.25">
      <c r="A221" s="48"/>
      <c r="B221" s="54"/>
      <c r="C221" s="54"/>
      <c r="D221" s="50"/>
      <c r="E221" s="48"/>
      <c r="F221" s="48"/>
      <c r="G221" s="48"/>
      <c r="H221" s="55"/>
      <c r="I221" s="42"/>
      <c r="J221" s="36"/>
      <c r="K221" s="35"/>
      <c r="L221" s="35"/>
      <c r="M221" s="35"/>
      <c r="N221" s="35"/>
      <c r="O221" s="35"/>
      <c r="P221" s="35"/>
      <c r="Q221" s="35"/>
      <c r="R221" s="35"/>
    </row>
    <row r="222" spans="1:18" ht="9.75" customHeight="1" x14ac:dyDescent="0.25">
      <c r="A222" s="48"/>
      <c r="B222" s="54"/>
      <c r="C222" s="54"/>
      <c r="D222" s="50"/>
      <c r="E222" s="48"/>
      <c r="F222" s="48"/>
      <c r="G222" s="48"/>
      <c r="H222" s="55"/>
      <c r="I222" s="42"/>
      <c r="J222" s="36"/>
      <c r="K222" s="35"/>
      <c r="L222" s="35"/>
      <c r="M222" s="35"/>
      <c r="N222" s="35"/>
      <c r="O222" s="35"/>
      <c r="P222" s="35"/>
      <c r="Q222" s="35"/>
      <c r="R222" s="35"/>
    </row>
    <row r="223" spans="1:18" ht="9.75" customHeight="1" x14ac:dyDescent="0.25">
      <c r="A223" s="48"/>
      <c r="B223" s="54"/>
      <c r="C223" s="54"/>
      <c r="D223" s="50"/>
      <c r="E223" s="48"/>
      <c r="F223" s="48"/>
      <c r="G223" s="48"/>
      <c r="H223" s="55"/>
      <c r="I223" s="42"/>
      <c r="J223" s="36"/>
      <c r="K223" s="35"/>
      <c r="L223" s="35"/>
      <c r="M223" s="35"/>
      <c r="N223" s="35"/>
      <c r="O223" s="35"/>
      <c r="P223" s="35"/>
      <c r="Q223" s="35"/>
      <c r="R223" s="35"/>
    </row>
    <row r="224" spans="1:18" ht="9.75" customHeight="1" x14ac:dyDescent="0.25">
      <c r="A224" s="48"/>
      <c r="B224" s="54"/>
      <c r="C224" s="54"/>
      <c r="D224" s="50"/>
      <c r="E224" s="48"/>
      <c r="F224" s="48"/>
      <c r="G224" s="48"/>
      <c r="H224" s="55"/>
      <c r="I224" s="42"/>
      <c r="J224" s="36"/>
      <c r="K224" s="35"/>
      <c r="L224" s="35"/>
      <c r="M224" s="35"/>
      <c r="N224" s="35"/>
      <c r="O224" s="35"/>
      <c r="P224" s="35"/>
      <c r="Q224" s="35"/>
      <c r="R224" s="35"/>
    </row>
    <row r="225" spans="1:18" ht="9.75" customHeight="1" x14ac:dyDescent="0.25">
      <c r="A225" s="48"/>
      <c r="B225" s="54"/>
      <c r="C225" s="54"/>
      <c r="D225" s="50"/>
      <c r="E225" s="48"/>
      <c r="F225" s="48"/>
      <c r="G225" s="48"/>
      <c r="H225" s="55"/>
      <c r="I225" s="42"/>
      <c r="J225" s="36"/>
      <c r="K225" s="35"/>
      <c r="L225" s="35"/>
      <c r="M225" s="35"/>
      <c r="N225" s="35"/>
      <c r="O225" s="35"/>
      <c r="P225" s="35"/>
      <c r="Q225" s="35"/>
      <c r="R225" s="35"/>
    </row>
    <row r="226" spans="1:18" ht="9.75" customHeight="1" x14ac:dyDescent="0.25">
      <c r="A226" s="48"/>
      <c r="B226" s="54"/>
      <c r="C226" s="54"/>
      <c r="D226" s="50"/>
      <c r="E226" s="48"/>
      <c r="F226" s="48"/>
      <c r="G226" s="48"/>
      <c r="H226" s="55"/>
      <c r="I226" s="42"/>
      <c r="J226" s="36"/>
      <c r="K226" s="35"/>
      <c r="L226" s="35"/>
      <c r="M226" s="35"/>
      <c r="N226" s="35"/>
      <c r="O226" s="35"/>
      <c r="P226" s="35"/>
      <c r="Q226" s="35"/>
      <c r="R226" s="35"/>
    </row>
    <row r="227" spans="1:18" ht="9.75" customHeight="1" x14ac:dyDescent="0.25">
      <c r="A227" s="48"/>
      <c r="B227" s="54"/>
      <c r="C227" s="54"/>
      <c r="D227" s="50"/>
      <c r="E227" s="48"/>
      <c r="F227" s="48"/>
      <c r="G227" s="48"/>
      <c r="H227" s="55"/>
      <c r="I227" s="42"/>
      <c r="J227" s="36"/>
      <c r="K227" s="35"/>
      <c r="L227" s="35"/>
      <c r="M227" s="35"/>
      <c r="N227" s="35"/>
      <c r="O227" s="35"/>
      <c r="P227" s="35"/>
      <c r="Q227" s="35"/>
      <c r="R227" s="35"/>
    </row>
    <row r="228" spans="1:18" ht="9.75" customHeight="1" x14ac:dyDescent="0.25">
      <c r="A228" s="48"/>
      <c r="B228" s="54"/>
      <c r="C228" s="54"/>
      <c r="D228" s="50"/>
      <c r="E228" s="48"/>
      <c r="F228" s="48"/>
      <c r="G228" s="48"/>
      <c r="H228" s="55"/>
      <c r="I228" s="42"/>
      <c r="J228" s="36"/>
      <c r="K228" s="35"/>
      <c r="L228" s="35"/>
      <c r="M228" s="35"/>
      <c r="N228" s="35"/>
      <c r="O228" s="35"/>
      <c r="P228" s="35"/>
      <c r="Q228" s="35"/>
      <c r="R228" s="35"/>
    </row>
    <row r="229" spans="1:18" ht="9.75" customHeight="1" x14ac:dyDescent="0.25">
      <c r="A229" s="48"/>
      <c r="B229" s="54"/>
      <c r="C229" s="54"/>
      <c r="D229" s="50"/>
      <c r="E229" s="48"/>
      <c r="F229" s="48"/>
      <c r="G229" s="48"/>
      <c r="H229" s="55"/>
      <c r="I229" s="42"/>
      <c r="J229" s="36"/>
      <c r="K229" s="35"/>
      <c r="L229" s="35"/>
      <c r="M229" s="35"/>
      <c r="N229" s="35"/>
      <c r="O229" s="35"/>
      <c r="P229" s="35"/>
      <c r="Q229" s="35"/>
      <c r="R229" s="35"/>
    </row>
    <row r="230" spans="1:18" ht="9.75" customHeight="1" x14ac:dyDescent="0.25">
      <c r="A230" s="48"/>
      <c r="B230" s="54"/>
      <c r="C230" s="54"/>
      <c r="D230" s="50"/>
      <c r="E230" s="48"/>
      <c r="F230" s="48"/>
      <c r="G230" s="48"/>
      <c r="H230" s="55"/>
      <c r="I230" s="42"/>
      <c r="J230" s="36"/>
      <c r="K230" s="35"/>
      <c r="L230" s="35"/>
      <c r="M230" s="35"/>
      <c r="N230" s="35"/>
      <c r="O230" s="35"/>
      <c r="P230" s="35"/>
      <c r="Q230" s="35"/>
      <c r="R230" s="35"/>
    </row>
    <row r="231" spans="1:18" ht="9.75" customHeight="1" x14ac:dyDescent="0.25">
      <c r="A231" s="48"/>
      <c r="B231" s="54"/>
      <c r="C231" s="54"/>
      <c r="D231" s="50"/>
      <c r="E231" s="48"/>
      <c r="F231" s="48"/>
      <c r="G231" s="48"/>
      <c r="H231" s="55"/>
      <c r="I231" s="42"/>
      <c r="J231" s="36"/>
      <c r="K231" s="35"/>
      <c r="L231" s="35"/>
      <c r="M231" s="35"/>
      <c r="N231" s="35"/>
      <c r="O231" s="35"/>
      <c r="P231" s="35"/>
      <c r="Q231" s="35"/>
      <c r="R231" s="35"/>
    </row>
    <row r="232" spans="1:18" ht="9.75" customHeight="1" x14ac:dyDescent="0.25">
      <c r="A232" s="48"/>
      <c r="B232" s="54"/>
      <c r="C232" s="54"/>
      <c r="D232" s="50"/>
      <c r="E232" s="48"/>
      <c r="F232" s="48"/>
      <c r="G232" s="48"/>
      <c r="H232" s="55"/>
      <c r="I232" s="42"/>
      <c r="J232" s="36"/>
      <c r="K232" s="35"/>
      <c r="L232" s="35"/>
      <c r="M232" s="35"/>
      <c r="N232" s="35"/>
      <c r="O232" s="35"/>
      <c r="P232" s="35"/>
      <c r="Q232" s="35"/>
      <c r="R232" s="35"/>
    </row>
    <row r="233" spans="1:18" ht="9.75" customHeight="1" x14ac:dyDescent="0.25">
      <c r="A233" s="48"/>
      <c r="B233" s="54"/>
      <c r="C233" s="54"/>
      <c r="D233" s="50"/>
      <c r="E233" s="48"/>
      <c r="F233" s="48"/>
      <c r="G233" s="48"/>
      <c r="H233" s="55"/>
      <c r="I233" s="42"/>
      <c r="J233" s="36"/>
      <c r="K233" s="35"/>
      <c r="L233" s="35"/>
      <c r="M233" s="35"/>
      <c r="N233" s="35"/>
      <c r="O233" s="35"/>
      <c r="P233" s="35"/>
      <c r="Q233" s="35"/>
      <c r="R233" s="35"/>
    </row>
    <row r="234" spans="1:18" ht="9.75" customHeight="1" x14ac:dyDescent="0.25">
      <c r="A234" s="48"/>
      <c r="B234" s="54"/>
      <c r="C234" s="54"/>
      <c r="D234" s="50"/>
      <c r="E234" s="48"/>
      <c r="F234" s="48"/>
      <c r="G234" s="48"/>
      <c r="H234" s="55"/>
      <c r="I234" s="42"/>
      <c r="J234" s="36"/>
      <c r="K234" s="35"/>
      <c r="L234" s="35"/>
      <c r="M234" s="35"/>
      <c r="N234" s="35"/>
      <c r="O234" s="35"/>
      <c r="P234" s="35"/>
      <c r="Q234" s="35"/>
      <c r="R234" s="35"/>
    </row>
    <row r="235" spans="1:18" ht="9.75" customHeight="1" x14ac:dyDescent="0.25">
      <c r="A235" s="48"/>
      <c r="B235" s="54"/>
      <c r="C235" s="54"/>
      <c r="D235" s="50"/>
      <c r="E235" s="48"/>
      <c r="F235" s="48"/>
      <c r="G235" s="48"/>
      <c r="H235" s="55"/>
      <c r="I235" s="42"/>
      <c r="J235" s="36"/>
      <c r="K235" s="35"/>
      <c r="L235" s="35"/>
      <c r="M235" s="35"/>
      <c r="N235" s="35"/>
      <c r="O235" s="35"/>
      <c r="P235" s="35"/>
      <c r="Q235" s="35"/>
      <c r="R235" s="35"/>
    </row>
    <row r="236" spans="1:18" ht="9.75" customHeight="1" x14ac:dyDescent="0.25">
      <c r="A236" s="48"/>
      <c r="B236" s="54"/>
      <c r="C236" s="54"/>
      <c r="D236" s="50"/>
      <c r="E236" s="48"/>
      <c r="F236" s="48"/>
      <c r="G236" s="48"/>
      <c r="H236" s="55"/>
      <c r="I236" s="42"/>
      <c r="J236" s="36"/>
      <c r="K236" s="35"/>
      <c r="L236" s="35"/>
      <c r="M236" s="35"/>
      <c r="N236" s="35"/>
      <c r="O236" s="35"/>
      <c r="P236" s="35"/>
      <c r="Q236" s="35"/>
      <c r="R236" s="35"/>
    </row>
    <row r="237" spans="1:18" ht="9.75" customHeight="1" x14ac:dyDescent="0.25">
      <c r="A237" s="48"/>
      <c r="B237" s="54"/>
      <c r="C237" s="54"/>
      <c r="D237" s="50"/>
      <c r="E237" s="48"/>
      <c r="F237" s="48"/>
      <c r="G237" s="48"/>
      <c r="H237" s="55"/>
      <c r="I237" s="42"/>
      <c r="J237" s="36"/>
      <c r="K237" s="35"/>
      <c r="L237" s="35"/>
      <c r="M237" s="35"/>
      <c r="N237" s="35"/>
      <c r="O237" s="35"/>
      <c r="P237" s="35"/>
      <c r="Q237" s="35"/>
      <c r="R237" s="35"/>
    </row>
    <row r="238" spans="1:18" ht="9.75" customHeight="1" x14ac:dyDescent="0.25">
      <c r="A238" s="48"/>
      <c r="B238" s="54"/>
      <c r="C238" s="54"/>
      <c r="D238" s="50"/>
      <c r="E238" s="48"/>
      <c r="F238" s="48"/>
      <c r="G238" s="48"/>
      <c r="H238" s="55"/>
      <c r="I238" s="42"/>
      <c r="J238" s="36"/>
      <c r="K238" s="35"/>
      <c r="L238" s="35"/>
      <c r="M238" s="35"/>
      <c r="N238" s="35"/>
      <c r="O238" s="35"/>
      <c r="P238" s="35"/>
      <c r="Q238" s="35"/>
      <c r="R238" s="35"/>
    </row>
    <row r="239" spans="1:18" ht="9.75" customHeight="1" x14ac:dyDescent="0.25">
      <c r="A239" s="48"/>
      <c r="B239" s="54"/>
      <c r="C239" s="54"/>
      <c r="D239" s="50"/>
      <c r="E239" s="48"/>
      <c r="F239" s="48"/>
      <c r="G239" s="48"/>
      <c r="H239" s="55"/>
      <c r="I239" s="42"/>
      <c r="J239" s="36"/>
      <c r="K239" s="35"/>
      <c r="L239" s="35"/>
      <c r="M239" s="35"/>
      <c r="N239" s="35"/>
      <c r="O239" s="35"/>
      <c r="P239" s="35"/>
      <c r="Q239" s="35"/>
      <c r="R239" s="35"/>
    </row>
    <row r="240" spans="1:18" ht="9.75" customHeight="1" x14ac:dyDescent="0.25">
      <c r="A240" s="48"/>
      <c r="B240" s="54"/>
      <c r="C240" s="54"/>
      <c r="D240" s="50"/>
      <c r="E240" s="48"/>
      <c r="F240" s="48"/>
      <c r="G240" s="48"/>
      <c r="H240" s="55"/>
      <c r="I240" s="42"/>
      <c r="J240" s="36"/>
      <c r="K240" s="35"/>
      <c r="L240" s="35"/>
      <c r="M240" s="35"/>
      <c r="N240" s="35"/>
      <c r="O240" s="35"/>
      <c r="P240" s="35"/>
      <c r="Q240" s="35"/>
      <c r="R240" s="35"/>
    </row>
    <row r="241" spans="1:18" ht="9.75" customHeight="1" x14ac:dyDescent="0.25">
      <c r="A241" s="48"/>
      <c r="B241" s="54"/>
      <c r="C241" s="54"/>
      <c r="D241" s="50"/>
      <c r="E241" s="48"/>
      <c r="F241" s="48"/>
      <c r="G241" s="48"/>
      <c r="H241" s="55"/>
      <c r="I241" s="42"/>
      <c r="J241" s="36"/>
      <c r="K241" s="35"/>
      <c r="L241" s="35"/>
      <c r="M241" s="35"/>
      <c r="N241" s="35"/>
      <c r="O241" s="35"/>
      <c r="P241" s="35"/>
      <c r="Q241" s="35"/>
      <c r="R241" s="35"/>
    </row>
    <row r="242" spans="1:18" ht="9.75" customHeight="1" x14ac:dyDescent="0.25">
      <c r="A242" s="48"/>
      <c r="B242" s="54"/>
      <c r="C242" s="54"/>
      <c r="D242" s="50"/>
      <c r="E242" s="48"/>
      <c r="F242" s="48"/>
      <c r="G242" s="48"/>
      <c r="H242" s="55"/>
      <c r="I242" s="42"/>
      <c r="J242" s="36"/>
      <c r="K242" s="35"/>
      <c r="L242" s="35"/>
      <c r="M242" s="35"/>
      <c r="N242" s="35"/>
      <c r="O242" s="35"/>
      <c r="P242" s="35"/>
      <c r="Q242" s="35"/>
      <c r="R242" s="35"/>
    </row>
    <row r="243" spans="1:18" ht="9.75" customHeight="1" x14ac:dyDescent="0.25">
      <c r="A243" s="48"/>
      <c r="B243" s="54"/>
      <c r="C243" s="54"/>
      <c r="D243" s="50"/>
      <c r="E243" s="48"/>
      <c r="F243" s="48"/>
      <c r="G243" s="48"/>
      <c r="H243" s="55"/>
      <c r="I243" s="42"/>
      <c r="J243" s="36"/>
      <c r="K243" s="35"/>
      <c r="L243" s="35"/>
      <c r="M243" s="35"/>
      <c r="N243" s="35"/>
      <c r="O243" s="35"/>
      <c r="P243" s="35"/>
      <c r="Q243" s="35"/>
      <c r="R243" s="35"/>
    </row>
    <row r="244" spans="1:18" ht="9.75" customHeight="1" x14ac:dyDescent="0.25">
      <c r="A244" s="48"/>
      <c r="B244" s="54"/>
      <c r="C244" s="54"/>
      <c r="D244" s="50"/>
      <c r="E244" s="48"/>
      <c r="F244" s="48"/>
      <c r="G244" s="48"/>
      <c r="H244" s="55"/>
      <c r="I244" s="42"/>
      <c r="J244" s="36"/>
      <c r="K244" s="35"/>
      <c r="L244" s="35"/>
      <c r="M244" s="35"/>
      <c r="N244" s="35"/>
      <c r="O244" s="35"/>
      <c r="P244" s="35"/>
      <c r="Q244" s="35"/>
      <c r="R244" s="35"/>
    </row>
    <row r="245" spans="1:18" ht="9.75" customHeight="1" x14ac:dyDescent="0.25">
      <c r="A245" s="48"/>
      <c r="B245" s="54"/>
      <c r="C245" s="54"/>
      <c r="D245" s="50"/>
      <c r="E245" s="48"/>
      <c r="F245" s="48"/>
      <c r="G245" s="48"/>
      <c r="H245" s="55"/>
      <c r="I245" s="42"/>
      <c r="J245" s="36"/>
      <c r="K245" s="35"/>
      <c r="L245" s="35"/>
      <c r="M245" s="35"/>
      <c r="N245" s="35"/>
      <c r="O245" s="35"/>
      <c r="P245" s="35"/>
      <c r="Q245" s="35"/>
      <c r="R245" s="35"/>
    </row>
    <row r="246" spans="1:18" ht="9.75" customHeight="1" x14ac:dyDescent="0.25">
      <c r="A246" s="48"/>
      <c r="B246" s="54"/>
      <c r="C246" s="54"/>
      <c r="D246" s="50"/>
      <c r="E246" s="48"/>
      <c r="F246" s="48"/>
      <c r="G246" s="48"/>
      <c r="H246" s="55"/>
      <c r="I246" s="42"/>
      <c r="J246" s="36"/>
      <c r="K246" s="35"/>
      <c r="L246" s="35"/>
      <c r="M246" s="35"/>
      <c r="N246" s="35"/>
      <c r="O246" s="35"/>
      <c r="P246" s="35"/>
      <c r="Q246" s="35"/>
      <c r="R246" s="35"/>
    </row>
    <row r="247" spans="1:18" ht="9.75" customHeight="1" x14ac:dyDescent="0.25">
      <c r="A247" s="48"/>
      <c r="B247" s="54"/>
      <c r="C247" s="54"/>
      <c r="D247" s="50"/>
      <c r="E247" s="48"/>
      <c r="F247" s="48"/>
      <c r="G247" s="48"/>
      <c r="H247" s="55"/>
      <c r="I247" s="42"/>
      <c r="J247" s="36"/>
      <c r="K247" s="35"/>
      <c r="L247" s="35"/>
      <c r="M247" s="35"/>
      <c r="N247" s="35"/>
      <c r="O247" s="35"/>
      <c r="P247" s="35"/>
      <c r="Q247" s="35"/>
      <c r="R247" s="35"/>
    </row>
    <row r="248" spans="1:18" ht="9.75" customHeight="1" x14ac:dyDescent="0.25">
      <c r="A248" s="48"/>
      <c r="B248" s="54"/>
      <c r="C248" s="54"/>
      <c r="D248" s="50"/>
      <c r="E248" s="48"/>
      <c r="F248" s="48"/>
      <c r="G248" s="48"/>
      <c r="H248" s="55"/>
      <c r="I248" s="42"/>
      <c r="J248" s="36"/>
      <c r="K248" s="35"/>
      <c r="L248" s="35"/>
      <c r="M248" s="35"/>
      <c r="N248" s="35"/>
      <c r="O248" s="35"/>
      <c r="P248" s="35"/>
      <c r="Q248" s="35"/>
      <c r="R248" s="35"/>
    </row>
    <row r="249" spans="1:18" ht="9.75" customHeight="1" x14ac:dyDescent="0.25">
      <c r="A249" s="48"/>
      <c r="B249" s="54"/>
      <c r="C249" s="54"/>
      <c r="D249" s="50"/>
      <c r="E249" s="48"/>
      <c r="F249" s="48"/>
      <c r="G249" s="48"/>
      <c r="H249" s="55"/>
      <c r="I249" s="42"/>
      <c r="J249" s="36"/>
      <c r="K249" s="35"/>
      <c r="L249" s="35"/>
      <c r="M249" s="35"/>
      <c r="N249" s="35"/>
      <c r="O249" s="35"/>
      <c r="P249" s="35"/>
      <c r="Q249" s="35"/>
      <c r="R249" s="35"/>
    </row>
    <row r="250" spans="1:18" ht="9.75" customHeight="1" x14ac:dyDescent="0.25">
      <c r="A250" s="48"/>
      <c r="B250" s="54"/>
      <c r="C250" s="54"/>
      <c r="D250" s="50"/>
      <c r="E250" s="48"/>
      <c r="F250" s="48"/>
      <c r="G250" s="48"/>
      <c r="H250" s="55"/>
      <c r="I250" s="42"/>
      <c r="J250" s="36"/>
      <c r="K250" s="35"/>
      <c r="L250" s="35"/>
      <c r="M250" s="35"/>
      <c r="N250" s="35"/>
      <c r="O250" s="35"/>
      <c r="P250" s="35"/>
      <c r="Q250" s="35"/>
      <c r="R250" s="35"/>
    </row>
    <row r="251" spans="1:18" ht="9.75" customHeight="1" x14ac:dyDescent="0.25">
      <c r="A251" s="48"/>
      <c r="B251" s="54"/>
      <c r="C251" s="54"/>
      <c r="D251" s="50"/>
      <c r="E251" s="48"/>
      <c r="F251" s="48"/>
      <c r="G251" s="48"/>
      <c r="H251" s="55"/>
      <c r="I251" s="42"/>
      <c r="J251" s="36"/>
      <c r="K251" s="35"/>
      <c r="L251" s="35"/>
      <c r="M251" s="35"/>
      <c r="N251" s="35"/>
      <c r="O251" s="35"/>
      <c r="P251" s="35"/>
      <c r="Q251" s="35"/>
      <c r="R251" s="35"/>
    </row>
    <row r="252" spans="1:18" ht="9.75" customHeight="1" x14ac:dyDescent="0.25">
      <c r="A252" s="48"/>
      <c r="B252" s="54"/>
      <c r="C252" s="54"/>
      <c r="D252" s="50"/>
      <c r="E252" s="48"/>
      <c r="F252" s="48"/>
      <c r="G252" s="48"/>
      <c r="H252" s="55"/>
      <c r="I252" s="42"/>
      <c r="J252" s="36"/>
      <c r="K252" s="35"/>
      <c r="L252" s="35"/>
      <c r="M252" s="35"/>
      <c r="N252" s="35"/>
      <c r="O252" s="35"/>
      <c r="P252" s="35"/>
      <c r="Q252" s="35"/>
      <c r="R252" s="35"/>
    </row>
    <row r="253" spans="1:18" ht="9.75" customHeight="1" x14ac:dyDescent="0.25">
      <c r="A253" s="48"/>
      <c r="B253" s="54"/>
      <c r="C253" s="54"/>
      <c r="D253" s="50"/>
      <c r="E253" s="48"/>
      <c r="F253" s="48"/>
      <c r="G253" s="48"/>
      <c r="H253" s="55"/>
      <c r="I253" s="42"/>
      <c r="J253" s="36"/>
      <c r="K253" s="35"/>
      <c r="L253" s="35"/>
      <c r="M253" s="35"/>
      <c r="N253" s="35"/>
      <c r="O253" s="35"/>
      <c r="P253" s="35"/>
      <c r="Q253" s="35"/>
      <c r="R253" s="35"/>
    </row>
    <row r="254" spans="1:18" ht="9.75" customHeight="1" x14ac:dyDescent="0.25">
      <c r="A254" s="48"/>
      <c r="B254" s="54"/>
      <c r="C254" s="54"/>
      <c r="D254" s="50"/>
      <c r="E254" s="48"/>
      <c r="F254" s="48"/>
      <c r="G254" s="48"/>
      <c r="H254" s="55"/>
      <c r="I254" s="42"/>
      <c r="J254" s="36"/>
      <c r="K254" s="35"/>
      <c r="L254" s="35"/>
      <c r="M254" s="35"/>
      <c r="N254" s="35"/>
      <c r="O254" s="35"/>
      <c r="P254" s="35"/>
      <c r="Q254" s="35"/>
      <c r="R254" s="35"/>
    </row>
    <row r="255" spans="1:18" ht="9.75" customHeight="1" x14ac:dyDescent="0.25">
      <c r="A255" s="48"/>
      <c r="B255" s="54"/>
      <c r="C255" s="54"/>
      <c r="D255" s="50"/>
      <c r="E255" s="48"/>
      <c r="F255" s="48"/>
      <c r="G255" s="48"/>
      <c r="H255" s="55"/>
      <c r="I255" s="42"/>
      <c r="J255" s="36"/>
      <c r="K255" s="35"/>
      <c r="L255" s="35"/>
      <c r="M255" s="35"/>
      <c r="N255" s="35"/>
      <c r="O255" s="35"/>
      <c r="P255" s="35"/>
      <c r="Q255" s="35"/>
      <c r="R255" s="35"/>
    </row>
    <row r="256" spans="1:18" ht="9.75" customHeight="1" x14ac:dyDescent="0.25">
      <c r="A256" s="48"/>
      <c r="B256" s="54"/>
      <c r="C256" s="54"/>
      <c r="D256" s="50"/>
      <c r="E256" s="48"/>
      <c r="F256" s="48"/>
      <c r="G256" s="48"/>
      <c r="H256" s="55"/>
      <c r="I256" s="42"/>
      <c r="J256" s="36"/>
      <c r="K256" s="35"/>
      <c r="L256" s="35"/>
      <c r="M256" s="35"/>
      <c r="N256" s="35"/>
      <c r="O256" s="35"/>
      <c r="P256" s="35"/>
      <c r="Q256" s="35"/>
      <c r="R256" s="35"/>
    </row>
    <row r="257" spans="1:18" ht="9.75" customHeight="1" x14ac:dyDescent="0.25">
      <c r="A257" s="48"/>
      <c r="B257" s="54"/>
      <c r="C257" s="54"/>
      <c r="D257" s="50"/>
      <c r="E257" s="48"/>
      <c r="F257" s="48"/>
      <c r="G257" s="48"/>
      <c r="H257" s="55"/>
      <c r="I257" s="42"/>
      <c r="J257" s="36"/>
      <c r="K257" s="35"/>
      <c r="L257" s="35"/>
      <c r="M257" s="35"/>
      <c r="N257" s="35"/>
      <c r="O257" s="35"/>
      <c r="P257" s="35"/>
      <c r="Q257" s="35"/>
      <c r="R257" s="35"/>
    </row>
    <row r="258" spans="1:18" ht="9.75" customHeight="1" x14ac:dyDescent="0.25">
      <c r="A258" s="48"/>
      <c r="B258" s="54"/>
      <c r="C258" s="54"/>
      <c r="D258" s="50"/>
      <c r="E258" s="48"/>
      <c r="F258" s="48"/>
      <c r="G258" s="48"/>
      <c r="H258" s="55"/>
      <c r="I258" s="42"/>
      <c r="J258" s="36"/>
      <c r="K258" s="35"/>
      <c r="L258" s="35"/>
      <c r="M258" s="35"/>
      <c r="N258" s="35"/>
      <c r="O258" s="35"/>
      <c r="P258" s="35"/>
      <c r="Q258" s="35"/>
      <c r="R258" s="35"/>
    </row>
    <row r="259" spans="1:18" ht="9.75" customHeight="1" x14ac:dyDescent="0.25">
      <c r="A259" s="48"/>
      <c r="B259" s="54"/>
      <c r="C259" s="54"/>
      <c r="D259" s="50"/>
      <c r="E259" s="48"/>
      <c r="F259" s="48"/>
      <c r="G259" s="48"/>
      <c r="H259" s="55"/>
      <c r="I259" s="42"/>
      <c r="J259" s="36"/>
      <c r="K259" s="35"/>
      <c r="L259" s="35"/>
      <c r="M259" s="35"/>
      <c r="N259" s="35"/>
      <c r="O259" s="35"/>
      <c r="P259" s="35"/>
      <c r="Q259" s="35"/>
      <c r="R259" s="35"/>
    </row>
    <row r="260" spans="1:18" ht="9.75" customHeight="1" x14ac:dyDescent="0.25">
      <c r="A260" s="48"/>
      <c r="B260" s="54"/>
      <c r="C260" s="54"/>
      <c r="D260" s="50"/>
      <c r="E260" s="48"/>
      <c r="F260" s="48"/>
      <c r="G260" s="48"/>
      <c r="H260" s="55"/>
      <c r="I260" s="42"/>
      <c r="J260" s="36"/>
      <c r="K260" s="35"/>
      <c r="L260" s="35"/>
      <c r="M260" s="35"/>
      <c r="N260" s="35"/>
      <c r="O260" s="35"/>
      <c r="P260" s="35"/>
      <c r="Q260" s="35"/>
      <c r="R260" s="35"/>
    </row>
    <row r="261" spans="1:18" ht="9.75" customHeight="1" x14ac:dyDescent="0.25">
      <c r="A261" s="48"/>
      <c r="B261" s="54"/>
      <c r="C261" s="54"/>
      <c r="D261" s="50"/>
      <c r="E261" s="48"/>
      <c r="F261" s="48"/>
      <c r="G261" s="48"/>
      <c r="H261" s="55"/>
      <c r="I261" s="42"/>
      <c r="J261" s="36"/>
      <c r="K261" s="35"/>
      <c r="L261" s="35"/>
      <c r="M261" s="35"/>
      <c r="N261" s="35"/>
      <c r="O261" s="35"/>
      <c r="P261" s="35"/>
      <c r="Q261" s="35"/>
      <c r="R261" s="35"/>
    </row>
    <row r="262" spans="1:18" ht="9.75" customHeight="1" x14ac:dyDescent="0.25">
      <c r="A262" s="48"/>
      <c r="B262" s="54"/>
      <c r="C262" s="54"/>
      <c r="D262" s="50"/>
      <c r="E262" s="48"/>
      <c r="F262" s="48"/>
      <c r="G262" s="48"/>
      <c r="H262" s="55"/>
      <c r="I262" s="42"/>
      <c r="J262" s="36"/>
      <c r="K262" s="35"/>
      <c r="L262" s="35"/>
      <c r="M262" s="35"/>
      <c r="N262" s="35"/>
      <c r="O262" s="35"/>
      <c r="P262" s="35"/>
      <c r="Q262" s="35"/>
      <c r="R262" s="35"/>
    </row>
    <row r="263" spans="1:18" ht="9.75" customHeight="1" x14ac:dyDescent="0.25">
      <c r="A263" s="48"/>
      <c r="B263" s="54"/>
      <c r="C263" s="54"/>
      <c r="D263" s="50"/>
      <c r="E263" s="48"/>
      <c r="F263" s="48"/>
      <c r="G263" s="48"/>
      <c r="H263" s="55"/>
      <c r="I263" s="42"/>
      <c r="J263" s="36"/>
      <c r="K263" s="35"/>
      <c r="L263" s="35"/>
      <c r="M263" s="35"/>
      <c r="N263" s="35"/>
      <c r="O263" s="35"/>
      <c r="P263" s="35"/>
      <c r="Q263" s="35"/>
      <c r="R263" s="35"/>
    </row>
    <row r="264" spans="1:18" ht="9.75" customHeight="1" x14ac:dyDescent="0.25">
      <c r="A264" s="48"/>
      <c r="B264" s="54"/>
      <c r="C264" s="54"/>
      <c r="D264" s="50"/>
      <c r="E264" s="48"/>
      <c r="F264" s="48"/>
      <c r="G264" s="48"/>
      <c r="H264" s="55"/>
      <c r="I264" s="42"/>
      <c r="J264" s="36"/>
      <c r="K264" s="35"/>
      <c r="L264" s="35"/>
      <c r="M264" s="35"/>
      <c r="N264" s="35"/>
      <c r="O264" s="35"/>
      <c r="P264" s="35"/>
      <c r="Q264" s="35"/>
      <c r="R264" s="35"/>
    </row>
    <row r="265" spans="1:18" ht="9.75" customHeight="1" x14ac:dyDescent="0.25">
      <c r="A265" s="48"/>
      <c r="B265" s="54"/>
      <c r="C265" s="54"/>
      <c r="D265" s="50"/>
      <c r="E265" s="48"/>
      <c r="F265" s="48"/>
      <c r="G265" s="48"/>
      <c r="H265" s="55"/>
      <c r="I265" s="42"/>
      <c r="J265" s="36"/>
      <c r="K265" s="35"/>
      <c r="L265" s="35"/>
      <c r="M265" s="35"/>
      <c r="N265" s="35"/>
      <c r="O265" s="35"/>
      <c r="P265" s="35"/>
      <c r="Q265" s="35"/>
      <c r="R265" s="35"/>
    </row>
    <row r="266" spans="1:18" ht="9.75" customHeight="1" x14ac:dyDescent="0.25">
      <c r="A266" s="48"/>
      <c r="B266" s="54"/>
      <c r="C266" s="54"/>
      <c r="D266" s="50"/>
      <c r="E266" s="48"/>
      <c r="F266" s="48"/>
      <c r="G266" s="48"/>
      <c r="H266" s="55"/>
      <c r="I266" s="42"/>
      <c r="J266" s="36"/>
      <c r="K266" s="35"/>
      <c r="L266" s="35"/>
      <c r="M266" s="35"/>
      <c r="N266" s="35"/>
      <c r="O266" s="35"/>
      <c r="P266" s="35"/>
      <c r="Q266" s="35"/>
      <c r="R266" s="35"/>
    </row>
    <row r="267" spans="1:18" ht="9.75" customHeight="1" x14ac:dyDescent="0.25">
      <c r="A267" s="48"/>
      <c r="B267" s="54"/>
      <c r="C267" s="54"/>
      <c r="D267" s="50"/>
      <c r="E267" s="48"/>
      <c r="F267" s="48"/>
      <c r="G267" s="48"/>
      <c r="H267" s="55"/>
      <c r="I267" s="42"/>
      <c r="J267" s="36"/>
      <c r="K267" s="35"/>
      <c r="L267" s="35"/>
      <c r="M267" s="35"/>
      <c r="N267" s="35"/>
      <c r="O267" s="35"/>
      <c r="P267" s="35"/>
      <c r="Q267" s="35"/>
      <c r="R267" s="35"/>
    </row>
    <row r="268" spans="1:18" ht="9.75" customHeight="1" x14ac:dyDescent="0.25">
      <c r="A268" s="48"/>
      <c r="B268" s="54"/>
      <c r="C268" s="54"/>
      <c r="D268" s="50"/>
      <c r="E268" s="48"/>
      <c r="F268" s="48"/>
      <c r="G268" s="48"/>
      <c r="H268" s="55"/>
      <c r="I268" s="42"/>
      <c r="J268" s="36"/>
      <c r="K268" s="35"/>
      <c r="L268" s="35"/>
      <c r="M268" s="35"/>
      <c r="N268" s="35"/>
      <c r="O268" s="35"/>
      <c r="P268" s="35"/>
      <c r="Q268" s="35"/>
      <c r="R268" s="35"/>
    </row>
    <row r="269" spans="1:18" ht="9.75" customHeight="1" x14ac:dyDescent="0.25">
      <c r="A269" s="48"/>
      <c r="B269" s="54"/>
      <c r="C269" s="54"/>
      <c r="D269" s="50"/>
      <c r="E269" s="48"/>
      <c r="F269" s="48"/>
      <c r="G269" s="48"/>
      <c r="H269" s="55"/>
      <c r="I269" s="42"/>
      <c r="J269" s="36"/>
      <c r="K269" s="35"/>
      <c r="L269" s="35"/>
      <c r="M269" s="35"/>
      <c r="N269" s="35"/>
      <c r="O269" s="35"/>
      <c r="P269" s="35"/>
      <c r="Q269" s="35"/>
      <c r="R269" s="35"/>
    </row>
    <row r="270" spans="1:18" ht="9.75" customHeight="1" x14ac:dyDescent="0.25">
      <c r="A270" s="48"/>
      <c r="B270" s="54"/>
      <c r="C270" s="54"/>
      <c r="D270" s="50"/>
      <c r="E270" s="48"/>
      <c r="F270" s="48"/>
      <c r="G270" s="48"/>
      <c r="H270" s="55"/>
      <c r="I270" s="42"/>
      <c r="J270" s="36"/>
      <c r="K270" s="35"/>
      <c r="L270" s="35"/>
      <c r="M270" s="35"/>
      <c r="N270" s="35"/>
      <c r="O270" s="35"/>
      <c r="P270" s="35"/>
      <c r="Q270" s="35"/>
      <c r="R270" s="35"/>
    </row>
    <row r="271" spans="1:18" ht="9.75" customHeight="1" x14ac:dyDescent="0.25">
      <c r="A271" s="48"/>
      <c r="B271" s="54"/>
      <c r="C271" s="54"/>
      <c r="D271" s="50"/>
      <c r="E271" s="48"/>
      <c r="F271" s="48"/>
      <c r="G271" s="48"/>
      <c r="H271" s="55"/>
      <c r="I271" s="42"/>
      <c r="J271" s="36"/>
      <c r="K271" s="35"/>
      <c r="L271" s="35"/>
      <c r="M271" s="35"/>
      <c r="N271" s="35"/>
      <c r="O271" s="35"/>
      <c r="P271" s="35"/>
      <c r="Q271" s="35"/>
      <c r="R271" s="35"/>
    </row>
    <row r="272" spans="1:18" ht="9.75" customHeight="1" x14ac:dyDescent="0.25">
      <c r="A272" s="48"/>
      <c r="B272" s="54"/>
      <c r="C272" s="54"/>
      <c r="D272" s="50"/>
      <c r="E272" s="48"/>
      <c r="F272" s="48"/>
      <c r="G272" s="48"/>
      <c r="H272" s="55"/>
      <c r="I272" s="42"/>
      <c r="J272" s="36"/>
      <c r="K272" s="35"/>
      <c r="L272" s="35"/>
      <c r="M272" s="35"/>
      <c r="N272" s="35"/>
      <c r="O272" s="35"/>
      <c r="P272" s="35"/>
      <c r="Q272" s="35"/>
      <c r="R272" s="35"/>
    </row>
    <row r="273" spans="1:18" ht="9.75" customHeight="1" x14ac:dyDescent="0.25">
      <c r="A273" s="48"/>
      <c r="B273" s="54"/>
      <c r="C273" s="54"/>
      <c r="D273" s="50"/>
      <c r="E273" s="48"/>
      <c r="F273" s="48"/>
      <c r="G273" s="48"/>
      <c r="H273" s="55"/>
      <c r="I273" s="42"/>
      <c r="J273" s="36"/>
      <c r="K273" s="35"/>
      <c r="L273" s="35"/>
      <c r="M273" s="35"/>
      <c r="N273" s="35"/>
      <c r="O273" s="35"/>
      <c r="P273" s="35"/>
      <c r="Q273" s="35"/>
      <c r="R273" s="35"/>
    </row>
    <row r="274" spans="1:18" ht="9.75" customHeight="1" x14ac:dyDescent="0.25">
      <c r="A274" s="48"/>
      <c r="B274" s="54"/>
      <c r="C274" s="54"/>
      <c r="D274" s="50"/>
      <c r="E274" s="48"/>
      <c r="F274" s="48"/>
      <c r="G274" s="48"/>
      <c r="H274" s="55"/>
      <c r="I274" s="42"/>
      <c r="J274" s="36"/>
      <c r="K274" s="35"/>
      <c r="L274" s="35"/>
      <c r="M274" s="35"/>
      <c r="N274" s="35"/>
      <c r="O274" s="35"/>
      <c r="P274" s="35"/>
      <c r="Q274" s="35"/>
      <c r="R274" s="35"/>
    </row>
    <row r="275" spans="1:18" ht="9.75" customHeight="1" x14ac:dyDescent="0.25">
      <c r="A275" s="48"/>
      <c r="B275" s="54"/>
      <c r="C275" s="54"/>
      <c r="D275" s="50"/>
      <c r="E275" s="48"/>
      <c r="F275" s="48"/>
      <c r="G275" s="48"/>
      <c r="H275" s="55"/>
      <c r="I275" s="42"/>
      <c r="J275" s="36"/>
      <c r="K275" s="35"/>
      <c r="L275" s="35"/>
      <c r="M275" s="35"/>
      <c r="N275" s="35"/>
      <c r="O275" s="35"/>
      <c r="P275" s="35"/>
      <c r="Q275" s="35"/>
      <c r="R275" s="35"/>
    </row>
    <row r="276" spans="1:18" ht="9.75" customHeight="1" x14ac:dyDescent="0.25">
      <c r="A276" s="48"/>
      <c r="B276" s="54"/>
      <c r="C276" s="54"/>
      <c r="D276" s="50"/>
      <c r="E276" s="48"/>
      <c r="F276" s="48"/>
      <c r="G276" s="48"/>
      <c r="H276" s="55"/>
      <c r="I276" s="42"/>
      <c r="J276" s="36"/>
      <c r="K276" s="35"/>
      <c r="L276" s="35"/>
      <c r="M276" s="35"/>
      <c r="N276" s="35"/>
      <c r="O276" s="35"/>
      <c r="P276" s="35"/>
      <c r="Q276" s="35"/>
      <c r="R276" s="35"/>
    </row>
    <row r="277" spans="1:18" ht="9.75" customHeight="1" x14ac:dyDescent="0.25">
      <c r="A277" s="48"/>
      <c r="B277" s="54"/>
      <c r="C277" s="54"/>
      <c r="D277" s="50"/>
      <c r="E277" s="48"/>
      <c r="F277" s="48"/>
      <c r="G277" s="48"/>
      <c r="H277" s="55"/>
      <c r="I277" s="42"/>
      <c r="J277" s="36"/>
      <c r="K277" s="35"/>
      <c r="L277" s="35"/>
      <c r="M277" s="35"/>
      <c r="N277" s="35"/>
      <c r="O277" s="35"/>
      <c r="P277" s="35"/>
      <c r="Q277" s="35"/>
      <c r="R277" s="35"/>
    </row>
    <row r="278" spans="1:18" ht="9.75" customHeight="1" x14ac:dyDescent="0.25">
      <c r="A278" s="48"/>
      <c r="B278" s="54"/>
      <c r="C278" s="54"/>
      <c r="D278" s="50"/>
      <c r="E278" s="48"/>
      <c r="F278" s="48"/>
      <c r="G278" s="48"/>
      <c r="H278" s="55"/>
      <c r="I278" s="42"/>
      <c r="J278" s="36"/>
      <c r="K278" s="35"/>
      <c r="L278" s="35"/>
      <c r="M278" s="35"/>
      <c r="N278" s="35"/>
      <c r="O278" s="35"/>
      <c r="P278" s="35"/>
      <c r="Q278" s="35"/>
      <c r="R278" s="35"/>
    </row>
    <row r="279" spans="1:18" ht="15.75" customHeight="1" x14ac:dyDescent="0.25"/>
    <row r="280" spans="1:18" ht="15.75" customHeight="1" x14ac:dyDescent="0.25"/>
    <row r="281" spans="1:18" ht="15.75" customHeight="1" x14ac:dyDescent="0.25"/>
    <row r="282" spans="1:18" ht="15.75" customHeight="1" x14ac:dyDescent="0.25"/>
    <row r="283" spans="1:18" ht="15.75" customHeight="1" x14ac:dyDescent="0.25"/>
    <row r="284" spans="1:18" ht="15.75" customHeight="1" x14ac:dyDescent="0.25"/>
    <row r="285" spans="1:18" ht="15.75" customHeight="1" x14ac:dyDescent="0.25"/>
    <row r="286" spans="1:18" ht="15.75" customHeight="1" x14ac:dyDescent="0.25"/>
    <row r="287" spans="1:18" ht="15.75" customHeight="1" x14ac:dyDescent="0.25"/>
    <row r="288" spans="1:1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5">
    <mergeCell ref="A1:H1"/>
    <mergeCell ref="A2:G2"/>
    <mergeCell ref="H2:I2"/>
    <mergeCell ref="H3:I3"/>
    <mergeCell ref="B4:E4"/>
  </mergeCells>
  <conditionalFormatting sqref="A78:H278">
    <cfRule type="expression" dxfId="28" priority="1" stopIfTrue="1">
      <formula>$A78&lt;&gt;""</formula>
    </cfRule>
  </conditionalFormatting>
  <conditionalFormatting sqref="A8:I76 I78">
    <cfRule type="expression" dxfId="27" priority="2" stopIfTrue="1">
      <formula>$A8&lt;&gt;""</formula>
    </cfRule>
  </conditionalFormatting>
  <dataValidations count="5">
    <dataValidation type="date" allowBlank="1" showErrorMessage="1" sqref="D79:D278" xr:uid="{00000000-0002-0000-0100-000000000000}">
      <formula1>41640</formula1>
      <formula2>42004</formula2>
    </dataValidation>
    <dataValidation type="date" allowBlank="1" showErrorMessage="1" sqref="D8:D76 D78" xr:uid="{00000000-0002-0000-0100-000001000000}">
      <formula1>45658</formula1>
      <formula2>46022</formula2>
    </dataValidation>
    <dataValidation type="date" allowBlank="1" showErrorMessage="1" sqref="D7" xr:uid="{00000000-0002-0000-0100-000002000000}">
      <formula1>42370</formula1>
      <formula2>42735</formula2>
    </dataValidation>
    <dataValidation type="decimal" operator="greaterThan" allowBlank="1" showErrorMessage="1" sqref="H8:I76 H78:I78 H79:H278" xr:uid="{00000000-0002-0000-0100-000003000000}">
      <formula1>0</formula1>
    </dataValidation>
    <dataValidation type="list" allowBlank="1" sqref="E8:F76 E78:F278" xr:uid="{00000000-0002-0000-0100-000004000000}">
      <formula1>#REF!</formula1>
    </dataValidation>
  </dataValidations>
  <pageMargins left="0.19685039370078741" right="0.19685039370078741" top="0.39370078740157483" bottom="0.39370078740157483" header="0" footer="0"/>
  <pageSetup paperSize="9" orientation="landscape"/>
  <headerFooter>
    <oddFooter>&amp;Cstrana &amp;P/</oddFooter>
  </headerFooter>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1000"/>
  <sheetViews>
    <sheetView workbookViewId="0"/>
  </sheetViews>
  <sheetFormatPr defaultColWidth="12.6328125" defaultRowHeight="15" customHeight="1" x14ac:dyDescent="0.25"/>
  <cols>
    <col min="1" max="1" width="11.6328125" customWidth="1"/>
    <col min="2" max="2" width="62.90625" customWidth="1"/>
    <col min="3" max="4" width="11.6328125" customWidth="1"/>
    <col min="5" max="6" width="11.36328125" customWidth="1"/>
    <col min="7" max="7" width="8.90625" hidden="1" customWidth="1"/>
    <col min="8" max="11" width="11.36328125" customWidth="1"/>
    <col min="12" max="26" width="14.36328125" customWidth="1"/>
  </cols>
  <sheetData>
    <row r="1" spans="1:11" ht="35.25" customHeight="1" x14ac:dyDescent="0.3">
      <c r="A1" s="259" t="s">
        <v>347</v>
      </c>
      <c r="B1" s="260"/>
      <c r="C1" s="62">
        <v>45688</v>
      </c>
      <c r="D1" s="63"/>
      <c r="E1" s="64"/>
      <c r="F1" s="64"/>
      <c r="G1" s="65">
        <v>45688</v>
      </c>
      <c r="H1" s="64"/>
      <c r="I1" s="64"/>
      <c r="J1" s="64"/>
      <c r="K1" s="64"/>
    </row>
    <row r="2" spans="1:11" ht="12.75" customHeight="1" x14ac:dyDescent="0.3">
      <c r="A2" s="66"/>
      <c r="B2" s="66"/>
      <c r="C2" s="67"/>
      <c r="D2" s="67"/>
      <c r="E2" s="67"/>
      <c r="F2" s="67"/>
      <c r="G2" s="65">
        <v>45716</v>
      </c>
      <c r="H2" s="67"/>
      <c r="I2" s="67"/>
      <c r="J2" s="67"/>
      <c r="K2" s="67"/>
    </row>
    <row r="3" spans="1:11" ht="12.75" customHeight="1" x14ac:dyDescent="0.3">
      <c r="A3" s="68" t="s">
        <v>348</v>
      </c>
      <c r="B3" s="261" t="str">
        <f t="array" ref="B3">INDEX(Adr!B:B,Doklady!B102+1)</f>
        <v>job&amp;fun s.r.o.</v>
      </c>
      <c r="C3" s="249"/>
      <c r="D3" s="249"/>
      <c r="E3" s="67"/>
      <c r="F3" s="67"/>
      <c r="G3" s="65">
        <v>45747</v>
      </c>
      <c r="H3" s="67"/>
      <c r="I3" s="67"/>
      <c r="J3" s="67"/>
      <c r="K3" s="67"/>
    </row>
    <row r="4" spans="1:11" ht="12.75" customHeight="1" x14ac:dyDescent="0.3">
      <c r="A4" s="68" t="s">
        <v>349</v>
      </c>
      <c r="B4" s="67" t="str">
        <f t="array" ref="B4">RIGHT("0000"&amp;INDEX(Adr!A:A,Doklady!B102+1),8)</f>
        <v>47210125</v>
      </c>
      <c r="C4" s="67"/>
      <c r="D4" s="67"/>
      <c r="E4" s="67"/>
      <c r="F4" s="67"/>
      <c r="G4" s="65">
        <v>45777</v>
      </c>
      <c r="H4" s="67"/>
      <c r="I4" s="67"/>
      <c r="J4" s="67"/>
      <c r="K4" s="67"/>
    </row>
    <row r="5" spans="1:11" ht="12.75" customHeight="1" x14ac:dyDescent="0.3">
      <c r="A5" s="68" t="s">
        <v>350</v>
      </c>
      <c r="B5" s="67" t="str">
        <f t="array" ref="B5">INDEX(Adr!D:D,Doklady!B102+1)&amp;", "&amp;INDEX(Adr!E:E,Doklady!B102+1)</f>
        <v>Letná 33, Stará Ľubovňa</v>
      </c>
      <c r="C5" s="67"/>
      <c r="D5" s="67"/>
      <c r="E5" s="67"/>
      <c r="F5" s="67"/>
      <c r="G5" s="65">
        <v>45808</v>
      </c>
      <c r="H5" s="67"/>
      <c r="I5" s="67"/>
      <c r="J5" s="67"/>
      <c r="K5" s="67"/>
    </row>
    <row r="6" spans="1:11" ht="12.75" customHeight="1" x14ac:dyDescent="0.3">
      <c r="A6" s="68"/>
      <c r="B6" s="67"/>
      <c r="C6" s="67"/>
      <c r="D6" s="67"/>
      <c r="E6" s="67"/>
      <c r="F6" s="67"/>
      <c r="G6" s="65">
        <v>45838</v>
      </c>
      <c r="H6" s="67"/>
      <c r="I6" s="67"/>
      <c r="J6" s="67"/>
      <c r="K6" s="67"/>
    </row>
    <row r="7" spans="1:11" ht="12.75" customHeight="1" x14ac:dyDescent="0.3">
      <c r="A7" s="67"/>
      <c r="B7" s="67"/>
      <c r="C7" s="67"/>
      <c r="D7" s="67"/>
      <c r="E7" s="67"/>
      <c r="F7" s="67"/>
      <c r="G7" s="65">
        <v>45869</v>
      </c>
      <c r="H7" s="67"/>
      <c r="I7" s="67"/>
      <c r="J7" s="67"/>
      <c r="K7" s="67"/>
    </row>
    <row r="8" spans="1:11" ht="12.75" customHeight="1" x14ac:dyDescent="0.3">
      <c r="A8" s="67"/>
      <c r="B8" s="67"/>
      <c r="C8" s="67"/>
      <c r="D8" s="67"/>
      <c r="E8" s="67"/>
      <c r="F8" s="67"/>
      <c r="G8" s="65">
        <v>45900</v>
      </c>
      <c r="H8" s="67"/>
      <c r="I8" s="67"/>
      <c r="J8" s="67"/>
      <c r="K8" s="67"/>
    </row>
    <row r="9" spans="1:11" ht="12.75" customHeight="1" x14ac:dyDescent="0.3">
      <c r="A9" s="69" t="s">
        <v>351</v>
      </c>
      <c r="B9" s="69" t="s">
        <v>351</v>
      </c>
      <c r="C9" s="70" t="s">
        <v>352</v>
      </c>
      <c r="D9" s="67"/>
      <c r="E9" s="67"/>
      <c r="F9" s="67"/>
      <c r="G9" s="65">
        <v>45930</v>
      </c>
      <c r="H9" s="67"/>
      <c r="I9" s="67"/>
      <c r="J9" s="67"/>
      <c r="K9" s="67"/>
    </row>
    <row r="10" spans="1:11" ht="12.75" customHeight="1" x14ac:dyDescent="0.3">
      <c r="A10" s="71" t="s">
        <v>353</v>
      </c>
      <c r="B10" s="72" t="s">
        <v>354</v>
      </c>
      <c r="C10" s="73">
        <f>+Spolu!C10</f>
        <v>5000</v>
      </c>
      <c r="D10" s="67"/>
      <c r="E10" s="67"/>
      <c r="F10" s="67"/>
      <c r="G10" s="65">
        <v>45961</v>
      </c>
      <c r="H10" s="67"/>
      <c r="I10" s="67"/>
      <c r="J10" s="67"/>
      <c r="K10" s="67"/>
    </row>
    <row r="11" spans="1:11" ht="12.75" customHeight="1" x14ac:dyDescent="0.3">
      <c r="A11" s="71" t="s">
        <v>355</v>
      </c>
      <c r="B11" s="72" t="s">
        <v>356</v>
      </c>
      <c r="C11" s="73">
        <f>+Spolu!C11</f>
        <v>0</v>
      </c>
      <c r="D11" s="67"/>
      <c r="E11" s="67"/>
      <c r="F11" s="67"/>
      <c r="G11" s="65">
        <v>45991</v>
      </c>
      <c r="H11" s="67"/>
      <c r="I11" s="67"/>
      <c r="J11" s="67"/>
      <c r="K11" s="67"/>
    </row>
    <row r="12" spans="1:11" ht="12.75" customHeight="1" x14ac:dyDescent="0.3">
      <c r="A12" s="71" t="s">
        <v>357</v>
      </c>
      <c r="B12" s="72" t="s">
        <v>358</v>
      </c>
      <c r="C12" s="73">
        <v>0</v>
      </c>
      <c r="D12" s="67"/>
      <c r="E12" s="67"/>
      <c r="F12" s="67"/>
      <c r="G12" s="65">
        <v>46022</v>
      </c>
      <c r="H12" s="67"/>
      <c r="I12" s="67"/>
      <c r="J12" s="67"/>
      <c r="K12" s="67"/>
    </row>
    <row r="13" spans="1:11" ht="12.75" customHeight="1" x14ac:dyDescent="0.3">
      <c r="A13" s="71" t="s">
        <v>359</v>
      </c>
      <c r="B13" s="72" t="s">
        <v>360</v>
      </c>
      <c r="C13" s="73">
        <f>+Spolu!C13</f>
        <v>0</v>
      </c>
      <c r="D13" s="67"/>
      <c r="E13" s="67"/>
      <c r="F13" s="67"/>
      <c r="G13" s="65"/>
      <c r="H13" s="67"/>
      <c r="I13" s="67"/>
      <c r="J13" s="67"/>
      <c r="K13" s="67"/>
    </row>
    <row r="14" spans="1:11" ht="12.75" customHeight="1" x14ac:dyDescent="0.3">
      <c r="A14" s="71" t="s">
        <v>361</v>
      </c>
      <c r="B14" s="72" t="s">
        <v>362</v>
      </c>
      <c r="C14" s="73">
        <f>+Spolu!C14</f>
        <v>0</v>
      </c>
      <c r="D14" s="67"/>
      <c r="E14" s="67"/>
      <c r="F14" s="67"/>
      <c r="G14" s="65"/>
      <c r="H14" s="67"/>
      <c r="I14" s="67"/>
      <c r="J14" s="67"/>
      <c r="K14" s="67"/>
    </row>
    <row r="15" spans="1:11" ht="12.75" customHeight="1" x14ac:dyDescent="0.3">
      <c r="A15" s="74" t="s">
        <v>363</v>
      </c>
      <c r="B15" s="75"/>
      <c r="C15" s="76">
        <f>SUM(C10:C14)</f>
        <v>5000</v>
      </c>
      <c r="D15" s="67"/>
      <c r="E15" s="67"/>
      <c r="F15" s="67"/>
      <c r="G15" s="65"/>
      <c r="H15" s="67"/>
      <c r="I15" s="67"/>
      <c r="J15" s="67"/>
      <c r="K15" s="67"/>
    </row>
    <row r="16" spans="1:11" ht="12.75" customHeight="1" x14ac:dyDescent="0.3">
      <c r="A16" s="67"/>
      <c r="B16" s="67"/>
      <c r="C16" s="67"/>
      <c r="D16" s="67"/>
      <c r="E16" s="67"/>
      <c r="F16" s="67"/>
      <c r="G16" s="65"/>
      <c r="H16" s="67"/>
      <c r="I16" s="67"/>
      <c r="J16" s="67"/>
      <c r="K16" s="67"/>
    </row>
    <row r="17" spans="1:11" ht="72" customHeight="1" x14ac:dyDescent="0.25">
      <c r="A17" s="262" t="s">
        <v>364</v>
      </c>
      <c r="B17" s="249"/>
      <c r="C17" s="249"/>
      <c r="D17" s="249"/>
      <c r="E17" s="14"/>
      <c r="F17" s="67"/>
      <c r="G17" s="77"/>
      <c r="H17" s="67"/>
      <c r="I17" s="67"/>
      <c r="J17" s="67"/>
      <c r="K17" s="67"/>
    </row>
    <row r="18" spans="1:11" ht="12.75" customHeight="1" x14ac:dyDescent="0.25">
      <c r="A18" s="67"/>
      <c r="B18" s="67"/>
      <c r="C18" s="67"/>
      <c r="D18" s="67"/>
      <c r="E18" s="67"/>
      <c r="F18" s="67"/>
      <c r="G18" s="77"/>
      <c r="H18" s="67"/>
      <c r="I18" s="67"/>
      <c r="J18" s="67"/>
      <c r="K18" s="67"/>
    </row>
    <row r="19" spans="1:11" ht="12.75" customHeight="1" x14ac:dyDescent="0.25">
      <c r="A19" s="67"/>
      <c r="B19" s="67"/>
      <c r="C19" s="67"/>
      <c r="D19" s="67"/>
      <c r="E19" s="67"/>
      <c r="F19" s="67"/>
      <c r="G19" s="77"/>
      <c r="H19" s="67"/>
      <c r="I19" s="67"/>
      <c r="J19" s="67"/>
      <c r="K19" s="67"/>
    </row>
    <row r="20" spans="1:11" ht="12.75" customHeight="1" x14ac:dyDescent="0.25">
      <c r="A20" s="67"/>
      <c r="B20" s="67"/>
      <c r="C20" s="67"/>
      <c r="D20" s="67"/>
      <c r="E20" s="67"/>
      <c r="F20" s="67"/>
      <c r="G20" s="77"/>
      <c r="H20" s="67"/>
      <c r="I20" s="67"/>
      <c r="J20" s="67"/>
      <c r="K20" s="67"/>
    </row>
    <row r="21" spans="1:11" ht="12.75" customHeight="1" x14ac:dyDescent="0.25">
      <c r="A21" s="67"/>
      <c r="B21" s="67"/>
      <c r="C21" s="67"/>
      <c r="D21" s="67"/>
      <c r="E21" s="67"/>
      <c r="F21" s="67"/>
      <c r="G21" s="77"/>
      <c r="H21" s="67"/>
      <c r="I21" s="67"/>
      <c r="J21" s="67"/>
      <c r="K21" s="67"/>
    </row>
    <row r="22" spans="1:11" ht="12.75" customHeight="1" x14ac:dyDescent="0.25">
      <c r="A22" s="67"/>
      <c r="B22" s="67"/>
      <c r="C22" s="67"/>
      <c r="D22" s="67"/>
      <c r="E22" s="67"/>
      <c r="F22" s="67"/>
      <c r="G22" s="77"/>
      <c r="H22" s="67"/>
      <c r="I22" s="67"/>
      <c r="J22" s="67"/>
      <c r="K22" s="67"/>
    </row>
    <row r="23" spans="1:11" ht="12.75" customHeight="1" x14ac:dyDescent="0.25">
      <c r="A23" s="67"/>
      <c r="B23" s="67"/>
      <c r="C23" s="67"/>
      <c r="D23" s="67"/>
      <c r="E23" s="67"/>
      <c r="F23" s="67"/>
      <c r="G23" s="77"/>
      <c r="H23" s="67"/>
      <c r="I23" s="67"/>
      <c r="J23" s="67"/>
      <c r="K23" s="67"/>
    </row>
    <row r="24" spans="1:11" ht="12.75" customHeight="1" x14ac:dyDescent="0.25">
      <c r="A24" s="67"/>
      <c r="B24" s="67"/>
      <c r="C24" s="67"/>
      <c r="D24" s="67"/>
      <c r="E24" s="67"/>
      <c r="F24" s="67"/>
      <c r="G24" s="77"/>
      <c r="H24" s="67"/>
      <c r="I24" s="67"/>
      <c r="J24" s="67"/>
      <c r="K24" s="67"/>
    </row>
    <row r="25" spans="1:11" ht="12.75" customHeight="1" x14ac:dyDescent="0.25">
      <c r="A25" s="67"/>
      <c r="B25" s="67"/>
      <c r="C25" s="67"/>
      <c r="D25" s="67"/>
      <c r="E25" s="67"/>
      <c r="F25" s="67"/>
      <c r="G25" s="77"/>
      <c r="H25" s="67"/>
      <c r="I25" s="67"/>
      <c r="J25" s="67"/>
      <c r="K25" s="67"/>
    </row>
    <row r="26" spans="1:11" ht="12.75" customHeight="1" x14ac:dyDescent="0.25">
      <c r="A26" s="67"/>
      <c r="B26" s="67"/>
      <c r="C26" s="67"/>
      <c r="D26" s="67"/>
      <c r="E26" s="67"/>
      <c r="F26" s="67"/>
      <c r="G26" s="77"/>
      <c r="H26" s="67"/>
      <c r="I26" s="67"/>
      <c r="J26" s="67"/>
      <c r="K26" s="67"/>
    </row>
    <row r="27" spans="1:11" ht="12.75" customHeight="1" x14ac:dyDescent="0.25">
      <c r="A27" s="67"/>
      <c r="B27" s="67"/>
      <c r="C27" s="67"/>
      <c r="D27" s="67"/>
      <c r="E27" s="67"/>
      <c r="F27" s="67"/>
      <c r="G27" s="77"/>
      <c r="H27" s="67"/>
      <c r="I27" s="67"/>
      <c r="J27" s="67"/>
      <c r="K27" s="67"/>
    </row>
    <row r="28" spans="1:11" ht="12.75" customHeight="1" x14ac:dyDescent="0.25">
      <c r="A28" s="67"/>
      <c r="B28" s="67"/>
      <c r="C28" s="67"/>
      <c r="D28" s="67"/>
      <c r="E28" s="67"/>
      <c r="F28" s="67"/>
      <c r="G28" s="77"/>
      <c r="H28" s="67"/>
      <c r="I28" s="67"/>
      <c r="J28" s="67"/>
      <c r="K28" s="67"/>
    </row>
    <row r="29" spans="1:11" ht="12.75" customHeight="1" x14ac:dyDescent="0.25">
      <c r="A29" s="67"/>
      <c r="B29" s="67"/>
      <c r="C29" s="67"/>
      <c r="D29" s="67"/>
      <c r="E29" s="67"/>
      <c r="F29" s="67"/>
      <c r="G29" s="77"/>
      <c r="H29" s="67"/>
      <c r="I29" s="67"/>
      <c r="J29" s="67"/>
      <c r="K29" s="67"/>
    </row>
    <row r="30" spans="1:11" ht="12.75" customHeight="1" x14ac:dyDescent="0.25">
      <c r="A30" s="67"/>
      <c r="B30" s="67"/>
      <c r="C30" s="67"/>
      <c r="D30" s="67"/>
      <c r="E30" s="67"/>
      <c r="F30" s="67"/>
      <c r="G30" s="77"/>
      <c r="H30" s="67"/>
      <c r="I30" s="67"/>
      <c r="J30" s="67"/>
      <c r="K30" s="67"/>
    </row>
    <row r="31" spans="1:11" ht="12.75" customHeight="1" x14ac:dyDescent="0.25">
      <c r="A31" s="67"/>
      <c r="B31" s="67"/>
      <c r="C31" s="67"/>
      <c r="D31" s="67"/>
      <c r="E31" s="67"/>
      <c r="F31" s="67"/>
      <c r="G31" s="77"/>
      <c r="H31" s="67"/>
      <c r="I31" s="67"/>
      <c r="J31" s="67"/>
      <c r="K31" s="67"/>
    </row>
    <row r="32" spans="1:11" ht="12.75" customHeight="1" x14ac:dyDescent="0.25">
      <c r="A32" s="67"/>
      <c r="B32" s="67"/>
      <c r="C32" s="67"/>
      <c r="D32" s="67"/>
      <c r="E32" s="67"/>
      <c r="F32" s="67"/>
      <c r="G32" s="77"/>
      <c r="H32" s="67"/>
      <c r="I32" s="67"/>
      <c r="J32" s="67"/>
      <c r="K32" s="67"/>
    </row>
    <row r="33" spans="1:11" ht="12.75" customHeight="1" x14ac:dyDescent="0.25">
      <c r="A33" s="67"/>
      <c r="B33" s="67"/>
      <c r="C33" s="67"/>
      <c r="D33" s="67"/>
      <c r="E33" s="67"/>
      <c r="F33" s="67"/>
      <c r="G33" s="77"/>
      <c r="H33" s="67"/>
      <c r="I33" s="67"/>
      <c r="J33" s="67"/>
      <c r="K33" s="67"/>
    </row>
    <row r="34" spans="1:11" ht="12.75" customHeight="1" x14ac:dyDescent="0.25">
      <c r="A34" s="67"/>
      <c r="B34" s="67"/>
      <c r="C34" s="67"/>
      <c r="D34" s="67"/>
      <c r="E34" s="67"/>
      <c r="F34" s="67"/>
      <c r="G34" s="77"/>
      <c r="H34" s="67"/>
      <c r="I34" s="67"/>
      <c r="J34" s="67"/>
      <c r="K34" s="67"/>
    </row>
    <row r="35" spans="1:11" ht="12.75" customHeight="1" x14ac:dyDescent="0.25">
      <c r="A35" s="67"/>
      <c r="B35" s="67"/>
      <c r="C35" s="67"/>
      <c r="D35" s="67"/>
      <c r="E35" s="67"/>
      <c r="F35" s="67"/>
      <c r="G35" s="77"/>
      <c r="H35" s="67"/>
      <c r="I35" s="67"/>
      <c r="J35" s="67"/>
      <c r="K35" s="67"/>
    </row>
    <row r="36" spans="1:11" ht="12.75" customHeight="1" x14ac:dyDescent="0.25">
      <c r="A36" s="67"/>
      <c r="B36" s="67"/>
      <c r="C36" s="67"/>
      <c r="D36" s="67"/>
      <c r="E36" s="67"/>
      <c r="F36" s="67"/>
      <c r="G36" s="77"/>
      <c r="H36" s="67"/>
      <c r="I36" s="67"/>
      <c r="J36" s="67"/>
      <c r="K36" s="67"/>
    </row>
    <row r="37" spans="1:11" ht="12.75" customHeight="1" x14ac:dyDescent="0.25">
      <c r="A37" s="67"/>
      <c r="B37" s="67"/>
      <c r="C37" s="67"/>
      <c r="D37" s="67"/>
      <c r="E37" s="67"/>
      <c r="F37" s="67"/>
      <c r="G37" s="77"/>
      <c r="H37" s="67"/>
      <c r="I37" s="67"/>
      <c r="J37" s="67"/>
      <c r="K37" s="67"/>
    </row>
    <row r="38" spans="1:11" ht="12.75" customHeight="1" x14ac:dyDescent="0.25">
      <c r="A38" s="67"/>
      <c r="B38" s="67"/>
      <c r="C38" s="67"/>
      <c r="D38" s="67"/>
      <c r="E38" s="67"/>
      <c r="F38" s="67"/>
      <c r="G38" s="77"/>
      <c r="H38" s="67"/>
      <c r="I38" s="67"/>
      <c r="J38" s="67"/>
      <c r="K38" s="67"/>
    </row>
    <row r="39" spans="1:11" ht="12.75" customHeight="1" x14ac:dyDescent="0.25">
      <c r="A39" s="67"/>
      <c r="B39" s="67"/>
      <c r="C39" s="67"/>
      <c r="D39" s="67"/>
      <c r="E39" s="67"/>
      <c r="F39" s="67"/>
      <c r="G39" s="77"/>
      <c r="H39" s="67"/>
      <c r="I39" s="67"/>
      <c r="J39" s="67"/>
      <c r="K39" s="67"/>
    </row>
    <row r="40" spans="1:11" ht="12.75" customHeight="1" x14ac:dyDescent="0.25">
      <c r="A40" s="67"/>
      <c r="B40" s="67"/>
      <c r="C40" s="67"/>
      <c r="D40" s="67"/>
      <c r="E40" s="67"/>
      <c r="F40" s="67"/>
      <c r="G40" s="77"/>
      <c r="H40" s="67"/>
      <c r="I40" s="67"/>
      <c r="J40" s="67"/>
      <c r="K40" s="67"/>
    </row>
    <row r="41" spans="1:11" ht="12.75" customHeight="1" x14ac:dyDescent="0.25">
      <c r="A41" s="67"/>
      <c r="B41" s="67"/>
      <c r="C41" s="67"/>
      <c r="D41" s="67"/>
      <c r="E41" s="67"/>
      <c r="F41" s="67"/>
      <c r="G41" s="77"/>
      <c r="H41" s="67"/>
      <c r="I41" s="67"/>
      <c r="J41" s="67"/>
      <c r="K41" s="67"/>
    </row>
    <row r="42" spans="1:11" ht="12.75" customHeight="1" x14ac:dyDescent="0.25">
      <c r="A42" s="67"/>
      <c r="B42" s="67"/>
      <c r="C42" s="67"/>
      <c r="D42" s="67"/>
      <c r="E42" s="67"/>
      <c r="F42" s="67"/>
      <c r="G42" s="77"/>
      <c r="H42" s="67"/>
      <c r="I42" s="67"/>
      <c r="J42" s="67"/>
      <c r="K42" s="67"/>
    </row>
    <row r="43" spans="1:11" ht="12.75" customHeight="1" x14ac:dyDescent="0.25">
      <c r="A43" s="67"/>
      <c r="B43" s="67"/>
      <c r="C43" s="67"/>
      <c r="D43" s="67"/>
      <c r="E43" s="67"/>
      <c r="F43" s="67"/>
      <c r="G43" s="77"/>
      <c r="H43" s="67"/>
      <c r="I43" s="67"/>
      <c r="J43" s="67"/>
      <c r="K43" s="67"/>
    </row>
    <row r="44" spans="1:11" ht="12.75" customHeight="1" x14ac:dyDescent="0.25">
      <c r="A44" s="67"/>
      <c r="B44" s="67"/>
      <c r="C44" s="67"/>
      <c r="D44" s="67"/>
      <c r="E44" s="67"/>
      <c r="F44" s="67"/>
      <c r="G44" s="77"/>
      <c r="H44" s="67"/>
      <c r="I44" s="67"/>
      <c r="J44" s="67"/>
      <c r="K44" s="67"/>
    </row>
    <row r="45" spans="1:11" ht="12.75" customHeight="1" x14ac:dyDescent="0.25">
      <c r="A45" s="67"/>
      <c r="B45" s="67"/>
      <c r="C45" s="67"/>
      <c r="D45" s="67"/>
      <c r="E45" s="67"/>
      <c r="F45" s="67"/>
      <c r="G45" s="77"/>
      <c r="H45" s="67"/>
      <c r="I45" s="67"/>
      <c r="J45" s="67"/>
      <c r="K45" s="67"/>
    </row>
    <row r="46" spans="1:11" ht="12.75" customHeight="1" x14ac:dyDescent="0.25">
      <c r="A46" s="67"/>
      <c r="B46" s="67"/>
      <c r="C46" s="67"/>
      <c r="D46" s="67"/>
      <c r="E46" s="67"/>
      <c r="F46" s="67"/>
      <c r="G46" s="77"/>
      <c r="H46" s="67"/>
      <c r="I46" s="67"/>
      <c r="J46" s="67"/>
      <c r="K46" s="67"/>
    </row>
    <row r="47" spans="1:11" ht="12.75" customHeight="1" x14ac:dyDescent="0.25">
      <c r="A47" s="67"/>
      <c r="B47" s="67"/>
      <c r="C47" s="67"/>
      <c r="D47" s="67"/>
      <c r="E47" s="67"/>
      <c r="F47" s="67"/>
      <c r="G47" s="77"/>
      <c r="H47" s="67"/>
      <c r="I47" s="67"/>
      <c r="J47" s="67"/>
      <c r="K47" s="67"/>
    </row>
    <row r="48" spans="1:11" ht="12.75" customHeight="1" x14ac:dyDescent="0.25">
      <c r="A48" s="67"/>
      <c r="B48" s="67"/>
      <c r="C48" s="67"/>
      <c r="D48" s="67"/>
      <c r="E48" s="67"/>
      <c r="F48" s="67"/>
      <c r="G48" s="77"/>
      <c r="H48" s="67"/>
      <c r="I48" s="67"/>
      <c r="J48" s="67"/>
      <c r="K48" s="67"/>
    </row>
    <row r="49" spans="1:11" ht="12.75" customHeight="1" x14ac:dyDescent="0.25">
      <c r="A49" s="67"/>
      <c r="B49" s="67"/>
      <c r="C49" s="67"/>
      <c r="D49" s="67"/>
      <c r="E49" s="67"/>
      <c r="F49" s="67"/>
      <c r="G49" s="77"/>
      <c r="H49" s="67"/>
      <c r="I49" s="67"/>
      <c r="J49" s="67"/>
      <c r="K49" s="67"/>
    </row>
    <row r="50" spans="1:11" ht="12.75" customHeight="1" x14ac:dyDescent="0.25">
      <c r="A50" s="67"/>
      <c r="B50" s="67"/>
      <c r="C50" s="67"/>
      <c r="D50" s="67"/>
      <c r="E50" s="67"/>
      <c r="F50" s="67"/>
      <c r="G50" s="77"/>
      <c r="H50" s="67"/>
      <c r="I50" s="67"/>
      <c r="J50" s="67"/>
      <c r="K50" s="67"/>
    </row>
    <row r="51" spans="1:11" ht="12.75" customHeight="1" x14ac:dyDescent="0.25">
      <c r="A51" s="67"/>
      <c r="B51" s="67"/>
      <c r="C51" s="67"/>
      <c r="D51" s="67"/>
      <c r="E51" s="67"/>
      <c r="F51" s="67"/>
      <c r="G51" s="77"/>
      <c r="H51" s="67"/>
      <c r="I51" s="67"/>
      <c r="J51" s="67"/>
      <c r="K51" s="67"/>
    </row>
    <row r="52" spans="1:11" ht="12.75" customHeight="1" x14ac:dyDescent="0.25">
      <c r="A52" s="67"/>
      <c r="B52" s="67"/>
      <c r="C52" s="67"/>
      <c r="D52" s="67"/>
      <c r="E52" s="67"/>
      <c r="F52" s="67"/>
      <c r="G52" s="77"/>
      <c r="H52" s="67"/>
      <c r="I52" s="67"/>
      <c r="J52" s="67"/>
      <c r="K52" s="67"/>
    </row>
    <row r="53" spans="1:11" ht="12.75" customHeight="1" x14ac:dyDescent="0.25">
      <c r="A53" s="67"/>
      <c r="B53" s="67"/>
      <c r="C53" s="67"/>
      <c r="D53" s="67"/>
      <c r="E53" s="67"/>
      <c r="F53" s="67"/>
      <c r="G53" s="77"/>
      <c r="H53" s="67"/>
      <c r="I53" s="67"/>
      <c r="J53" s="67"/>
      <c r="K53" s="67"/>
    </row>
    <row r="54" spans="1:11" ht="12.75" customHeight="1" x14ac:dyDescent="0.25">
      <c r="A54" s="67"/>
      <c r="B54" s="67"/>
      <c r="C54" s="67"/>
      <c r="D54" s="67"/>
      <c r="E54" s="67"/>
      <c r="F54" s="67"/>
      <c r="G54" s="77"/>
      <c r="H54" s="67"/>
      <c r="I54" s="67"/>
      <c r="J54" s="67"/>
      <c r="K54" s="67"/>
    </row>
    <row r="55" spans="1:11" ht="12.75" customHeight="1" x14ac:dyDescent="0.25">
      <c r="A55" s="67"/>
      <c r="B55" s="67"/>
      <c r="C55" s="67"/>
      <c r="D55" s="67"/>
      <c r="E55" s="67"/>
      <c r="F55" s="67"/>
      <c r="G55" s="77"/>
      <c r="H55" s="67"/>
      <c r="I55" s="67"/>
      <c r="J55" s="67"/>
      <c r="K55" s="67"/>
    </row>
    <row r="56" spans="1:11" ht="12.75" customHeight="1" x14ac:dyDescent="0.25">
      <c r="A56" s="67"/>
      <c r="B56" s="67"/>
      <c r="C56" s="67"/>
      <c r="D56" s="67"/>
      <c r="E56" s="67"/>
      <c r="F56" s="67"/>
      <c r="G56" s="77"/>
      <c r="H56" s="67"/>
      <c r="I56" s="67"/>
      <c r="J56" s="67"/>
      <c r="K56" s="67"/>
    </row>
    <row r="57" spans="1:11" ht="12.75" customHeight="1" x14ac:dyDescent="0.25">
      <c r="A57" s="67"/>
      <c r="B57" s="67"/>
      <c r="C57" s="67"/>
      <c r="D57" s="67"/>
      <c r="E57" s="67"/>
      <c r="F57" s="67"/>
      <c r="G57" s="77"/>
      <c r="H57" s="67"/>
      <c r="I57" s="67"/>
      <c r="J57" s="67"/>
      <c r="K57" s="67"/>
    </row>
    <row r="58" spans="1:11" ht="12.75" customHeight="1" x14ac:dyDescent="0.25">
      <c r="A58" s="67"/>
      <c r="B58" s="67"/>
      <c r="C58" s="67"/>
      <c r="D58" s="67"/>
      <c r="E58" s="67"/>
      <c r="F58" s="67"/>
      <c r="G58" s="77"/>
      <c r="H58" s="67"/>
      <c r="I58" s="67"/>
      <c r="J58" s="67"/>
      <c r="K58" s="67"/>
    </row>
    <row r="59" spans="1:11" ht="12.75" customHeight="1" x14ac:dyDescent="0.25">
      <c r="A59" s="67"/>
      <c r="B59" s="67"/>
      <c r="C59" s="67"/>
      <c r="D59" s="67"/>
      <c r="E59" s="67"/>
      <c r="F59" s="67"/>
      <c r="G59" s="77"/>
      <c r="H59" s="67"/>
      <c r="I59" s="67"/>
      <c r="J59" s="67"/>
      <c r="K59" s="67"/>
    </row>
    <row r="60" spans="1:11" ht="12.75" customHeight="1" x14ac:dyDescent="0.25">
      <c r="A60" s="67"/>
      <c r="B60" s="67"/>
      <c r="C60" s="67"/>
      <c r="D60" s="67"/>
      <c r="E60" s="67"/>
      <c r="F60" s="67"/>
      <c r="G60" s="77"/>
      <c r="H60" s="67"/>
      <c r="I60" s="67"/>
      <c r="J60" s="67"/>
      <c r="K60" s="67"/>
    </row>
    <row r="61" spans="1:11" ht="12.75" customHeight="1" x14ac:dyDescent="0.25">
      <c r="A61" s="67">
        <v>15</v>
      </c>
      <c r="B61" s="67"/>
      <c r="C61" s="67"/>
      <c r="D61" s="67"/>
      <c r="E61" s="67"/>
      <c r="F61" s="67"/>
      <c r="G61" s="77"/>
      <c r="H61" s="67"/>
      <c r="I61" s="67"/>
      <c r="J61" s="67"/>
      <c r="K61" s="67"/>
    </row>
    <row r="62" spans="1:11" ht="12.75" customHeight="1" x14ac:dyDescent="0.25">
      <c r="A62" s="67"/>
      <c r="B62" s="67"/>
      <c r="C62" s="67"/>
      <c r="D62" s="67"/>
      <c r="E62" s="67"/>
      <c r="F62" s="67"/>
      <c r="G62" s="77"/>
      <c r="H62" s="67"/>
      <c r="I62" s="67"/>
      <c r="J62" s="67"/>
      <c r="K62" s="67"/>
    </row>
    <row r="63" spans="1:11" ht="12.75" customHeight="1" x14ac:dyDescent="0.25">
      <c r="A63" s="67"/>
      <c r="B63" s="67"/>
      <c r="C63" s="67"/>
      <c r="D63" s="67"/>
      <c r="E63" s="67"/>
      <c r="F63" s="67"/>
      <c r="G63" s="77"/>
      <c r="H63" s="67"/>
      <c r="I63" s="67"/>
      <c r="J63" s="67"/>
      <c r="K63" s="67"/>
    </row>
    <row r="64" spans="1:11" ht="12.75" customHeight="1" x14ac:dyDescent="0.25">
      <c r="A64" s="67"/>
      <c r="B64" s="67"/>
      <c r="C64" s="67"/>
      <c r="D64" s="67"/>
      <c r="E64" s="67"/>
      <c r="F64" s="67"/>
      <c r="G64" s="77"/>
      <c r="H64" s="67"/>
      <c r="I64" s="67"/>
      <c r="J64" s="67"/>
      <c r="K64" s="67"/>
    </row>
    <row r="65" spans="1:11" ht="12.75" customHeight="1" x14ac:dyDescent="0.25">
      <c r="A65" s="67"/>
      <c r="B65" s="67"/>
      <c r="C65" s="67"/>
      <c r="D65" s="67"/>
      <c r="E65" s="67"/>
      <c r="F65" s="67"/>
      <c r="G65" s="77"/>
      <c r="H65" s="67"/>
      <c r="I65" s="67"/>
      <c r="J65" s="67"/>
      <c r="K65" s="67"/>
    </row>
    <row r="66" spans="1:11" ht="12.75" customHeight="1" x14ac:dyDescent="0.25">
      <c r="A66" s="67"/>
      <c r="B66" s="67"/>
      <c r="C66" s="67"/>
      <c r="D66" s="67"/>
      <c r="E66" s="67"/>
      <c r="F66" s="67"/>
      <c r="G66" s="77"/>
      <c r="H66" s="67"/>
      <c r="I66" s="67"/>
      <c r="J66" s="67"/>
      <c r="K66" s="67"/>
    </row>
    <row r="67" spans="1:11" ht="12.75" customHeight="1" x14ac:dyDescent="0.25">
      <c r="A67" s="67"/>
      <c r="B67" s="67"/>
      <c r="C67" s="67"/>
      <c r="D67" s="67"/>
      <c r="E67" s="67"/>
      <c r="F67" s="67"/>
      <c r="G67" s="77"/>
      <c r="H67" s="67"/>
      <c r="I67" s="67"/>
      <c r="J67" s="67"/>
      <c r="K67" s="67"/>
    </row>
    <row r="68" spans="1:11" ht="12.75" customHeight="1" x14ac:dyDescent="0.25">
      <c r="A68" s="67"/>
      <c r="B68" s="67"/>
      <c r="C68" s="67"/>
      <c r="D68" s="67"/>
      <c r="E68" s="67"/>
      <c r="F68" s="67"/>
      <c r="G68" s="77"/>
      <c r="H68" s="67"/>
      <c r="I68" s="67"/>
      <c r="J68" s="67"/>
      <c r="K68" s="67"/>
    </row>
    <row r="69" spans="1:11" ht="12.75" customHeight="1" x14ac:dyDescent="0.25">
      <c r="A69" s="67"/>
      <c r="B69" s="67"/>
      <c r="C69" s="67"/>
      <c r="D69" s="67"/>
      <c r="E69" s="67"/>
      <c r="F69" s="67"/>
      <c r="G69" s="77"/>
      <c r="H69" s="67"/>
      <c r="I69" s="67"/>
      <c r="J69" s="67"/>
      <c r="K69" s="67"/>
    </row>
    <row r="70" spans="1:11" ht="12.75" customHeight="1" x14ac:dyDescent="0.25">
      <c r="A70" s="67"/>
      <c r="B70" s="67"/>
      <c r="C70" s="67"/>
      <c r="D70" s="67"/>
      <c r="E70" s="67"/>
      <c r="F70" s="67"/>
      <c r="G70" s="77"/>
      <c r="H70" s="67"/>
      <c r="I70" s="67"/>
      <c r="J70" s="67"/>
      <c r="K70" s="67"/>
    </row>
    <row r="71" spans="1:11" ht="12.75" customHeight="1" x14ac:dyDescent="0.25">
      <c r="A71" s="67"/>
      <c r="B71" s="67"/>
      <c r="C71" s="67"/>
      <c r="D71" s="67"/>
      <c r="E71" s="67"/>
      <c r="F71" s="67"/>
      <c r="G71" s="77"/>
      <c r="H71" s="67"/>
      <c r="I71" s="67"/>
      <c r="J71" s="67"/>
      <c r="K71" s="67"/>
    </row>
    <row r="72" spans="1:11" ht="12.75" customHeight="1" x14ac:dyDescent="0.25">
      <c r="A72" s="67"/>
      <c r="B72" s="67"/>
      <c r="C72" s="67"/>
      <c r="D72" s="67"/>
      <c r="E72" s="67"/>
      <c r="F72" s="67"/>
      <c r="G72" s="77"/>
      <c r="H72" s="67"/>
      <c r="I72" s="67"/>
      <c r="J72" s="67"/>
      <c r="K72" s="67"/>
    </row>
    <row r="73" spans="1:11" ht="12.75" customHeight="1" x14ac:dyDescent="0.25">
      <c r="A73" s="67"/>
      <c r="B73" s="67"/>
      <c r="C73" s="67"/>
      <c r="D73" s="67"/>
      <c r="E73" s="67"/>
      <c r="F73" s="67"/>
      <c r="G73" s="77"/>
      <c r="H73" s="67"/>
      <c r="I73" s="67"/>
      <c r="J73" s="67"/>
      <c r="K73" s="67"/>
    </row>
    <row r="74" spans="1:11" ht="12.75" customHeight="1" x14ac:dyDescent="0.25">
      <c r="A74" s="67"/>
      <c r="B74" s="67"/>
      <c r="C74" s="67"/>
      <c r="D74" s="67"/>
      <c r="E74" s="67"/>
      <c r="F74" s="67"/>
      <c r="G74" s="77"/>
      <c r="H74" s="67"/>
      <c r="I74" s="67"/>
      <c r="J74" s="67"/>
      <c r="K74" s="67"/>
    </row>
    <row r="75" spans="1:11" ht="12.75" customHeight="1" x14ac:dyDescent="0.25">
      <c r="A75" s="67"/>
      <c r="B75" s="67"/>
      <c r="C75" s="67"/>
      <c r="D75" s="67"/>
      <c r="E75" s="67"/>
      <c r="F75" s="67"/>
      <c r="G75" s="77"/>
      <c r="H75" s="67"/>
      <c r="I75" s="67"/>
      <c r="J75" s="67"/>
      <c r="K75" s="67"/>
    </row>
    <row r="76" spans="1:11" ht="12.75" customHeight="1" x14ac:dyDescent="0.25">
      <c r="A76" s="67"/>
      <c r="B76" s="67"/>
      <c r="C76" s="67"/>
      <c r="D76" s="67"/>
      <c r="E76" s="67"/>
      <c r="F76" s="67"/>
      <c r="G76" s="77"/>
      <c r="H76" s="67"/>
      <c r="I76" s="67"/>
      <c r="J76" s="67"/>
      <c r="K76" s="67"/>
    </row>
    <row r="77" spans="1:11" ht="12.75" customHeight="1" x14ac:dyDescent="0.25">
      <c r="A77" s="67"/>
      <c r="B77" s="67"/>
      <c r="C77" s="67"/>
      <c r="D77" s="67"/>
      <c r="E77" s="67"/>
      <c r="F77" s="67"/>
      <c r="G77" s="77"/>
      <c r="H77" s="67"/>
      <c r="I77" s="67"/>
      <c r="J77" s="67"/>
      <c r="K77" s="67"/>
    </row>
    <row r="78" spans="1:11" ht="12.75" customHeight="1" x14ac:dyDescent="0.25">
      <c r="A78" s="67"/>
      <c r="B78" s="67"/>
      <c r="C78" s="67"/>
      <c r="D78" s="67"/>
      <c r="E78" s="67"/>
      <c r="F78" s="67"/>
      <c r="G78" s="77"/>
      <c r="H78" s="67"/>
      <c r="I78" s="67"/>
      <c r="J78" s="67"/>
      <c r="K78" s="67"/>
    </row>
    <row r="79" spans="1:11" ht="12.75" customHeight="1" x14ac:dyDescent="0.25">
      <c r="A79" s="67"/>
      <c r="B79" s="67"/>
      <c r="C79" s="67"/>
      <c r="D79" s="67"/>
      <c r="E79" s="67"/>
      <c r="F79" s="67"/>
      <c r="G79" s="77"/>
      <c r="H79" s="67"/>
      <c r="I79" s="67"/>
      <c r="J79" s="67"/>
      <c r="K79" s="67"/>
    </row>
    <row r="80" spans="1:11" ht="12.75" customHeight="1" x14ac:dyDescent="0.25">
      <c r="A80" s="67"/>
      <c r="B80" s="67"/>
      <c r="C80" s="67"/>
      <c r="D80" s="67"/>
      <c r="E80" s="67"/>
      <c r="F80" s="67"/>
      <c r="G80" s="77"/>
      <c r="H80" s="67"/>
      <c r="I80" s="67"/>
      <c r="J80" s="67"/>
      <c r="K80" s="67"/>
    </row>
    <row r="81" spans="1:11" ht="12.75" customHeight="1" x14ac:dyDescent="0.25">
      <c r="A81" s="67"/>
      <c r="B81" s="67"/>
      <c r="C81" s="67"/>
      <c r="D81" s="67"/>
      <c r="E81" s="67"/>
      <c r="F81" s="67"/>
      <c r="G81" s="77"/>
      <c r="H81" s="67"/>
      <c r="I81" s="67"/>
      <c r="J81" s="67"/>
      <c r="K81" s="67"/>
    </row>
    <row r="82" spans="1:11" ht="12.75" customHeight="1" x14ac:dyDescent="0.25">
      <c r="A82" s="67"/>
      <c r="B82" s="67"/>
      <c r="C82" s="67"/>
      <c r="D82" s="67"/>
      <c r="E82" s="67"/>
      <c r="F82" s="67"/>
      <c r="G82" s="77"/>
      <c r="H82" s="67"/>
      <c r="I82" s="67"/>
      <c r="J82" s="67"/>
      <c r="K82" s="67"/>
    </row>
    <row r="83" spans="1:11" ht="12.75" customHeight="1" x14ac:dyDescent="0.25">
      <c r="A83" s="67"/>
      <c r="B83" s="67"/>
      <c r="C83" s="67"/>
      <c r="D83" s="67"/>
      <c r="E83" s="67"/>
      <c r="F83" s="67"/>
      <c r="G83" s="77"/>
      <c r="H83" s="67"/>
      <c r="I83" s="67"/>
      <c r="J83" s="67"/>
      <c r="K83" s="67"/>
    </row>
    <row r="84" spans="1:11" ht="12.75" customHeight="1" x14ac:dyDescent="0.25">
      <c r="A84" s="67"/>
      <c r="B84" s="67"/>
      <c r="C84" s="67"/>
      <c r="D84" s="67"/>
      <c r="E84" s="67"/>
      <c r="F84" s="67"/>
      <c r="G84" s="77"/>
      <c r="H84" s="67"/>
      <c r="I84" s="67"/>
      <c r="J84" s="67"/>
      <c r="K84" s="67"/>
    </row>
    <row r="85" spans="1:11" ht="12.75" customHeight="1" x14ac:dyDescent="0.25">
      <c r="A85" s="67"/>
      <c r="B85" s="67"/>
      <c r="C85" s="67"/>
      <c r="D85" s="67"/>
      <c r="E85" s="67"/>
      <c r="F85" s="67"/>
      <c r="G85" s="77"/>
      <c r="H85" s="67"/>
      <c r="I85" s="67"/>
      <c r="J85" s="67"/>
      <c r="K85" s="67"/>
    </row>
    <row r="86" spans="1:11" ht="12.75" customHeight="1" x14ac:dyDescent="0.25">
      <c r="A86" s="67"/>
      <c r="B86" s="67"/>
      <c r="C86" s="67"/>
      <c r="D86" s="67"/>
      <c r="E86" s="67"/>
      <c r="F86" s="67"/>
      <c r="G86" s="77"/>
      <c r="H86" s="67"/>
      <c r="I86" s="67"/>
      <c r="J86" s="67"/>
      <c r="K86" s="67"/>
    </row>
    <row r="87" spans="1:11" ht="12.75" customHeight="1" x14ac:dyDescent="0.25">
      <c r="A87" s="67"/>
      <c r="B87" s="67"/>
      <c r="C87" s="67"/>
      <c r="D87" s="67"/>
      <c r="E87" s="67"/>
      <c r="F87" s="67"/>
      <c r="G87" s="77"/>
      <c r="H87" s="67"/>
      <c r="I87" s="67"/>
      <c r="J87" s="67"/>
      <c r="K87" s="67"/>
    </row>
    <row r="88" spans="1:11" ht="12.75" customHeight="1" x14ac:dyDescent="0.25">
      <c r="A88" s="67"/>
      <c r="B88" s="67"/>
      <c r="C88" s="67"/>
      <c r="D88" s="67"/>
      <c r="E88" s="67"/>
      <c r="F88" s="67"/>
      <c r="G88" s="77"/>
      <c r="H88" s="67"/>
      <c r="I88" s="67"/>
      <c r="J88" s="67"/>
      <c r="K88" s="67"/>
    </row>
    <row r="89" spans="1:11" ht="12.75" customHeight="1" x14ac:dyDescent="0.25">
      <c r="A89" s="67"/>
      <c r="B89" s="67"/>
      <c r="C89" s="67"/>
      <c r="D89" s="67"/>
      <c r="E89" s="67"/>
      <c r="F89" s="67"/>
      <c r="G89" s="77"/>
      <c r="H89" s="67"/>
      <c r="I89" s="67"/>
      <c r="J89" s="67"/>
      <c r="K89" s="67"/>
    </row>
    <row r="90" spans="1:11" ht="12.75" customHeight="1" x14ac:dyDescent="0.25">
      <c r="A90" s="67"/>
      <c r="B90" s="67"/>
      <c r="C90" s="67"/>
      <c r="D90" s="67"/>
      <c r="E90" s="67"/>
      <c r="F90" s="67"/>
      <c r="G90" s="77"/>
      <c r="H90" s="67"/>
      <c r="I90" s="67"/>
      <c r="J90" s="67"/>
      <c r="K90" s="67"/>
    </row>
    <row r="91" spans="1:11" ht="12.75" customHeight="1" x14ac:dyDescent="0.25">
      <c r="A91" s="67"/>
      <c r="B91" s="67"/>
      <c r="C91" s="67"/>
      <c r="D91" s="67"/>
      <c r="E91" s="67"/>
      <c r="F91" s="67"/>
      <c r="G91" s="77"/>
      <c r="H91" s="67"/>
      <c r="I91" s="67"/>
      <c r="J91" s="67"/>
      <c r="K91" s="67"/>
    </row>
    <row r="92" spans="1:11" ht="12.75" customHeight="1" x14ac:dyDescent="0.25">
      <c r="A92" s="67"/>
      <c r="B92" s="67"/>
      <c r="C92" s="67"/>
      <c r="D92" s="67"/>
      <c r="E92" s="67"/>
      <c r="F92" s="67"/>
      <c r="G92" s="77"/>
      <c r="H92" s="67"/>
      <c r="I92" s="67"/>
      <c r="J92" s="67"/>
      <c r="K92" s="67"/>
    </row>
    <row r="93" spans="1:11" ht="12.75" customHeight="1" x14ac:dyDescent="0.25">
      <c r="A93" s="67"/>
      <c r="B93" s="67"/>
      <c r="C93" s="67"/>
      <c r="D93" s="67"/>
      <c r="E93" s="67"/>
      <c r="F93" s="67"/>
      <c r="G93" s="77"/>
      <c r="H93" s="67"/>
      <c r="I93" s="67"/>
      <c r="J93" s="67"/>
      <c r="K93" s="67"/>
    </row>
    <row r="94" spans="1:11" ht="12.75" customHeight="1" x14ac:dyDescent="0.25">
      <c r="A94" s="67"/>
      <c r="B94" s="67"/>
      <c r="C94" s="67"/>
      <c r="D94" s="67"/>
      <c r="E94" s="67"/>
      <c r="F94" s="67"/>
      <c r="G94" s="77"/>
      <c r="H94" s="67"/>
      <c r="I94" s="67"/>
      <c r="J94" s="67"/>
      <c r="K94" s="67"/>
    </row>
    <row r="95" spans="1:11" ht="12.75" customHeight="1" x14ac:dyDescent="0.25">
      <c r="A95" s="67"/>
      <c r="B95" s="67"/>
      <c r="C95" s="67"/>
      <c r="D95" s="67"/>
      <c r="E95" s="67"/>
      <c r="F95" s="67"/>
      <c r="G95" s="77"/>
      <c r="H95" s="67"/>
      <c r="I95" s="67"/>
      <c r="J95" s="67"/>
      <c r="K95" s="67"/>
    </row>
    <row r="96" spans="1:11" ht="12.75" customHeight="1" x14ac:dyDescent="0.25">
      <c r="A96" s="67"/>
      <c r="B96" s="67"/>
      <c r="C96" s="67"/>
      <c r="D96" s="67"/>
      <c r="E96" s="67"/>
      <c r="F96" s="67"/>
      <c r="G96" s="77"/>
      <c r="H96" s="67"/>
      <c r="I96" s="67"/>
      <c r="J96" s="67"/>
      <c r="K96" s="67"/>
    </row>
    <row r="97" spans="1:11" ht="12.75" customHeight="1" x14ac:dyDescent="0.25">
      <c r="A97" s="67"/>
      <c r="B97" s="67"/>
      <c r="C97" s="67"/>
      <c r="D97" s="67"/>
      <c r="E97" s="67"/>
      <c r="F97" s="67"/>
      <c r="G97" s="77"/>
      <c r="H97" s="67"/>
      <c r="I97" s="67"/>
      <c r="J97" s="67"/>
      <c r="K97" s="67"/>
    </row>
    <row r="98" spans="1:11" ht="12.75" customHeight="1" x14ac:dyDescent="0.25">
      <c r="A98" s="67"/>
      <c r="B98" s="67"/>
      <c r="C98" s="67"/>
      <c r="D98" s="67"/>
      <c r="E98" s="67"/>
      <c r="F98" s="67"/>
      <c r="G98" s="77"/>
      <c r="H98" s="67"/>
      <c r="I98" s="67"/>
      <c r="J98" s="67"/>
      <c r="K98" s="67"/>
    </row>
    <row r="99" spans="1:11" ht="12.75" customHeight="1" x14ac:dyDescent="0.25">
      <c r="A99" s="67"/>
      <c r="B99" s="67"/>
      <c r="C99" s="67"/>
      <c r="D99" s="67"/>
      <c r="E99" s="67"/>
      <c r="F99" s="67"/>
      <c r="G99" s="77"/>
      <c r="H99" s="67"/>
      <c r="I99" s="67"/>
      <c r="J99" s="67"/>
      <c r="K99" s="67"/>
    </row>
    <row r="100" spans="1:11" ht="12.75" customHeight="1" x14ac:dyDescent="0.25">
      <c r="A100" s="67"/>
      <c r="B100" s="67"/>
      <c r="C100" s="67"/>
      <c r="D100" s="67"/>
      <c r="E100" s="67"/>
      <c r="F100" s="67"/>
      <c r="G100" s="77"/>
      <c r="H100" s="67"/>
      <c r="I100" s="67"/>
      <c r="J100" s="67"/>
      <c r="K100" s="67"/>
    </row>
    <row r="101" spans="1:11" ht="15.75" customHeight="1" x14ac:dyDescent="0.25"/>
    <row r="102" spans="1:11" ht="15.75" customHeight="1" x14ac:dyDescent="0.25"/>
    <row r="103" spans="1:11" ht="15.75" customHeight="1" x14ac:dyDescent="0.25"/>
    <row r="104" spans="1:11" ht="15.75" customHeight="1" x14ac:dyDescent="0.25"/>
    <row r="105" spans="1:11" ht="15.75" customHeight="1" x14ac:dyDescent="0.25"/>
    <row r="106" spans="1:11" ht="15.75" customHeight="1" x14ac:dyDescent="0.25"/>
    <row r="107" spans="1:11" ht="15.75" customHeight="1" x14ac:dyDescent="0.25"/>
    <row r="108" spans="1:11" ht="15.75" customHeight="1" x14ac:dyDescent="0.25"/>
    <row r="109" spans="1:11" ht="15.75" customHeight="1" x14ac:dyDescent="0.25"/>
    <row r="110" spans="1:11" ht="15.75" customHeight="1" x14ac:dyDescent="0.25"/>
    <row r="111" spans="1:11" ht="15.75" customHeight="1" x14ac:dyDescent="0.25"/>
    <row r="112" spans="1:11"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3">
    <mergeCell ref="A1:B1"/>
    <mergeCell ref="B3:D3"/>
    <mergeCell ref="A17:D17"/>
  </mergeCells>
  <dataValidations count="2">
    <dataValidation type="decimal" allowBlank="1" showErrorMessage="1" sqref="C10:C14" xr:uid="{00000000-0002-0000-0200-000000000000}">
      <formula1>0</formula1>
      <formula2>20000000</formula2>
    </dataValidation>
    <dataValidation type="list" allowBlank="1" showErrorMessage="1" sqref="C1" xr:uid="{00000000-0002-0000-0200-000001000000}">
      <formula1>$G$1:$G$12</formula1>
    </dataValidation>
  </dataValidations>
  <printOptions horizontalCentered="1"/>
  <pageMargins left="0.51181102362204722" right="0.51181102362204722" top="0.74803149606299213" bottom="0.74803149606299213"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topLeftCell="A12" zoomScaleNormal="100" workbookViewId="0">
      <selection sqref="A1:I131"/>
    </sheetView>
  </sheetViews>
  <sheetFormatPr defaultColWidth="12.6328125" defaultRowHeight="15" customHeight="1" x14ac:dyDescent="0.25"/>
  <cols>
    <col min="1" max="1" width="5.6328125" customWidth="1"/>
    <col min="2" max="2" width="55.36328125" customWidth="1"/>
    <col min="3" max="9" width="11.6328125" customWidth="1"/>
    <col min="10" max="10" width="63.6328125" customWidth="1"/>
    <col min="11" max="11" width="13.08984375" customWidth="1"/>
    <col min="12" max="12" width="30.08984375" customWidth="1"/>
    <col min="13" max="13" width="6.6328125" customWidth="1"/>
    <col min="14" max="14" width="22.90625" customWidth="1"/>
    <col min="15" max="15" width="4" customWidth="1"/>
    <col min="16" max="16" width="22.90625" customWidth="1"/>
    <col min="17" max="17" width="4" customWidth="1"/>
    <col min="18" max="18" width="22.90625" customWidth="1"/>
    <col min="19" max="19" width="4.08984375" customWidth="1"/>
    <col min="20" max="20" width="22.90625" customWidth="1"/>
    <col min="21" max="21" width="4.08984375" customWidth="1"/>
    <col min="22" max="26" width="11.36328125" customWidth="1"/>
  </cols>
  <sheetData>
    <row r="1" spans="1:26" ht="9.75" customHeight="1" x14ac:dyDescent="0.35">
      <c r="A1" s="252" t="s">
        <v>365</v>
      </c>
      <c r="B1" s="253"/>
      <c r="C1" s="253"/>
      <c r="D1" s="253"/>
      <c r="E1" s="253"/>
      <c r="F1" s="253"/>
      <c r="G1" s="253"/>
      <c r="H1" s="253"/>
      <c r="I1" s="253"/>
      <c r="J1" s="78"/>
      <c r="K1" s="78"/>
      <c r="L1" s="78"/>
      <c r="M1" s="78"/>
      <c r="N1" s="78"/>
      <c r="O1" s="78"/>
      <c r="P1" s="78"/>
      <c r="Q1" s="78"/>
      <c r="R1" s="78"/>
      <c r="S1" s="78"/>
      <c r="T1" s="78"/>
      <c r="U1" s="78"/>
      <c r="V1" s="78"/>
      <c r="W1" s="78"/>
      <c r="X1" s="78"/>
      <c r="Y1" s="78"/>
      <c r="Z1" s="78"/>
    </row>
    <row r="2" spans="1:26" ht="7.5" customHeight="1" x14ac:dyDescent="0.25">
      <c r="A2" s="35"/>
      <c r="B2" s="35"/>
      <c r="C2" s="35"/>
      <c r="D2" s="35"/>
      <c r="E2" s="35"/>
      <c r="F2" s="35"/>
      <c r="G2" s="35"/>
      <c r="H2" s="35"/>
      <c r="I2" s="35"/>
      <c r="J2" s="78"/>
      <c r="K2" s="78"/>
      <c r="L2" s="78"/>
      <c r="M2" s="78"/>
      <c r="N2" s="78"/>
      <c r="O2" s="78"/>
      <c r="P2" s="78"/>
      <c r="Q2" s="78"/>
      <c r="R2" s="78"/>
      <c r="S2" s="78"/>
      <c r="T2" s="78"/>
      <c r="U2" s="78"/>
      <c r="V2" s="78"/>
      <c r="W2" s="78"/>
      <c r="X2" s="78"/>
      <c r="Y2" s="78"/>
      <c r="Z2" s="78"/>
    </row>
    <row r="3" spans="1:26" ht="25.5" customHeight="1" x14ac:dyDescent="0.25">
      <c r="A3" s="43"/>
      <c r="B3" s="79" t="s">
        <v>95</v>
      </c>
      <c r="C3" s="263" t="str">
        <f t="array" ref="C3">INDEX(Adr!B2:B242,Doklady!B102)</f>
        <v>job&amp;fun s.r.o.</v>
      </c>
      <c r="D3" s="253"/>
      <c r="E3" s="253"/>
      <c r="F3" s="253"/>
      <c r="G3" s="80"/>
      <c r="H3" s="80"/>
      <c r="I3" s="81" t="str">
        <f>Doklady!I100</f>
        <v>V4</v>
      </c>
      <c r="J3" s="82"/>
      <c r="K3" s="82"/>
      <c r="L3" s="82"/>
      <c r="M3" s="82"/>
      <c r="N3" s="82"/>
      <c r="O3" s="82"/>
      <c r="P3" s="82"/>
      <c r="Q3" s="82"/>
      <c r="R3" s="82"/>
      <c r="S3" s="82"/>
      <c r="T3" s="82"/>
      <c r="U3" s="82"/>
      <c r="V3" s="82"/>
      <c r="W3" s="82"/>
      <c r="X3" s="82"/>
      <c r="Y3" s="82"/>
      <c r="Z3" s="82"/>
    </row>
    <row r="4" spans="1:26" ht="9.75" customHeight="1" x14ac:dyDescent="0.3">
      <c r="A4" s="43"/>
      <c r="B4" s="68" t="s">
        <v>349</v>
      </c>
      <c r="C4" s="83" t="str">
        <f t="array" ref="C4">INDEX(Adr!A2:A242,Doklady!B102)</f>
        <v>47210125</v>
      </c>
      <c r="D4" s="43"/>
      <c r="E4" s="43"/>
      <c r="F4" s="43"/>
      <c r="G4" s="43"/>
      <c r="H4" s="43"/>
      <c r="I4" s="81">
        <f>Doklady!I101</f>
        <v>45961</v>
      </c>
      <c r="J4" s="82"/>
      <c r="K4" s="82"/>
      <c r="L4" s="82"/>
      <c r="M4" s="82"/>
      <c r="N4" s="82"/>
      <c r="O4" s="82"/>
      <c r="P4" s="82"/>
      <c r="Q4" s="82"/>
      <c r="R4" s="82"/>
      <c r="S4" s="82"/>
      <c r="T4" s="82"/>
      <c r="U4" s="82"/>
      <c r="V4" s="82"/>
      <c r="W4" s="82"/>
      <c r="X4" s="82"/>
      <c r="Y4" s="82"/>
      <c r="Z4" s="82"/>
    </row>
    <row r="5" spans="1:26" ht="9.75" customHeight="1" x14ac:dyDescent="0.3">
      <c r="A5" s="43"/>
      <c r="B5" s="68" t="s">
        <v>366</v>
      </c>
      <c r="C5" s="43" t="str">
        <f t="array" ref="C5">INDEX(Adr!C2:C242,Doklady!B102)</f>
        <v>spoločnosť s ručením obmedzeným</v>
      </c>
      <c r="D5" s="43"/>
      <c r="E5" s="43"/>
      <c r="F5" s="43"/>
      <c r="G5" s="43"/>
      <c r="H5" s="43"/>
      <c r="I5" s="43"/>
      <c r="J5" s="82"/>
      <c r="K5" s="82"/>
      <c r="L5" s="82"/>
      <c r="M5" s="82"/>
      <c r="N5" s="82"/>
      <c r="O5" s="82"/>
      <c r="P5" s="82"/>
      <c r="Q5" s="82"/>
      <c r="R5" s="82"/>
      <c r="S5" s="82"/>
      <c r="T5" s="82"/>
      <c r="U5" s="82"/>
      <c r="V5" s="82"/>
      <c r="W5" s="82"/>
      <c r="X5" s="82"/>
      <c r="Y5" s="82"/>
      <c r="Z5" s="82"/>
    </row>
    <row r="6" spans="1:26" ht="9.75" customHeight="1" x14ac:dyDescent="0.3">
      <c r="A6" s="43"/>
      <c r="B6" s="68" t="s">
        <v>350</v>
      </c>
      <c r="C6" s="43" t="str">
        <f t="array" ref="C6">INDEX(Adr!D2:D242,Doklady!B102)&amp;", "&amp;INDEX(Adr!E2:E242,Doklady!B102)&amp;", "&amp;INDEX(Adr!F2:F242,Doklady!B102)</f>
        <v>Letná 33, Stará Ľubovňa, 064 01</v>
      </c>
      <c r="D6" s="43"/>
      <c r="E6" s="43"/>
      <c r="F6" s="43"/>
      <c r="G6" s="43"/>
      <c r="H6" s="43"/>
      <c r="I6" s="43"/>
      <c r="J6" s="82"/>
      <c r="K6" s="82"/>
      <c r="L6" s="82"/>
      <c r="M6" s="82"/>
      <c r="N6" s="82"/>
      <c r="O6" s="82"/>
      <c r="P6" s="82"/>
      <c r="Q6" s="82"/>
      <c r="R6" s="82"/>
      <c r="S6" s="82"/>
      <c r="T6" s="82"/>
      <c r="U6" s="82"/>
      <c r="V6" s="82"/>
      <c r="W6" s="82"/>
      <c r="X6" s="82"/>
      <c r="Y6" s="82"/>
      <c r="Z6" s="82"/>
    </row>
    <row r="7" spans="1:26" ht="9.75" hidden="1" customHeight="1" x14ac:dyDescent="0.3">
      <c r="A7" s="43"/>
      <c r="B7" s="68"/>
      <c r="C7" s="43"/>
      <c r="D7" s="43"/>
      <c r="E7" s="43"/>
      <c r="F7" s="43"/>
      <c r="G7" s="43"/>
      <c r="H7" s="43"/>
      <c r="I7" s="43"/>
      <c r="J7" s="82"/>
      <c r="K7" s="82"/>
      <c r="L7" s="82"/>
      <c r="M7" s="82"/>
      <c r="N7" s="82"/>
      <c r="O7" s="82"/>
      <c r="P7" s="82"/>
      <c r="Q7" s="82"/>
      <c r="R7" s="82"/>
      <c r="S7" s="82"/>
      <c r="T7" s="82"/>
      <c r="U7" s="82"/>
      <c r="V7" s="82"/>
      <c r="W7" s="82"/>
      <c r="X7" s="82"/>
      <c r="Y7" s="82"/>
      <c r="Z7" s="82"/>
    </row>
    <row r="8" spans="1:26" ht="6" customHeight="1" x14ac:dyDescent="0.3">
      <c r="A8" s="43"/>
      <c r="B8" s="68"/>
      <c r="C8" s="43"/>
      <c r="D8" s="43"/>
      <c r="E8" s="43"/>
      <c r="F8" s="43"/>
      <c r="G8" s="43"/>
      <c r="H8" s="43"/>
      <c r="I8" s="43"/>
      <c r="J8" s="82"/>
      <c r="K8" s="82"/>
      <c r="L8" s="82"/>
      <c r="M8" s="82"/>
      <c r="N8" s="82"/>
      <c r="O8" s="82"/>
      <c r="P8" s="82"/>
      <c r="Q8" s="82"/>
      <c r="R8" s="82"/>
      <c r="S8" s="82"/>
      <c r="T8" s="82"/>
      <c r="U8" s="82"/>
      <c r="V8" s="82"/>
      <c r="W8" s="82"/>
      <c r="X8" s="82"/>
      <c r="Y8" s="82"/>
      <c r="Z8" s="82"/>
    </row>
    <row r="9" spans="1:26" ht="54.75" customHeight="1" x14ac:dyDescent="0.25">
      <c r="A9" s="69" t="s">
        <v>351</v>
      </c>
      <c r="B9" s="69" t="s">
        <v>367</v>
      </c>
      <c r="C9" s="84" t="s">
        <v>368</v>
      </c>
      <c r="D9" s="84" t="s">
        <v>369</v>
      </c>
      <c r="E9" s="264" t="s">
        <v>370</v>
      </c>
      <c r="F9" s="265"/>
      <c r="G9" s="85"/>
      <c r="H9" s="85"/>
      <c r="I9" s="85"/>
      <c r="J9" s="35"/>
      <c r="K9" s="78"/>
      <c r="L9" s="86"/>
      <c r="M9" s="86"/>
      <c r="N9" s="86"/>
      <c r="O9" s="86"/>
      <c r="P9" s="86"/>
      <c r="Q9" s="86"/>
      <c r="R9" s="86"/>
      <c r="S9" s="86"/>
      <c r="T9" s="78"/>
      <c r="U9" s="78"/>
      <c r="V9" s="78"/>
      <c r="W9" s="78"/>
      <c r="X9" s="78"/>
      <c r="Y9" s="78"/>
      <c r="Z9" s="78"/>
    </row>
    <row r="10" spans="1:26" ht="9.75" customHeight="1" x14ac:dyDescent="0.4">
      <c r="A10" s="87" t="s">
        <v>353</v>
      </c>
      <c r="B10" s="88" t="s">
        <v>354</v>
      </c>
      <c r="C10" s="89">
        <f>SUMIF(FP!J:J,Doklady!$B$1&amp;A10,FP!D:D)</f>
        <v>5000</v>
      </c>
      <c r="D10" s="89">
        <f>C10-E10</f>
        <v>5000</v>
      </c>
      <c r="E10" s="266">
        <f>SUMIF(K:K,A10,I:I)</f>
        <v>0</v>
      </c>
      <c r="F10" s="267"/>
      <c r="G10" s="85"/>
      <c r="H10" s="85"/>
      <c r="I10" s="85"/>
      <c r="J10" s="78"/>
      <c r="K10" s="78"/>
      <c r="L10" s="90" t="s">
        <v>371</v>
      </c>
      <c r="M10" s="86"/>
      <c r="N10" s="86"/>
      <c r="O10" s="86"/>
      <c r="P10" s="86"/>
      <c r="Q10" s="86"/>
      <c r="R10" s="86"/>
      <c r="S10" s="86"/>
      <c r="T10" s="78"/>
      <c r="U10" s="78"/>
      <c r="V10" s="78"/>
      <c r="W10" s="78"/>
      <c r="X10" s="78"/>
      <c r="Y10" s="78"/>
      <c r="Z10" s="78"/>
    </row>
    <row r="11" spans="1:26" ht="9.75" customHeight="1" x14ac:dyDescent="0.4">
      <c r="A11" s="87" t="s">
        <v>355</v>
      </c>
      <c r="B11" s="88" t="s">
        <v>356</v>
      </c>
      <c r="C11" s="89">
        <f>SUMIF(FP!J:J,Doklady!$B$1&amp;A11,FP!D:D)</f>
        <v>0</v>
      </c>
      <c r="D11" s="89">
        <f>+C11-E11</f>
        <v>0</v>
      </c>
      <c r="E11" s="268">
        <f>+I39-I42+I44-I47</f>
        <v>0</v>
      </c>
      <c r="F11" s="267"/>
      <c r="G11" s="85"/>
      <c r="H11" s="85"/>
      <c r="I11" s="85"/>
      <c r="J11" s="91"/>
      <c r="K11" s="78"/>
      <c r="L11" s="92">
        <f t="shared" ref="L11:L12" si="0">L41</f>
        <v>2</v>
      </c>
      <c r="M11" s="86"/>
      <c r="N11" s="86"/>
      <c r="O11" s="86"/>
      <c r="P11" s="86"/>
      <c r="Q11" s="86"/>
      <c r="R11" s="86"/>
      <c r="S11" s="86"/>
      <c r="T11" s="78"/>
      <c r="U11" s="78"/>
      <c r="V11" s="78"/>
      <c r="W11" s="78"/>
      <c r="X11" s="78"/>
      <c r="Y11" s="78"/>
      <c r="Z11" s="78"/>
    </row>
    <row r="12" spans="1:26" ht="9.75" customHeight="1" x14ac:dyDescent="0.4">
      <c r="A12" s="87" t="s">
        <v>357</v>
      </c>
      <c r="B12" s="88" t="s">
        <v>358</v>
      </c>
      <c r="C12" s="89">
        <f>SUMIF(FP!J:J,Doklady!$B$1&amp;A12,FP!D:D)</f>
        <v>0</v>
      </c>
      <c r="D12" s="89">
        <f t="shared" ref="D12:D14" si="1">C12-E12</f>
        <v>0</v>
      </c>
      <c r="E12" s="266">
        <f t="shared" ref="E12:E14" si="2">SUMIF(K:K,A12,I:I)</f>
        <v>0</v>
      </c>
      <c r="F12" s="267"/>
      <c r="G12" s="85"/>
      <c r="H12" s="85"/>
      <c r="I12" s="85"/>
      <c r="J12" s="93"/>
      <c r="K12" s="78"/>
      <c r="L12" s="92" t="str">
        <f t="shared" si="0"/>
        <v>2</v>
      </c>
      <c r="M12" s="78"/>
      <c r="N12" s="86"/>
      <c r="O12" s="86"/>
      <c r="P12" s="86"/>
      <c r="Q12" s="86"/>
      <c r="R12" s="86"/>
      <c r="S12" s="86"/>
      <c r="T12" s="78"/>
      <c r="U12" s="78"/>
      <c r="V12" s="78"/>
      <c r="W12" s="78"/>
      <c r="X12" s="78"/>
      <c r="Y12" s="78"/>
      <c r="Z12" s="78"/>
    </row>
    <row r="13" spans="1:26" ht="9.75" customHeight="1" x14ac:dyDescent="0.4">
      <c r="A13" s="87" t="s">
        <v>359</v>
      </c>
      <c r="B13" s="88" t="s">
        <v>360</v>
      </c>
      <c r="C13" s="89">
        <f>SUMIF(FP!J:J,Doklady!$B$1&amp;A13,FP!D:D)</f>
        <v>0</v>
      </c>
      <c r="D13" s="89">
        <f t="shared" si="1"/>
        <v>0</v>
      </c>
      <c r="E13" s="266">
        <f t="shared" si="2"/>
        <v>0</v>
      </c>
      <c r="F13" s="267"/>
      <c r="G13" s="85"/>
      <c r="H13" s="85"/>
      <c r="I13" s="85"/>
      <c r="J13" s="35"/>
      <c r="K13" s="78"/>
      <c r="L13" s="92">
        <f t="shared" ref="L13:L14" si="3">L46</f>
        <v>2</v>
      </c>
      <c r="M13" s="78"/>
      <c r="N13" s="86"/>
      <c r="O13" s="86"/>
      <c r="P13" s="86"/>
      <c r="Q13" s="86"/>
      <c r="R13" s="86"/>
      <c r="S13" s="86"/>
      <c r="T13" s="78"/>
      <c r="U13" s="78"/>
      <c r="V13" s="78"/>
      <c r="W13" s="78"/>
      <c r="X13" s="78"/>
      <c r="Y13" s="78"/>
      <c r="Z13" s="78"/>
    </row>
    <row r="14" spans="1:26" ht="9.75" customHeight="1" x14ac:dyDescent="0.4">
      <c r="A14" s="87" t="s">
        <v>361</v>
      </c>
      <c r="B14" s="88" t="s">
        <v>362</v>
      </c>
      <c r="C14" s="89">
        <f>SUMIF(FP!J:J,Doklady!$B$1&amp;A14,FP!D:D)</f>
        <v>0</v>
      </c>
      <c r="D14" s="89">
        <f t="shared" si="1"/>
        <v>0</v>
      </c>
      <c r="E14" s="269">
        <f t="shared" si="2"/>
        <v>0</v>
      </c>
      <c r="F14" s="270"/>
      <c r="G14" s="85"/>
      <c r="H14" s="85"/>
      <c r="I14" s="85"/>
      <c r="J14" s="35"/>
      <c r="K14" s="78"/>
      <c r="L14" s="92" t="str">
        <f t="shared" si="3"/>
        <v>2</v>
      </c>
      <c r="M14" s="78"/>
      <c r="N14" s="86"/>
      <c r="O14" s="86"/>
      <c r="P14" s="86"/>
      <c r="Q14" s="86"/>
      <c r="R14" s="86"/>
      <c r="S14" s="86"/>
      <c r="T14" s="78"/>
      <c r="U14" s="78"/>
      <c r="V14" s="78"/>
      <c r="W14" s="78"/>
      <c r="X14" s="78"/>
      <c r="Y14" s="78"/>
      <c r="Z14" s="78"/>
    </row>
    <row r="15" spans="1:26" ht="5.25" customHeight="1" x14ac:dyDescent="0.25">
      <c r="A15" s="35"/>
      <c r="B15" s="35"/>
      <c r="C15" s="85"/>
      <c r="D15" s="85"/>
      <c r="E15" s="85"/>
      <c r="F15" s="85"/>
      <c r="G15" s="85"/>
      <c r="H15" s="85"/>
      <c r="I15" s="43"/>
      <c r="J15" s="78"/>
      <c r="K15" s="78"/>
      <c r="L15" s="78"/>
      <c r="M15" s="78"/>
      <c r="N15" s="78"/>
      <c r="O15" s="78"/>
      <c r="P15" s="78"/>
      <c r="Q15" s="78"/>
      <c r="R15" s="78"/>
      <c r="S15" s="78"/>
      <c r="T15" s="78"/>
      <c r="U15" s="78"/>
      <c r="V15" s="78"/>
      <c r="W15" s="78"/>
      <c r="X15" s="78"/>
      <c r="Y15" s="78"/>
      <c r="Z15" s="78"/>
    </row>
    <row r="16" spans="1:26" ht="9.75" customHeight="1" x14ac:dyDescent="0.3">
      <c r="A16" s="94" t="s">
        <v>372</v>
      </c>
      <c r="B16" s="271" t="s">
        <v>373</v>
      </c>
      <c r="C16" s="257"/>
      <c r="D16" s="257"/>
      <c r="E16" s="257"/>
      <c r="F16" s="257"/>
      <c r="G16" s="257"/>
      <c r="H16" s="258"/>
      <c r="I16" s="95" t="s">
        <v>374</v>
      </c>
      <c r="J16" s="82"/>
      <c r="K16" s="82"/>
      <c r="L16" s="82"/>
      <c r="M16" s="82"/>
      <c r="N16" s="82"/>
      <c r="O16" s="82"/>
      <c r="P16" s="82"/>
      <c r="Q16" s="82"/>
      <c r="R16" s="82"/>
      <c r="S16" s="82"/>
      <c r="T16" s="82"/>
      <c r="U16" s="82"/>
      <c r="V16" s="82"/>
      <c r="W16" s="82"/>
      <c r="X16" s="82"/>
      <c r="Y16" s="82"/>
      <c r="Z16" s="82"/>
    </row>
    <row r="17" spans="1:26" ht="9.75" customHeight="1" x14ac:dyDescent="0.25">
      <c r="A17" s="96" t="s">
        <v>375</v>
      </c>
      <c r="B17" s="272" t="s">
        <v>376</v>
      </c>
      <c r="C17" s="257"/>
      <c r="D17" s="257"/>
      <c r="E17" s="257"/>
      <c r="F17" s="257"/>
      <c r="G17" s="257"/>
      <c r="H17" s="258"/>
      <c r="I17" s="97">
        <f>SUMIF(FP!I:I,Doklady!$B$1&amp;A17,FP!D:D)</f>
        <v>0</v>
      </c>
      <c r="J17" s="78"/>
      <c r="K17" s="78"/>
      <c r="L17" s="78"/>
      <c r="M17" s="78"/>
      <c r="N17" s="78"/>
      <c r="O17" s="78"/>
      <c r="P17" s="78"/>
      <c r="Q17" s="78"/>
      <c r="R17" s="78"/>
      <c r="S17" s="78"/>
      <c r="T17" s="98"/>
      <c r="U17" s="78"/>
      <c r="V17" s="78"/>
      <c r="W17" s="78"/>
      <c r="X17" s="78"/>
      <c r="Y17" s="78"/>
      <c r="Z17" s="78"/>
    </row>
    <row r="18" spans="1:26" ht="9.75" customHeight="1" x14ac:dyDescent="0.25">
      <c r="A18" s="99" t="s">
        <v>377</v>
      </c>
      <c r="B18" s="272" t="s">
        <v>378</v>
      </c>
      <c r="C18" s="257"/>
      <c r="D18" s="257"/>
      <c r="E18" s="257"/>
      <c r="F18" s="257"/>
      <c r="G18" s="257"/>
      <c r="H18" s="258"/>
      <c r="I18" s="97">
        <f>SUMIF(FP!I:I,Doklady!$B$1&amp;A18,FP!D:D)</f>
        <v>0</v>
      </c>
      <c r="J18" s="78"/>
      <c r="K18" s="78"/>
      <c r="L18" s="78"/>
      <c r="M18" s="78"/>
      <c r="N18" s="78"/>
      <c r="O18" s="78"/>
      <c r="P18" s="78"/>
      <c r="Q18" s="78"/>
      <c r="R18" s="78"/>
      <c r="S18" s="78"/>
      <c r="T18" s="78"/>
      <c r="U18" s="78"/>
      <c r="V18" s="78"/>
      <c r="W18" s="78"/>
      <c r="X18" s="78"/>
      <c r="Y18" s="78"/>
      <c r="Z18" s="78"/>
    </row>
    <row r="19" spans="1:26" ht="9.75" customHeight="1" x14ac:dyDescent="0.25">
      <c r="A19" s="96" t="s">
        <v>379</v>
      </c>
      <c r="B19" s="272" t="s">
        <v>380</v>
      </c>
      <c r="C19" s="257"/>
      <c r="D19" s="257"/>
      <c r="E19" s="257"/>
      <c r="F19" s="257"/>
      <c r="G19" s="257"/>
      <c r="H19" s="258"/>
      <c r="I19" s="97">
        <f>SUMIF(FP!I:I,Doklady!$B$1&amp;A19,FP!D:D)</f>
        <v>0</v>
      </c>
      <c r="J19" s="78"/>
      <c r="K19" s="78"/>
      <c r="L19" s="78"/>
      <c r="M19" s="78"/>
      <c r="N19" s="78"/>
      <c r="O19" s="78"/>
      <c r="P19" s="78"/>
      <c r="Q19" s="78"/>
      <c r="R19" s="78"/>
      <c r="S19" s="78"/>
      <c r="T19" s="78"/>
      <c r="U19" s="78"/>
      <c r="V19" s="78"/>
      <c r="W19" s="78"/>
      <c r="X19" s="78"/>
      <c r="Y19" s="78"/>
      <c r="Z19" s="78"/>
    </row>
    <row r="20" spans="1:26" ht="9.75" customHeight="1" x14ac:dyDescent="0.25">
      <c r="A20" s="99" t="s">
        <v>381</v>
      </c>
      <c r="B20" s="272" t="s">
        <v>382</v>
      </c>
      <c r="C20" s="257"/>
      <c r="D20" s="257"/>
      <c r="E20" s="257"/>
      <c r="F20" s="257"/>
      <c r="G20" s="257"/>
      <c r="H20" s="258"/>
      <c r="I20" s="97">
        <f>SUMIF(FP!I:I,Doklady!$B$1&amp;A20,FP!D:D)</f>
        <v>0</v>
      </c>
      <c r="J20" s="78"/>
      <c r="K20" s="78"/>
      <c r="L20" s="78"/>
      <c r="M20" s="78"/>
      <c r="N20" s="78"/>
      <c r="O20" s="78"/>
      <c r="P20" s="78"/>
      <c r="Q20" s="78"/>
      <c r="R20" s="78"/>
      <c r="S20" s="78"/>
      <c r="T20" s="98"/>
      <c r="U20" s="78"/>
      <c r="V20" s="78"/>
      <c r="W20" s="78"/>
      <c r="X20" s="78"/>
      <c r="Y20" s="78"/>
      <c r="Z20" s="78"/>
    </row>
    <row r="21" spans="1:26" ht="9.75" customHeight="1" x14ac:dyDescent="0.25">
      <c r="A21" s="96" t="s">
        <v>383</v>
      </c>
      <c r="B21" s="272" t="s">
        <v>384</v>
      </c>
      <c r="C21" s="257"/>
      <c r="D21" s="257"/>
      <c r="E21" s="257"/>
      <c r="F21" s="257"/>
      <c r="G21" s="257"/>
      <c r="H21" s="258"/>
      <c r="I21" s="97">
        <f>SUMIF(FP!I:I,Doklady!$B$1&amp;A21,FP!D:D)</f>
        <v>0</v>
      </c>
      <c r="J21" s="78"/>
      <c r="K21" s="78"/>
      <c r="L21" s="78"/>
      <c r="M21" s="78"/>
      <c r="N21" s="78"/>
      <c r="O21" s="78"/>
      <c r="P21" s="78"/>
      <c r="Q21" s="78"/>
      <c r="R21" s="78"/>
      <c r="S21" s="78"/>
      <c r="T21" s="98"/>
      <c r="U21" s="78"/>
      <c r="V21" s="78"/>
      <c r="W21" s="78"/>
      <c r="X21" s="78"/>
      <c r="Y21" s="78"/>
      <c r="Z21" s="78"/>
    </row>
    <row r="22" spans="1:26" ht="9.75" customHeight="1" x14ac:dyDescent="0.25">
      <c r="A22" s="99" t="s">
        <v>385</v>
      </c>
      <c r="B22" s="273" t="s">
        <v>386</v>
      </c>
      <c r="C22" s="257"/>
      <c r="D22" s="257"/>
      <c r="E22" s="257"/>
      <c r="F22" s="257"/>
      <c r="G22" s="257"/>
      <c r="H22" s="258"/>
      <c r="I22" s="97">
        <f>SUMIF(FP!I:I,Doklady!$B$1&amp;A22,FP!D:D)</f>
        <v>0</v>
      </c>
      <c r="J22" s="78"/>
      <c r="K22" s="78"/>
      <c r="L22" s="78"/>
      <c r="M22" s="78"/>
      <c r="N22" s="78"/>
      <c r="O22" s="78"/>
      <c r="P22" s="78"/>
      <c r="Q22" s="78"/>
      <c r="R22" s="78"/>
      <c r="S22" s="78"/>
      <c r="T22" s="98"/>
      <c r="U22" s="78"/>
      <c r="V22" s="78"/>
      <c r="W22" s="78"/>
      <c r="X22" s="78"/>
      <c r="Y22" s="78"/>
      <c r="Z22" s="78"/>
    </row>
    <row r="23" spans="1:26" ht="9.75" customHeight="1" x14ac:dyDescent="0.25">
      <c r="A23" s="96" t="s">
        <v>387</v>
      </c>
      <c r="B23" s="272" t="s">
        <v>388</v>
      </c>
      <c r="C23" s="257"/>
      <c r="D23" s="257"/>
      <c r="E23" s="257"/>
      <c r="F23" s="257"/>
      <c r="G23" s="257"/>
      <c r="H23" s="258"/>
      <c r="I23" s="97">
        <f>SUMIF(FP!I:I,Doklady!$B$1&amp;A23,FP!D:D)</f>
        <v>0</v>
      </c>
      <c r="J23" s="78"/>
      <c r="K23" s="78"/>
      <c r="L23" s="78"/>
      <c r="M23" s="78"/>
      <c r="N23" s="78"/>
      <c r="O23" s="78"/>
      <c r="P23" s="78"/>
      <c r="Q23" s="78"/>
      <c r="R23" s="78"/>
      <c r="S23" s="78"/>
      <c r="T23" s="98"/>
      <c r="U23" s="78"/>
      <c r="V23" s="78"/>
      <c r="W23" s="78"/>
      <c r="X23" s="78"/>
      <c r="Y23" s="78"/>
      <c r="Z23" s="78"/>
    </row>
    <row r="24" spans="1:26" ht="9.75" customHeight="1" x14ac:dyDescent="0.25">
      <c r="A24" s="99" t="s">
        <v>389</v>
      </c>
      <c r="B24" s="272" t="s">
        <v>390</v>
      </c>
      <c r="C24" s="257"/>
      <c r="D24" s="257"/>
      <c r="E24" s="257"/>
      <c r="F24" s="257"/>
      <c r="G24" s="257"/>
      <c r="H24" s="258"/>
      <c r="I24" s="97">
        <f>SUMIF(FP!I:I,Doklady!$B$1&amp;A24,FP!D:D)</f>
        <v>0</v>
      </c>
      <c r="J24" s="78"/>
      <c r="K24" s="78"/>
      <c r="L24" s="78"/>
      <c r="M24" s="78"/>
      <c r="N24" s="78"/>
      <c r="O24" s="78"/>
      <c r="P24" s="78"/>
      <c r="Q24" s="78"/>
      <c r="R24" s="78"/>
      <c r="S24" s="78"/>
      <c r="T24" s="98"/>
      <c r="U24" s="78"/>
      <c r="V24" s="78"/>
      <c r="W24" s="78"/>
      <c r="X24" s="78"/>
      <c r="Y24" s="78"/>
      <c r="Z24" s="78"/>
    </row>
    <row r="25" spans="1:26" ht="9.75" customHeight="1" x14ac:dyDescent="0.25">
      <c r="A25" s="96" t="s">
        <v>391</v>
      </c>
      <c r="B25" s="274" t="s">
        <v>392</v>
      </c>
      <c r="C25" s="257"/>
      <c r="D25" s="257"/>
      <c r="E25" s="257"/>
      <c r="F25" s="257"/>
      <c r="G25" s="257"/>
      <c r="H25" s="258"/>
      <c r="I25" s="97">
        <f>SUMIF(FP!I:I,Doklady!$B$1&amp;A25,FP!D:D)</f>
        <v>0</v>
      </c>
      <c r="J25" s="78"/>
      <c r="K25" s="78"/>
      <c r="L25" s="78"/>
      <c r="M25" s="78"/>
      <c r="N25" s="78"/>
      <c r="O25" s="78"/>
      <c r="P25" s="78"/>
      <c r="Q25" s="78"/>
      <c r="R25" s="78"/>
      <c r="S25" s="78"/>
      <c r="T25" s="98"/>
      <c r="U25" s="78"/>
      <c r="V25" s="78"/>
      <c r="W25" s="78"/>
      <c r="X25" s="78"/>
      <c r="Y25" s="78"/>
      <c r="Z25" s="78"/>
    </row>
    <row r="26" spans="1:26" ht="9.75" customHeight="1" x14ac:dyDescent="0.25">
      <c r="A26" s="99" t="s">
        <v>393</v>
      </c>
      <c r="B26" s="272" t="s">
        <v>394</v>
      </c>
      <c r="C26" s="257"/>
      <c r="D26" s="257"/>
      <c r="E26" s="257"/>
      <c r="F26" s="257"/>
      <c r="G26" s="257"/>
      <c r="H26" s="258"/>
      <c r="I26" s="97">
        <f>SUMIF(FP!I:I,Doklady!$B$1&amp;A26,FP!D:D)</f>
        <v>0</v>
      </c>
      <c r="J26" s="78"/>
      <c r="K26" s="78"/>
      <c r="L26" s="78"/>
      <c r="M26" s="78"/>
      <c r="N26" s="78"/>
      <c r="O26" s="78"/>
      <c r="P26" s="78"/>
      <c r="Q26" s="78"/>
      <c r="R26" s="78"/>
      <c r="S26" s="78"/>
      <c r="T26" s="98"/>
      <c r="U26" s="78"/>
      <c r="V26" s="78"/>
      <c r="W26" s="78"/>
      <c r="X26" s="78"/>
      <c r="Y26" s="78"/>
      <c r="Z26" s="78"/>
    </row>
    <row r="27" spans="1:26" ht="9.75" customHeight="1" x14ac:dyDescent="0.25">
      <c r="A27" s="96" t="s">
        <v>395</v>
      </c>
      <c r="B27" s="272" t="s">
        <v>396</v>
      </c>
      <c r="C27" s="257"/>
      <c r="D27" s="257"/>
      <c r="E27" s="257"/>
      <c r="F27" s="257"/>
      <c r="G27" s="257"/>
      <c r="H27" s="258"/>
      <c r="I27" s="97">
        <f>SUMIF(FP!I:I,Doklady!$B$1&amp;A27,FP!D:D)</f>
        <v>0</v>
      </c>
      <c r="J27" s="78"/>
      <c r="K27" s="78"/>
      <c r="L27" s="78"/>
      <c r="M27" s="78"/>
      <c r="N27" s="78"/>
      <c r="O27" s="78"/>
      <c r="P27" s="78"/>
      <c r="Q27" s="78"/>
      <c r="R27" s="78"/>
      <c r="S27" s="78"/>
      <c r="T27" s="98"/>
      <c r="U27" s="78"/>
      <c r="V27" s="78"/>
      <c r="W27" s="78"/>
      <c r="X27" s="78"/>
      <c r="Y27" s="78"/>
      <c r="Z27" s="78"/>
    </row>
    <row r="28" spans="1:26" ht="9.75" customHeight="1" x14ac:dyDescent="0.25">
      <c r="A28" s="99" t="s">
        <v>397</v>
      </c>
      <c r="B28" s="272" t="s">
        <v>398</v>
      </c>
      <c r="C28" s="257"/>
      <c r="D28" s="257"/>
      <c r="E28" s="257"/>
      <c r="F28" s="257"/>
      <c r="G28" s="257"/>
      <c r="H28" s="258"/>
      <c r="I28" s="97">
        <f>SUMIF(FP!I:I,Doklady!$B$1&amp;A28,FP!D:D)</f>
        <v>5000</v>
      </c>
      <c r="J28" s="78"/>
      <c r="K28" s="78"/>
      <c r="L28" s="78"/>
      <c r="M28" s="78"/>
      <c r="N28" s="78"/>
      <c r="O28" s="78"/>
      <c r="P28" s="78"/>
      <c r="Q28" s="78"/>
      <c r="R28" s="78"/>
      <c r="S28" s="78"/>
      <c r="T28" s="98"/>
      <c r="U28" s="78"/>
      <c r="V28" s="78"/>
      <c r="W28" s="78"/>
      <c r="X28" s="78"/>
      <c r="Y28" s="78"/>
      <c r="Z28" s="78"/>
    </row>
    <row r="29" spans="1:26" ht="9.75" customHeight="1" x14ac:dyDescent="0.25">
      <c r="A29" s="96" t="s">
        <v>399</v>
      </c>
      <c r="B29" s="272" t="s">
        <v>400</v>
      </c>
      <c r="C29" s="257"/>
      <c r="D29" s="257"/>
      <c r="E29" s="257"/>
      <c r="F29" s="257"/>
      <c r="G29" s="257"/>
      <c r="H29" s="258"/>
      <c r="I29" s="97">
        <f>SUMIF(FP!I:I,Doklady!$B$1&amp;A29,FP!D:D)</f>
        <v>0</v>
      </c>
      <c r="J29" s="78"/>
      <c r="K29" s="78"/>
      <c r="L29" s="78"/>
      <c r="M29" s="78"/>
      <c r="N29" s="78"/>
      <c r="O29" s="78"/>
      <c r="P29" s="78"/>
      <c r="Q29" s="78"/>
      <c r="R29" s="78"/>
      <c r="S29" s="78"/>
      <c r="T29" s="98"/>
      <c r="U29" s="78"/>
      <c r="V29" s="78"/>
      <c r="W29" s="78"/>
      <c r="X29" s="78"/>
      <c r="Y29" s="78"/>
      <c r="Z29" s="78"/>
    </row>
    <row r="30" spans="1:26" ht="9.75" hidden="1" customHeight="1" x14ac:dyDescent="0.25">
      <c r="A30" s="99" t="s">
        <v>401</v>
      </c>
      <c r="B30" s="272"/>
      <c r="C30" s="257"/>
      <c r="D30" s="257"/>
      <c r="E30" s="257"/>
      <c r="F30" s="257"/>
      <c r="G30" s="257"/>
      <c r="H30" s="258"/>
      <c r="I30" s="97">
        <f>SUMIF(FP!I:I,Doklady!$B$1&amp;A30,FP!D:D)</f>
        <v>0</v>
      </c>
      <c r="J30" s="78"/>
      <c r="K30" s="78"/>
      <c r="L30" s="78"/>
      <c r="M30" s="78"/>
      <c r="N30" s="78"/>
      <c r="O30" s="78"/>
      <c r="P30" s="78"/>
      <c r="Q30" s="78"/>
      <c r="R30" s="78"/>
      <c r="S30" s="78"/>
      <c r="T30" s="98"/>
      <c r="U30" s="78"/>
      <c r="V30" s="78"/>
      <c r="W30" s="78"/>
      <c r="X30" s="78"/>
      <c r="Y30" s="78"/>
      <c r="Z30" s="78"/>
    </row>
    <row r="31" spans="1:26" ht="9.75" hidden="1" customHeight="1" x14ac:dyDescent="0.25">
      <c r="A31" s="96" t="s">
        <v>402</v>
      </c>
      <c r="B31" s="272"/>
      <c r="C31" s="257"/>
      <c r="D31" s="257"/>
      <c r="E31" s="257"/>
      <c r="F31" s="257"/>
      <c r="G31" s="257"/>
      <c r="H31" s="258"/>
      <c r="I31" s="97">
        <f>SUMIF(FP!I:I,Doklady!$B$1&amp;A31,FP!D:D)</f>
        <v>0</v>
      </c>
      <c r="J31" s="78"/>
      <c r="K31" s="78"/>
      <c r="L31" s="78"/>
      <c r="M31" s="78"/>
      <c r="N31" s="78"/>
      <c r="O31" s="78"/>
      <c r="P31" s="78"/>
      <c r="Q31" s="78"/>
      <c r="R31" s="78"/>
      <c r="S31" s="78"/>
      <c r="T31" s="98"/>
      <c r="U31" s="78"/>
      <c r="V31" s="78"/>
      <c r="W31" s="78"/>
      <c r="X31" s="78"/>
      <c r="Y31" s="78"/>
      <c r="Z31" s="78"/>
    </row>
    <row r="32" spans="1:26" ht="9.75" hidden="1" customHeight="1" x14ac:dyDescent="0.25">
      <c r="A32" s="99" t="s">
        <v>403</v>
      </c>
      <c r="B32" s="279"/>
      <c r="C32" s="257"/>
      <c r="D32" s="257"/>
      <c r="E32" s="257"/>
      <c r="F32" s="257"/>
      <c r="G32" s="257"/>
      <c r="H32" s="258"/>
      <c r="I32" s="97">
        <f>SUMIF(FP!I:I,Doklady!$B$1&amp;A32,FP!D:D)</f>
        <v>0</v>
      </c>
      <c r="J32" s="78"/>
      <c r="K32" s="78"/>
      <c r="L32" s="78"/>
      <c r="M32" s="78"/>
      <c r="N32" s="78"/>
      <c r="O32" s="78"/>
      <c r="P32" s="78"/>
      <c r="Q32" s="78"/>
      <c r="R32" s="78"/>
      <c r="S32" s="78"/>
      <c r="T32" s="98"/>
      <c r="U32" s="78"/>
      <c r="V32" s="78"/>
      <c r="W32" s="78"/>
      <c r="X32" s="78"/>
      <c r="Y32" s="78"/>
      <c r="Z32" s="78"/>
    </row>
    <row r="33" spans="1:26" ht="9.75" hidden="1" customHeight="1" x14ac:dyDescent="0.25">
      <c r="A33" s="96" t="s">
        <v>404</v>
      </c>
      <c r="B33" s="279"/>
      <c r="C33" s="257"/>
      <c r="D33" s="257"/>
      <c r="E33" s="257"/>
      <c r="F33" s="257"/>
      <c r="G33" s="257"/>
      <c r="H33" s="258"/>
      <c r="I33" s="97">
        <f>SUMIF(FP!I:I,Doklady!$B$1&amp;A33,FP!D:D)</f>
        <v>0</v>
      </c>
      <c r="J33" s="78"/>
      <c r="K33" s="78"/>
      <c r="L33" s="78"/>
      <c r="M33" s="78"/>
      <c r="N33" s="78"/>
      <c r="O33" s="78"/>
      <c r="P33" s="78"/>
      <c r="Q33" s="78"/>
      <c r="R33" s="78"/>
      <c r="S33" s="78"/>
      <c r="T33" s="98"/>
      <c r="U33" s="78"/>
      <c r="V33" s="78"/>
      <c r="W33" s="78"/>
      <c r="X33" s="78"/>
      <c r="Y33" s="78"/>
      <c r="Z33" s="78"/>
    </row>
    <row r="34" spans="1:26" ht="9.75" hidden="1" customHeight="1" x14ac:dyDescent="0.25">
      <c r="A34" s="99" t="s">
        <v>405</v>
      </c>
      <c r="B34" s="273"/>
      <c r="C34" s="257"/>
      <c r="D34" s="257"/>
      <c r="E34" s="257"/>
      <c r="F34" s="257"/>
      <c r="G34" s="257"/>
      <c r="H34" s="258"/>
      <c r="I34" s="97">
        <f>SUMIF(FP!I:I,Doklady!$B$1&amp;A34,FP!D:D)</f>
        <v>0</v>
      </c>
      <c r="J34" s="35"/>
      <c r="K34" s="35"/>
      <c r="L34" s="78"/>
      <c r="M34" s="78"/>
      <c r="N34" s="78"/>
      <c r="O34" s="78"/>
      <c r="P34" s="78"/>
      <c r="Q34" s="78"/>
      <c r="R34" s="78"/>
      <c r="S34" s="78"/>
      <c r="T34" s="78"/>
      <c r="U34" s="78"/>
      <c r="V34" s="78"/>
      <c r="W34" s="78"/>
      <c r="X34" s="78"/>
      <c r="Y34" s="78"/>
      <c r="Z34" s="78"/>
    </row>
    <row r="35" spans="1:26" ht="9.75" customHeight="1" x14ac:dyDescent="0.25">
      <c r="A35" s="35"/>
      <c r="B35" s="35"/>
      <c r="C35" s="85"/>
      <c r="D35" s="85"/>
      <c r="E35" s="85"/>
      <c r="F35" s="85"/>
      <c r="G35" s="85"/>
      <c r="H35" s="85"/>
      <c r="I35" s="85"/>
      <c r="J35" s="78"/>
      <c r="K35" s="78"/>
      <c r="L35" s="78"/>
      <c r="M35" s="78"/>
      <c r="N35" s="78"/>
      <c r="O35" s="78"/>
      <c r="P35" s="78"/>
      <c r="Q35" s="78"/>
      <c r="R35" s="78"/>
      <c r="S35" s="78"/>
      <c r="T35" s="78"/>
      <c r="U35" s="78"/>
      <c r="V35" s="78"/>
      <c r="W35" s="78"/>
      <c r="X35" s="78"/>
      <c r="Y35" s="78"/>
      <c r="Z35" s="78"/>
    </row>
    <row r="36" spans="1:26" ht="9.75" customHeight="1" x14ac:dyDescent="0.3">
      <c r="A36" s="100" t="s">
        <v>406</v>
      </c>
      <c r="B36" s="100"/>
      <c r="C36" s="101">
        <v>1</v>
      </c>
      <c r="D36" s="101">
        <v>2</v>
      </c>
      <c r="E36" s="101">
        <v>3</v>
      </c>
      <c r="F36" s="101">
        <v>4</v>
      </c>
      <c r="G36" s="101">
        <v>5</v>
      </c>
      <c r="H36" s="101">
        <v>5</v>
      </c>
      <c r="I36" s="102"/>
      <c r="J36" s="78"/>
      <c r="K36" s="78"/>
      <c r="L36" s="78"/>
      <c r="M36" s="78"/>
      <c r="N36" s="78"/>
      <c r="O36" s="78"/>
      <c r="P36" s="78"/>
      <c r="Q36" s="78"/>
      <c r="R36" s="78"/>
      <c r="S36" s="78"/>
      <c r="T36" s="78"/>
      <c r="U36" s="78"/>
      <c r="V36" s="78"/>
      <c r="W36" s="78"/>
      <c r="X36" s="78"/>
      <c r="Y36" s="78"/>
      <c r="Z36" s="78"/>
    </row>
    <row r="37" spans="1:26" ht="3.75" customHeight="1" x14ac:dyDescent="0.25">
      <c r="A37" s="35"/>
      <c r="B37" s="35"/>
      <c r="C37" s="85"/>
      <c r="D37" s="85"/>
      <c r="E37" s="85"/>
      <c r="F37" s="85"/>
      <c r="G37" s="85"/>
      <c r="H37" s="85"/>
      <c r="I37" s="85"/>
      <c r="J37" s="78"/>
      <c r="K37" s="78"/>
      <c r="L37" s="78"/>
      <c r="M37" s="78"/>
      <c r="N37" s="78"/>
      <c r="O37" s="78"/>
      <c r="P37" s="78"/>
      <c r="Q37" s="78"/>
      <c r="R37" s="78"/>
      <c r="S37" s="78"/>
      <c r="T37" s="78"/>
      <c r="U37" s="78"/>
      <c r="V37" s="78"/>
      <c r="W37" s="78"/>
      <c r="X37" s="78"/>
      <c r="Y37" s="78"/>
      <c r="Z37" s="78"/>
    </row>
    <row r="38" spans="1:26" ht="9.75" customHeight="1" x14ac:dyDescent="0.25">
      <c r="A38" s="69" t="s">
        <v>372</v>
      </c>
      <c r="B38" s="69" t="str">
        <f>"Šport "&amp;K40</f>
        <v>Šport .</v>
      </c>
      <c r="C38" s="103" t="s">
        <v>407</v>
      </c>
      <c r="D38" s="103" t="s">
        <v>408</v>
      </c>
      <c r="E38" s="103" t="s">
        <v>409</v>
      </c>
      <c r="F38" s="103" t="s">
        <v>410</v>
      </c>
      <c r="G38" s="103" t="s">
        <v>411</v>
      </c>
      <c r="H38" s="103" t="s">
        <v>412</v>
      </c>
      <c r="I38" s="69" t="s">
        <v>363</v>
      </c>
      <c r="J38" s="78"/>
      <c r="K38" s="78"/>
      <c r="L38" s="78">
        <f>COUNTIF(FP!N:N,Doklady!B1&amp;"aB")</f>
        <v>0</v>
      </c>
      <c r="M38" s="78"/>
      <c r="N38" s="78"/>
      <c r="O38" s="78"/>
      <c r="P38" s="78"/>
      <c r="Q38" s="78"/>
      <c r="R38" s="78"/>
      <c r="S38" s="78"/>
      <c r="T38" s="78"/>
      <c r="U38" s="78"/>
      <c r="V38" s="78"/>
      <c r="W38" s="78"/>
      <c r="X38" s="78"/>
      <c r="Y38" s="78"/>
      <c r="Z38" s="78"/>
    </row>
    <row r="39" spans="1:26" ht="9.75" customHeight="1" x14ac:dyDescent="0.25">
      <c r="A39" s="96" t="s">
        <v>375</v>
      </c>
      <c r="B39" s="104" t="s">
        <v>413</v>
      </c>
      <c r="C39" s="105">
        <f>I39*0.2</f>
        <v>0</v>
      </c>
      <c r="D39" s="105">
        <f>I39*0.2</f>
        <v>0</v>
      </c>
      <c r="E39" s="105">
        <f>I39*0.25</f>
        <v>0</v>
      </c>
      <c r="F39" s="105">
        <f>+I39*0.15</f>
        <v>0</v>
      </c>
      <c r="G39" s="105">
        <f>+MAX(I39-C39-D39-E39-F39-H39,0)</f>
        <v>0</v>
      </c>
      <c r="H39" s="105">
        <f>+IFERROR(VLOOKUP(K40&amp;" - kapitálové transfery",B$53:C$90,2,0),0)</f>
        <v>0</v>
      </c>
      <c r="I39" s="97">
        <f>SUMIF(FP!K:K,K40,FP!D:D)</f>
        <v>0</v>
      </c>
      <c r="J39" s="78"/>
      <c r="K39" s="78"/>
      <c r="L39" s="78">
        <f>COUNTIF(FP!N:N,Doklady!B1&amp;"aK")</f>
        <v>0</v>
      </c>
      <c r="M39" s="78"/>
      <c r="N39" s="78"/>
      <c r="O39" s="78"/>
      <c r="P39" s="78"/>
      <c r="Q39" s="78"/>
      <c r="R39" s="78"/>
      <c r="S39" s="78"/>
      <c r="T39" s="98"/>
      <c r="U39" s="78"/>
      <c r="V39" s="78"/>
      <c r="W39" s="78"/>
      <c r="X39" s="78"/>
      <c r="Y39" s="78"/>
      <c r="Z39" s="78"/>
    </row>
    <row r="40" spans="1:26" ht="9.75" customHeight="1" x14ac:dyDescent="0.25">
      <c r="A40" s="96" t="s">
        <v>375</v>
      </c>
      <c r="B40" s="104" t="s">
        <v>414</v>
      </c>
      <c r="C40" s="105">
        <f>DSUM(Doklady!A103:J9995,"GGG",Spolu!L40:M42)</f>
        <v>0</v>
      </c>
      <c r="D40" s="105">
        <f>DSUM(Doklady!A103:J9995,"GGG",Spolu!N40:O42)</f>
        <v>0</v>
      </c>
      <c r="E40" s="105">
        <f>DSUM(Doklady!A103:J9995,"GGG",Spolu!P40:Q42)</f>
        <v>0</v>
      </c>
      <c r="F40" s="105">
        <f>DSUM(Doklady!A103:J9995,"GGG",Spolu!R40:S42)</f>
        <v>0</v>
      </c>
      <c r="G40" s="105">
        <f>DSUM(Doklady!A103:J9995,"GGG",Spolu!T40:U42)-H40</f>
        <v>0</v>
      </c>
      <c r="H40" s="105">
        <f>+IFERROR(VLOOKUP(K40&amp;" - kapitálové transfery",B$53:D$90,3,0),0)</f>
        <v>0</v>
      </c>
      <c r="I40" s="97">
        <f>+C40+D40+E40+F40+G40+H40</f>
        <v>0</v>
      </c>
      <c r="J40" s="106" t="str">
        <f t="shared" ref="J40:J42" si="4">+K45</f>
        <v>.</v>
      </c>
      <c r="K40" s="106" t="str">
        <f t="array" ref="K40">IF(L38&gt;0,INDEX(FP!K:K,Doklady!B2),".")</f>
        <v>.</v>
      </c>
      <c r="L40" s="90" t="s">
        <v>371</v>
      </c>
      <c r="M40" s="90" t="s">
        <v>415</v>
      </c>
      <c r="N40" s="90" t="s">
        <v>371</v>
      </c>
      <c r="O40" s="90" t="s">
        <v>415</v>
      </c>
      <c r="P40" s="90" t="s">
        <v>371</v>
      </c>
      <c r="Q40" s="90" t="s">
        <v>415</v>
      </c>
      <c r="R40" s="90" t="s">
        <v>371</v>
      </c>
      <c r="S40" s="90" t="s">
        <v>415</v>
      </c>
      <c r="T40" s="90" t="s">
        <v>371</v>
      </c>
      <c r="U40" s="90" t="s">
        <v>415</v>
      </c>
      <c r="V40" s="78"/>
      <c r="W40" s="78"/>
      <c r="X40" s="78"/>
      <c r="Y40" s="78"/>
      <c r="Z40" s="78"/>
    </row>
    <row r="41" spans="1:26" ht="10.5" customHeight="1" x14ac:dyDescent="0.25">
      <c r="A41" s="96" t="s">
        <v>375</v>
      </c>
      <c r="B41" s="107" t="s">
        <v>416</v>
      </c>
      <c r="C41" s="105">
        <f t="shared" ref="C41:E41" si="5">MAX(C39-C40,0)</f>
        <v>0</v>
      </c>
      <c r="D41" s="105">
        <f t="shared" si="5"/>
        <v>0</v>
      </c>
      <c r="E41" s="105">
        <f t="shared" si="5"/>
        <v>0</v>
      </c>
      <c r="F41" s="105">
        <f>MIN(I39,MAX(-F39+F40,0))</f>
        <v>0</v>
      </c>
      <c r="G41" s="105">
        <f>MIN(J39,MAX(-G39+G40+MIN(F40-F39,0),0))</f>
        <v>0</v>
      </c>
      <c r="H41" s="105">
        <f>MAX(H39-H40,0)</f>
        <v>0</v>
      </c>
      <c r="I41" s="108">
        <f>+I39-I42</f>
        <v>0</v>
      </c>
      <c r="J41" s="109">
        <f t="shared" si="4"/>
        <v>0</v>
      </c>
      <c r="K41" s="109">
        <f t="shared" ref="K41:K42" si="6">+I41-H41</f>
        <v>0</v>
      </c>
      <c r="L41" s="92">
        <f t="array" ref="L41">IF(L38&gt;0,"a - "&amp;INDEX(FP!C:C,Doklady!B2),2)</f>
        <v>2</v>
      </c>
      <c r="M41" s="90">
        <v>1</v>
      </c>
      <c r="N41" s="92">
        <f t="shared" ref="N41:N42" si="7">+L41</f>
        <v>2</v>
      </c>
      <c r="O41" s="90">
        <v>2</v>
      </c>
      <c r="P41" s="92">
        <f t="shared" ref="P41:P42" si="8">+L41</f>
        <v>2</v>
      </c>
      <c r="Q41" s="90">
        <v>3</v>
      </c>
      <c r="R41" s="92">
        <f t="shared" ref="R41:R42" si="9">+L41</f>
        <v>2</v>
      </c>
      <c r="S41" s="90">
        <v>4</v>
      </c>
      <c r="T41" s="92">
        <f t="shared" ref="T41:T42" si="10">+L41</f>
        <v>2</v>
      </c>
      <c r="U41" s="90">
        <v>5</v>
      </c>
      <c r="V41" s="78"/>
      <c r="W41" s="78"/>
      <c r="X41" s="78"/>
      <c r="Y41" s="78"/>
      <c r="Z41" s="78"/>
    </row>
    <row r="42" spans="1:26" ht="10.5" customHeight="1" x14ac:dyDescent="0.25">
      <c r="A42" s="96" t="s">
        <v>375</v>
      </c>
      <c r="B42" s="104" t="s">
        <v>417</v>
      </c>
      <c r="C42" s="97">
        <f t="shared" ref="C42:E42" si="11">+C40</f>
        <v>0</v>
      </c>
      <c r="D42" s="110">
        <f t="shared" si="11"/>
        <v>0</v>
      </c>
      <c r="E42" s="110">
        <f t="shared" si="11"/>
        <v>0</v>
      </c>
      <c r="F42" s="110">
        <f>+MIN(F39:F40)</f>
        <v>0</v>
      </c>
      <c r="G42" s="110">
        <f>+MIN(G39+MAX(F39-F40,0)-MAX(E40-E39,0)-MAX(D40-D39,0)-MAX(C40-C39,0),G40)</f>
        <v>0</v>
      </c>
      <c r="H42" s="110">
        <f>+MIN(H39:H40)</f>
        <v>0</v>
      </c>
      <c r="I42" s="97">
        <f>+C42+D42+E42+MIN(F39:F40)+G42+H42</f>
        <v>0</v>
      </c>
      <c r="J42" s="109">
        <f t="shared" si="4"/>
        <v>0</v>
      </c>
      <c r="K42" s="109">
        <f t="shared" si="6"/>
        <v>0</v>
      </c>
      <c r="L42" s="92" t="str">
        <f>+SUBSTITUTE(L41,"bežné","kapitálové")</f>
        <v>2</v>
      </c>
      <c r="M42" s="90">
        <v>1</v>
      </c>
      <c r="N42" s="92" t="str">
        <f t="shared" si="7"/>
        <v>2</v>
      </c>
      <c r="O42" s="90">
        <v>2</v>
      </c>
      <c r="P42" s="92" t="str">
        <f t="shared" si="8"/>
        <v>2</v>
      </c>
      <c r="Q42" s="90">
        <v>3</v>
      </c>
      <c r="R42" s="92" t="str">
        <f t="shared" si="9"/>
        <v>2</v>
      </c>
      <c r="S42" s="90">
        <v>4</v>
      </c>
      <c r="T42" s="92" t="str">
        <f t="shared" si="10"/>
        <v>2</v>
      </c>
      <c r="U42" s="90">
        <v>5</v>
      </c>
      <c r="V42" s="78"/>
      <c r="W42" s="78"/>
      <c r="X42" s="78"/>
      <c r="Y42" s="78"/>
      <c r="Z42" s="78"/>
    </row>
    <row r="43" spans="1:26" ht="9.75" customHeight="1" x14ac:dyDescent="0.25">
      <c r="A43" s="69" t="s">
        <v>372</v>
      </c>
      <c r="B43" s="69" t="str">
        <f t="array" ref="B43">IF(L38&gt;2,"Šport "&amp;INDEX(FP!K:K,Doklady!B2+2),"Šport "&amp;K45)</f>
        <v>Šport .</v>
      </c>
      <c r="C43" s="103" t="s">
        <v>418</v>
      </c>
      <c r="D43" s="103" t="s">
        <v>419</v>
      </c>
      <c r="E43" s="103" t="s">
        <v>420</v>
      </c>
      <c r="F43" s="103" t="s">
        <v>421</v>
      </c>
      <c r="G43" s="103" t="s">
        <v>411</v>
      </c>
      <c r="H43" s="103" t="s">
        <v>412</v>
      </c>
      <c r="I43" s="69" t="s">
        <v>363</v>
      </c>
      <c r="J43" s="78"/>
      <c r="K43" s="106"/>
      <c r="L43" s="78">
        <f>L38-1</f>
        <v>-1</v>
      </c>
      <c r="M43" s="78"/>
      <c r="N43" s="78"/>
      <c r="O43" s="78"/>
      <c r="P43" s="78"/>
      <c r="Q43" s="78"/>
      <c r="R43" s="78"/>
      <c r="S43" s="78"/>
      <c r="T43" s="78"/>
      <c r="U43" s="78"/>
      <c r="V43" s="78"/>
      <c r="W43" s="78"/>
      <c r="X43" s="78"/>
      <c r="Y43" s="78"/>
      <c r="Z43" s="78"/>
    </row>
    <row r="44" spans="1:26" ht="9.75" customHeight="1" x14ac:dyDescent="0.25">
      <c r="A44" s="96" t="s">
        <v>375</v>
      </c>
      <c r="B44" s="104" t="s">
        <v>413</v>
      </c>
      <c r="C44" s="105">
        <f>I44*0.2</f>
        <v>0</v>
      </c>
      <c r="D44" s="105">
        <f>I44*0.2</f>
        <v>0</v>
      </c>
      <c r="E44" s="105">
        <f>I44*0.25</f>
        <v>0</v>
      </c>
      <c r="F44" s="105">
        <f>+I44*0.15</f>
        <v>0</v>
      </c>
      <c r="G44" s="105">
        <f>+MAX(I44-C44-D44-E44-F44-H44,0)</f>
        <v>0</v>
      </c>
      <c r="H44" s="105">
        <f>+IFERROR(VLOOKUP(K45&amp;" - kapitálové transfery",B$53:C$90,2,0),0)</f>
        <v>0</v>
      </c>
      <c r="I44" s="97">
        <f>SUMIF(FP!K:K,K45,FP!D:D)</f>
        <v>0</v>
      </c>
      <c r="J44" s="78"/>
      <c r="K44" s="106"/>
      <c r="L44" s="78"/>
      <c r="M44" s="78"/>
      <c r="N44" s="78"/>
      <c r="O44" s="78"/>
      <c r="P44" s="78"/>
      <c r="Q44" s="78"/>
      <c r="R44" s="78"/>
      <c r="S44" s="78"/>
      <c r="T44" s="78"/>
      <c r="U44" s="78"/>
      <c r="V44" s="78"/>
      <c r="W44" s="78"/>
      <c r="X44" s="78"/>
      <c r="Y44" s="78"/>
      <c r="Z44" s="78"/>
    </row>
    <row r="45" spans="1:26" ht="9.75" customHeight="1" x14ac:dyDescent="0.25">
      <c r="A45" s="96" t="s">
        <v>375</v>
      </c>
      <c r="B45" s="104" t="s">
        <v>414</v>
      </c>
      <c r="C45" s="105">
        <f>DSUM(Doklady!A103:J9995,"GGG",Spolu!L45:M47)</f>
        <v>0</v>
      </c>
      <c r="D45" s="105">
        <f>DSUM(Doklady!A103:J9995,"GGG",Spolu!N45:O47)</f>
        <v>0</v>
      </c>
      <c r="E45" s="105">
        <f>DSUM(Doklady!A103:J9995,"GGG",Spolu!P45:Q47)</f>
        <v>0</v>
      </c>
      <c r="F45" s="105">
        <f>DSUM(Doklady!A103:J9995,"GGG",Spolu!R45:S47)</f>
        <v>0</v>
      </c>
      <c r="G45" s="105">
        <f>DSUM(Doklady!A103:J9995,"GGG",Spolu!T45:U47)-H45</f>
        <v>0</v>
      </c>
      <c r="H45" s="105">
        <f>+IFERROR(VLOOKUP(K45&amp;" - kapitálové transfery",B$53:D$90,3,0),0)</f>
        <v>0</v>
      </c>
      <c r="I45" s="97">
        <f>+C45+D45+E45+F45+G45+H45</f>
        <v>0</v>
      </c>
      <c r="J45" s="78"/>
      <c r="K45" s="106" t="str">
        <f t="array" ref="K45">IF(L38&gt;1,INDEX(FP!K:K,Doklady!B2+1),".")</f>
        <v>.</v>
      </c>
      <c r="L45" s="90" t="s">
        <v>371</v>
      </c>
      <c r="M45" s="90" t="s">
        <v>415</v>
      </c>
      <c r="N45" s="90" t="s">
        <v>371</v>
      </c>
      <c r="O45" s="90" t="s">
        <v>415</v>
      </c>
      <c r="P45" s="90" t="s">
        <v>371</v>
      </c>
      <c r="Q45" s="90" t="s">
        <v>415</v>
      </c>
      <c r="R45" s="90" t="s">
        <v>371</v>
      </c>
      <c r="S45" s="90" t="s">
        <v>415</v>
      </c>
      <c r="T45" s="90" t="s">
        <v>371</v>
      </c>
      <c r="U45" s="90" t="s">
        <v>415</v>
      </c>
      <c r="V45" s="78"/>
      <c r="W45" s="78"/>
      <c r="X45" s="78"/>
      <c r="Y45" s="78"/>
      <c r="Z45" s="78"/>
    </row>
    <row r="46" spans="1:26" ht="9.75" customHeight="1" x14ac:dyDescent="0.25">
      <c r="A46" s="96" t="s">
        <v>375</v>
      </c>
      <c r="B46" s="107" t="s">
        <v>416</v>
      </c>
      <c r="C46" s="105">
        <f t="shared" ref="C46:E46" si="12">MAX(C44-C45,0)</f>
        <v>0</v>
      </c>
      <c r="D46" s="105">
        <f t="shared" si="12"/>
        <v>0</v>
      </c>
      <c r="E46" s="105">
        <f t="shared" si="12"/>
        <v>0</v>
      </c>
      <c r="F46" s="105">
        <f>MIN(I44,MAX(-F44+F45,0))</f>
        <v>0</v>
      </c>
      <c r="G46" s="105">
        <f>MIN(J44,MAX(-G44+G45+MIN(F45-F44,0),0))</f>
        <v>0</v>
      </c>
      <c r="H46" s="105">
        <f>MAX(H44-H45,0)</f>
        <v>0</v>
      </c>
      <c r="I46" s="108">
        <f>+I44-I47</f>
        <v>0</v>
      </c>
      <c r="J46" s="78"/>
      <c r="K46" s="109">
        <f t="shared" ref="K46:K47" si="13">+I46-H46</f>
        <v>0</v>
      </c>
      <c r="L46" s="92">
        <f t="array" ref="L46">IF(L43&gt;0,"a - "&amp;INDEX(FP!C:C,Doklady!B2+1),2)</f>
        <v>2</v>
      </c>
      <c r="M46" s="90">
        <v>1</v>
      </c>
      <c r="N46" s="92">
        <f t="shared" ref="N46:N47" si="14">+L46</f>
        <v>2</v>
      </c>
      <c r="O46" s="90">
        <v>2</v>
      </c>
      <c r="P46" s="92">
        <f t="shared" ref="P46:P47" si="15">+L46</f>
        <v>2</v>
      </c>
      <c r="Q46" s="90">
        <v>3</v>
      </c>
      <c r="R46" s="92">
        <f t="shared" ref="R46:R47" si="16">+L46</f>
        <v>2</v>
      </c>
      <c r="S46" s="90">
        <v>4</v>
      </c>
      <c r="T46" s="92">
        <f t="shared" ref="T46:T47" si="17">+L46</f>
        <v>2</v>
      </c>
      <c r="U46" s="90">
        <v>5</v>
      </c>
      <c r="V46" s="78"/>
      <c r="W46" s="78"/>
      <c r="X46" s="78"/>
      <c r="Y46" s="78"/>
      <c r="Z46" s="78"/>
    </row>
    <row r="47" spans="1:26" ht="9.75" customHeight="1" x14ac:dyDescent="0.25">
      <c r="A47" s="96" t="s">
        <v>375</v>
      </c>
      <c r="B47" s="104" t="s">
        <v>417</v>
      </c>
      <c r="C47" s="97">
        <f t="shared" ref="C47:E47" si="18">+C45</f>
        <v>0</v>
      </c>
      <c r="D47" s="110">
        <f t="shared" si="18"/>
        <v>0</v>
      </c>
      <c r="E47" s="110">
        <f t="shared" si="18"/>
        <v>0</v>
      </c>
      <c r="F47" s="110">
        <f>+MIN(F44:F45)</f>
        <v>0</v>
      </c>
      <c r="G47" s="110">
        <f>+MIN(G44+MAX(F44-F45,0)-MAX(E45-E44,0)-MAX(D45-D44,0)-MAX(C45-C44,0),G45)</f>
        <v>0</v>
      </c>
      <c r="H47" s="110">
        <f>+MIN(H44:H45)</f>
        <v>0</v>
      </c>
      <c r="I47" s="97">
        <f>+C47+D47+E47+MIN(F44:F45)+G47+H47</f>
        <v>0</v>
      </c>
      <c r="J47" s="78"/>
      <c r="K47" s="109">
        <f t="shared" si="13"/>
        <v>0</v>
      </c>
      <c r="L47" s="92" t="str">
        <f>+SUBSTITUTE(L46,"bežné","kapitálové")</f>
        <v>2</v>
      </c>
      <c r="M47" s="90">
        <v>1</v>
      </c>
      <c r="N47" s="92" t="str">
        <f t="shared" si="14"/>
        <v>2</v>
      </c>
      <c r="O47" s="90">
        <v>2</v>
      </c>
      <c r="P47" s="92" t="str">
        <f t="shared" si="15"/>
        <v>2</v>
      </c>
      <c r="Q47" s="90">
        <v>3</v>
      </c>
      <c r="R47" s="92" t="str">
        <f t="shared" si="16"/>
        <v>2</v>
      </c>
      <c r="S47" s="90">
        <v>4</v>
      </c>
      <c r="T47" s="92" t="str">
        <f t="shared" si="17"/>
        <v>2</v>
      </c>
      <c r="U47" s="90">
        <v>5</v>
      </c>
      <c r="V47" s="78"/>
      <c r="W47" s="78"/>
      <c r="X47" s="78"/>
      <c r="Y47" s="78"/>
      <c r="Z47" s="78"/>
    </row>
    <row r="48" spans="1:26" ht="11.25" hidden="1" customHeight="1" x14ac:dyDescent="0.25">
      <c r="A48" s="111"/>
      <c r="B48" s="112"/>
      <c r="C48" s="113"/>
      <c r="D48" s="114"/>
      <c r="E48" s="114"/>
      <c r="F48" s="114"/>
      <c r="G48" s="114"/>
      <c r="H48" s="114"/>
      <c r="I48" s="114"/>
      <c r="J48" s="78"/>
      <c r="K48" s="78"/>
      <c r="L48" s="78"/>
      <c r="M48" s="78"/>
      <c r="N48" s="78"/>
      <c r="O48" s="78"/>
      <c r="P48" s="78"/>
      <c r="Q48" s="78"/>
      <c r="R48" s="78"/>
      <c r="S48" s="78"/>
      <c r="T48" s="98"/>
      <c r="U48" s="78"/>
      <c r="V48" s="78"/>
      <c r="W48" s="78"/>
      <c r="X48" s="78"/>
      <c r="Y48" s="78"/>
      <c r="Z48" s="78"/>
    </row>
    <row r="49" spans="1:26" ht="9.75" customHeight="1" x14ac:dyDescent="0.25">
      <c r="A49" s="111"/>
      <c r="B49" s="113"/>
      <c r="C49" s="113"/>
      <c r="D49" s="114"/>
      <c r="E49" s="114"/>
      <c r="F49" s="115"/>
      <c r="G49" s="114"/>
      <c r="H49" s="114"/>
      <c r="I49" s="116"/>
      <c r="J49" s="78"/>
      <c r="K49" s="78"/>
      <c r="L49" s="78"/>
      <c r="M49" s="78"/>
      <c r="N49" s="78"/>
      <c r="O49" s="78"/>
      <c r="P49" s="78"/>
      <c r="Q49" s="78"/>
      <c r="R49" s="78"/>
      <c r="S49" s="78"/>
      <c r="T49" s="98"/>
      <c r="U49" s="78"/>
      <c r="V49" s="78"/>
      <c r="W49" s="78"/>
      <c r="X49" s="78"/>
      <c r="Y49" s="78"/>
      <c r="Z49" s="78"/>
    </row>
    <row r="50" spans="1:26" ht="9.75" customHeight="1" x14ac:dyDescent="0.25">
      <c r="A50" s="280"/>
      <c r="B50" s="249"/>
      <c r="C50" s="249"/>
      <c r="D50" s="249"/>
      <c r="E50" s="249"/>
      <c r="F50" s="249"/>
      <c r="G50" s="249"/>
      <c r="H50" s="249"/>
      <c r="I50" s="249"/>
      <c r="J50" s="78"/>
      <c r="K50" s="78"/>
      <c r="L50" s="78"/>
      <c r="M50" s="78"/>
      <c r="N50" s="78"/>
      <c r="O50" s="78"/>
      <c r="P50" s="78"/>
      <c r="Q50" s="78"/>
      <c r="R50" s="78"/>
      <c r="S50" s="78"/>
      <c r="T50" s="98"/>
      <c r="U50" s="78"/>
      <c r="V50" s="78"/>
      <c r="W50" s="78"/>
      <c r="X50" s="78"/>
      <c r="Y50" s="78"/>
      <c r="Z50" s="78"/>
    </row>
    <row r="51" spans="1:26" ht="9.75" customHeight="1" x14ac:dyDescent="0.25">
      <c r="A51" s="111"/>
      <c r="B51" s="112"/>
      <c r="C51" s="113"/>
      <c r="D51" s="114"/>
      <c r="E51" s="114"/>
      <c r="F51" s="114"/>
      <c r="G51" s="117"/>
      <c r="H51" s="114"/>
      <c r="I51" s="114"/>
      <c r="J51" s="78"/>
      <c r="K51" s="78"/>
      <c r="L51" s="78"/>
      <c r="M51" s="78"/>
      <c r="N51" s="78"/>
      <c r="O51" s="78"/>
      <c r="P51" s="78"/>
      <c r="Q51" s="78"/>
      <c r="R51" s="78"/>
      <c r="S51" s="78"/>
      <c r="T51" s="98"/>
      <c r="U51" s="78"/>
      <c r="V51" s="78"/>
      <c r="W51" s="78"/>
      <c r="X51" s="78"/>
      <c r="Y51" s="78"/>
      <c r="Z51" s="78"/>
    </row>
    <row r="52" spans="1:26" ht="9.75" customHeight="1" x14ac:dyDescent="0.25">
      <c r="A52" s="70" t="s">
        <v>372</v>
      </c>
      <c r="B52" s="69" t="s">
        <v>422</v>
      </c>
      <c r="C52" s="103" t="s">
        <v>423</v>
      </c>
      <c r="D52" s="103" t="s">
        <v>424</v>
      </c>
      <c r="E52" s="103" t="s">
        <v>425</v>
      </c>
      <c r="F52" s="103" t="s">
        <v>426</v>
      </c>
      <c r="G52" s="118" t="s">
        <v>427</v>
      </c>
      <c r="H52" s="103"/>
      <c r="I52" s="103" t="s">
        <v>428</v>
      </c>
      <c r="J52" s="78"/>
      <c r="K52" s="78" t="s">
        <v>351</v>
      </c>
      <c r="L52" s="78" t="s">
        <v>429</v>
      </c>
      <c r="M52" s="78" t="s">
        <v>430</v>
      </c>
      <c r="N52" s="78"/>
      <c r="O52" s="78"/>
      <c r="P52" s="78"/>
      <c r="Q52" s="78"/>
      <c r="R52" s="78"/>
      <c r="S52" s="78"/>
      <c r="T52" s="78"/>
      <c r="U52" s="78"/>
      <c r="V52" s="78"/>
      <c r="W52" s="78"/>
      <c r="X52" s="78"/>
      <c r="Y52" s="78"/>
      <c r="Z52" s="78"/>
    </row>
    <row r="53" spans="1:26" ht="9.75" customHeight="1" x14ac:dyDescent="0.25">
      <c r="A53" s="119" t="str">
        <f>Doklady!D1</f>
        <v>l</v>
      </c>
      <c r="B53" s="120" t="str">
        <f>Doklady!H1</f>
        <v>športové pohybové tábory pre mládež</v>
      </c>
      <c r="C53" s="97">
        <f t="array" ref="C53">IF(A53&lt;&gt;"",INDEX(FP!D:D,Doklady!B$2+(ROW()-53)),"")</f>
        <v>5000</v>
      </c>
      <c r="D53" s="97">
        <f>IF(A53&lt;&gt;"",Doklady!I1-Doklady!J1,"")</f>
        <v>5000</v>
      </c>
      <c r="E53" s="97">
        <f>IF(A53&lt;&gt;"",MIN(D53,C53)*Doklady!C1/(1-Doklady!C1),"")</f>
        <v>0</v>
      </c>
      <c r="F53" s="121">
        <f>IF(A53&lt;&gt;"",Doklady!J1,"")</f>
        <v>0</v>
      </c>
      <c r="G53" s="97">
        <f t="shared" ref="G53:G128" si="19">+IFERROR(HLOOKUP(IF(RIGHT(B53,15)="bežné transfery",LEFT(B53,LEN(B53)-18),0),$J$40:$K$42,3,0),MIN(C53,D53))</f>
        <v>5000</v>
      </c>
      <c r="H53" s="121"/>
      <c r="I53" s="97">
        <f t="shared" ref="I53:I128" si="20">IF(A53&lt;&gt;"",MAX(IF(G53&lt;C53,C53-G53,0)+IF(F53&lt;E53,E53-F53,0),0),0)</f>
        <v>0</v>
      </c>
      <c r="J53" s="78" t="str">
        <f t="shared" ref="J53:J63" si="21">IF(D53&gt;C53,"Vyúčtované prostriedky nemôžu byť väčšie ako poskytnuté. Opravte v hárku ""Doklady""","")</f>
        <v/>
      </c>
      <c r="K53" s="78" t="str">
        <f>Doklady!F1</f>
        <v>026 01</v>
      </c>
      <c r="L53" s="78" t="str">
        <f t="array" ref="L53">IF(A53&lt;&gt;"",INDEX(FP!H:H,Doklady!B$2+(ROW()-52)),"")</f>
        <v>B</v>
      </c>
      <c r="M53" s="78" t="str">
        <f t="shared" ref="M53:M129" si="22">K53&amp;L53</f>
        <v>026 01B</v>
      </c>
      <c r="N53" s="78"/>
      <c r="O53" s="78"/>
      <c r="P53" s="78"/>
      <c r="Q53" s="78"/>
      <c r="R53" s="78"/>
      <c r="S53" s="78"/>
      <c r="T53" s="98"/>
      <c r="U53" s="78"/>
      <c r="V53" s="78"/>
      <c r="W53" s="78"/>
      <c r="X53" s="78"/>
      <c r="Y53" s="78"/>
      <c r="Z53" s="78"/>
    </row>
    <row r="54" spans="1:26" ht="9.75" customHeight="1" x14ac:dyDescent="0.25">
      <c r="A54" s="122" t="str">
        <f>Doklady!D2</f>
        <v/>
      </c>
      <c r="B54" s="120" t="str">
        <f>Doklady!H2</f>
        <v/>
      </c>
      <c r="C54" s="97" t="str">
        <f t="array" ref="C54">IF(A54&lt;&gt;"",INDEX(FP!D:D,Doklady!B$2+(ROW()-53)),"")</f>
        <v/>
      </c>
      <c r="D54" s="97" t="str">
        <f>IF(A54&lt;&gt;"",Doklady!I2-Doklady!J2,"")</f>
        <v/>
      </c>
      <c r="E54" s="97" t="str">
        <f>IF(A54&lt;&gt;"",MIN(D54,C54)*Doklady!C2/(1-Doklady!C2),"")</f>
        <v/>
      </c>
      <c r="F54" s="121" t="str">
        <f>IF(A54&lt;&gt;"",Doklady!J2,"")</f>
        <v/>
      </c>
      <c r="G54" s="97">
        <f t="shared" si="19"/>
        <v>0</v>
      </c>
      <c r="H54" s="121"/>
      <c r="I54" s="97">
        <f t="shared" si="20"/>
        <v>0</v>
      </c>
      <c r="J54" s="78" t="str">
        <f t="shared" si="21"/>
        <v/>
      </c>
      <c r="K54" s="78" t="str">
        <f>Doklady!F2</f>
        <v/>
      </c>
      <c r="L54" s="78" t="str">
        <f t="array" ref="L54">IF(A54&lt;&gt;"",INDEX(FP!H:H,Doklady!B$2+(ROW()-52)),"")</f>
        <v/>
      </c>
      <c r="M54" s="78" t="str">
        <f t="shared" si="22"/>
        <v/>
      </c>
      <c r="N54" s="78"/>
      <c r="O54" s="78"/>
      <c r="P54" s="78"/>
      <c r="Q54" s="78"/>
      <c r="R54" s="78"/>
      <c r="S54" s="78"/>
      <c r="T54" s="78"/>
      <c r="U54" s="78"/>
      <c r="V54" s="78"/>
      <c r="W54" s="78"/>
      <c r="X54" s="78"/>
      <c r="Y54" s="78"/>
      <c r="Z54" s="78"/>
    </row>
    <row r="55" spans="1:26" ht="9.75" customHeight="1" x14ac:dyDescent="0.25">
      <c r="A55" s="122" t="str">
        <f>Doklady!D3</f>
        <v/>
      </c>
      <c r="B55" s="120" t="str">
        <f>Doklady!H3</f>
        <v/>
      </c>
      <c r="C55" s="97" t="str">
        <f t="array" ref="C55">IF(A55&lt;&gt;"",INDEX(FP!D:D,Doklady!B$2+(ROW()-53)),"")</f>
        <v/>
      </c>
      <c r="D55" s="97" t="str">
        <f>IF(A55&lt;&gt;"",Doklady!I3-Doklady!J3,"")</f>
        <v/>
      </c>
      <c r="E55" s="97" t="str">
        <f>IF(A55&lt;&gt;"",MIN(D55,C55)*Doklady!C3/(1-Doklady!C3),"")</f>
        <v/>
      </c>
      <c r="F55" s="121" t="str">
        <f>IF(A55&lt;&gt;"",Doklady!J3,"")</f>
        <v/>
      </c>
      <c r="G55" s="97">
        <f t="shared" si="19"/>
        <v>0</v>
      </c>
      <c r="H55" s="121"/>
      <c r="I55" s="97">
        <f t="shared" si="20"/>
        <v>0</v>
      </c>
      <c r="J55" s="78" t="str">
        <f t="shared" si="21"/>
        <v/>
      </c>
      <c r="K55" s="78" t="str">
        <f>Doklady!F3</f>
        <v/>
      </c>
      <c r="L55" s="78" t="str">
        <f t="array" ref="L55">IF(A55&lt;&gt;"",INDEX(FP!H:H,Doklady!B$2+(ROW()-52)),"")</f>
        <v/>
      </c>
      <c r="M55" s="78" t="str">
        <f t="shared" si="22"/>
        <v/>
      </c>
      <c r="N55" s="78"/>
      <c r="O55" s="78"/>
      <c r="P55" s="78"/>
      <c r="Q55" s="78"/>
      <c r="R55" s="78"/>
      <c r="S55" s="78"/>
      <c r="T55" s="78"/>
      <c r="U55" s="78"/>
      <c r="V55" s="78"/>
      <c r="W55" s="78"/>
      <c r="X55" s="78"/>
      <c r="Y55" s="78"/>
      <c r="Z55" s="78"/>
    </row>
    <row r="56" spans="1:26" ht="9.75" hidden="1" customHeight="1" x14ac:dyDescent="0.25">
      <c r="A56" s="122" t="str">
        <f>Doklady!D4</f>
        <v/>
      </c>
      <c r="B56" s="120" t="str">
        <f>Doklady!H4</f>
        <v/>
      </c>
      <c r="C56" s="97" t="str">
        <f t="array" ref="C56">IF(A56&lt;&gt;"",INDEX(FP!D:D,Doklady!B$2+(ROW()-53)),"")</f>
        <v/>
      </c>
      <c r="D56" s="97" t="str">
        <f>IF(A56&lt;&gt;"",Doklady!I4-Doklady!J4,"")</f>
        <v/>
      </c>
      <c r="E56" s="97" t="str">
        <f>IF(A56&lt;&gt;"",MIN(D56,C56)*Doklady!C4/(1-Doklady!C4),"")</f>
        <v/>
      </c>
      <c r="F56" s="121" t="str">
        <f>IF(A56&lt;&gt;"",Doklady!J4,"")</f>
        <v/>
      </c>
      <c r="G56" s="97">
        <f t="shared" si="19"/>
        <v>0</v>
      </c>
      <c r="H56" s="121"/>
      <c r="I56" s="97">
        <f t="shared" si="20"/>
        <v>0</v>
      </c>
      <c r="J56" s="78" t="str">
        <f t="shared" si="21"/>
        <v/>
      </c>
      <c r="K56" s="78" t="str">
        <f>Doklady!F4</f>
        <v/>
      </c>
      <c r="L56" s="78" t="str">
        <f t="array" ref="L56">IF(A56&lt;&gt;"",INDEX(FP!H:H,Doklady!B$2+(ROW()-52)),"")</f>
        <v/>
      </c>
      <c r="M56" s="78" t="str">
        <f t="shared" si="22"/>
        <v/>
      </c>
      <c r="N56" s="78"/>
      <c r="O56" s="78"/>
      <c r="P56" s="78"/>
      <c r="Q56" s="78"/>
      <c r="R56" s="78"/>
      <c r="S56" s="78"/>
      <c r="T56" s="78"/>
      <c r="U56" s="78"/>
      <c r="V56" s="78"/>
      <c r="W56" s="78"/>
      <c r="X56" s="78"/>
      <c r="Y56" s="78"/>
      <c r="Z56" s="78"/>
    </row>
    <row r="57" spans="1:26" ht="9.75" hidden="1" customHeight="1" x14ac:dyDescent="0.25">
      <c r="A57" s="122" t="str">
        <f>Doklady!D5</f>
        <v/>
      </c>
      <c r="B57" s="120" t="str">
        <f>Doklady!H5</f>
        <v/>
      </c>
      <c r="C57" s="97" t="str">
        <f t="array" ref="C57">IF(A57&lt;&gt;"",INDEX(FP!D:D,Doklady!B$2+(ROW()-53)),"")</f>
        <v/>
      </c>
      <c r="D57" s="97" t="str">
        <f>IF(A57&lt;&gt;"",Doklady!I5-Doklady!J5,"")</f>
        <v/>
      </c>
      <c r="E57" s="97" t="str">
        <f>IF(A57&lt;&gt;"",MIN(D57,C57)*Doklady!C5/(1-Doklady!C5),"")</f>
        <v/>
      </c>
      <c r="F57" s="121" t="str">
        <f>IF(A57&lt;&gt;"",Doklady!J5,"")</f>
        <v/>
      </c>
      <c r="G57" s="97">
        <f t="shared" si="19"/>
        <v>0</v>
      </c>
      <c r="H57" s="121"/>
      <c r="I57" s="97">
        <f t="shared" si="20"/>
        <v>0</v>
      </c>
      <c r="J57" s="78" t="str">
        <f t="shared" si="21"/>
        <v/>
      </c>
      <c r="K57" s="78" t="str">
        <f>Doklady!F5</f>
        <v/>
      </c>
      <c r="L57" s="78" t="str">
        <f t="array" ref="L57">IF(A57&lt;&gt;"",INDEX(FP!H:H,Doklady!B$2+(ROW()-52)),"")</f>
        <v/>
      </c>
      <c r="M57" s="78" t="str">
        <f t="shared" si="22"/>
        <v/>
      </c>
      <c r="N57" s="78"/>
      <c r="O57" s="78"/>
      <c r="P57" s="78"/>
      <c r="Q57" s="78"/>
      <c r="R57" s="78"/>
      <c r="S57" s="78"/>
      <c r="T57" s="78"/>
      <c r="U57" s="78"/>
      <c r="V57" s="78"/>
      <c r="W57" s="78"/>
      <c r="X57" s="78"/>
      <c r="Y57" s="78"/>
      <c r="Z57" s="78"/>
    </row>
    <row r="58" spans="1:26" ht="9.75" hidden="1" customHeight="1" x14ac:dyDescent="0.25">
      <c r="A58" s="122" t="str">
        <f>Doklady!D6</f>
        <v/>
      </c>
      <c r="B58" s="120" t="str">
        <f>Doklady!H6</f>
        <v/>
      </c>
      <c r="C58" s="97" t="str">
        <f t="array" ref="C58">IF(A58&lt;&gt;"",INDEX(FP!D:D,Doklady!B$2+(ROW()-53)),"")</f>
        <v/>
      </c>
      <c r="D58" s="97" t="str">
        <f>IF(A58&lt;&gt;"",Doklady!I6-Doklady!J6,"")</f>
        <v/>
      </c>
      <c r="E58" s="97" t="str">
        <f>IF(A58&lt;&gt;"",MIN(D58,C58)*Doklady!C6/(1-Doklady!C6),"")</f>
        <v/>
      </c>
      <c r="F58" s="121" t="str">
        <f>IF(A58&lt;&gt;"",Doklady!J6,"")</f>
        <v/>
      </c>
      <c r="G58" s="97">
        <f t="shared" si="19"/>
        <v>0</v>
      </c>
      <c r="H58" s="121"/>
      <c r="I58" s="97">
        <f t="shared" si="20"/>
        <v>0</v>
      </c>
      <c r="J58" s="78" t="str">
        <f t="shared" si="21"/>
        <v/>
      </c>
      <c r="K58" s="78" t="str">
        <f>Doklady!F6</f>
        <v/>
      </c>
      <c r="L58" s="78" t="str">
        <f t="array" ref="L58">IF(A58&lt;&gt;"",INDEX(FP!H:H,Doklady!B$2+(ROW()-52)),"")</f>
        <v/>
      </c>
      <c r="M58" s="78" t="str">
        <f t="shared" si="22"/>
        <v/>
      </c>
      <c r="N58" s="78"/>
      <c r="O58" s="78"/>
      <c r="P58" s="78"/>
      <c r="Q58" s="78"/>
      <c r="R58" s="78"/>
      <c r="S58" s="78"/>
      <c r="T58" s="78"/>
      <c r="U58" s="78"/>
      <c r="V58" s="78"/>
      <c r="W58" s="78"/>
      <c r="X58" s="78"/>
      <c r="Y58" s="78"/>
      <c r="Z58" s="78"/>
    </row>
    <row r="59" spans="1:26" ht="9.75" hidden="1" customHeight="1" x14ac:dyDescent="0.25">
      <c r="A59" s="122" t="str">
        <f>Doklady!D7</f>
        <v/>
      </c>
      <c r="B59" s="120" t="str">
        <f>Doklady!H7</f>
        <v/>
      </c>
      <c r="C59" s="97" t="str">
        <f t="array" ref="C59">IF(A59&lt;&gt;"",INDEX(FP!D:D,Doklady!B$2+(ROW()-53)),"")</f>
        <v/>
      </c>
      <c r="D59" s="97" t="str">
        <f>IF(A59&lt;&gt;"",Doklady!I7-Doklady!J7,"")</f>
        <v/>
      </c>
      <c r="E59" s="97" t="str">
        <f>IF(A59&lt;&gt;"",MIN(D59,C59)*Doklady!C7/(1-Doklady!C7),"")</f>
        <v/>
      </c>
      <c r="F59" s="121" t="str">
        <f>IF(A59&lt;&gt;"",Doklady!J7,"")</f>
        <v/>
      </c>
      <c r="G59" s="97">
        <f t="shared" si="19"/>
        <v>0</v>
      </c>
      <c r="H59" s="121"/>
      <c r="I59" s="97">
        <f t="shared" si="20"/>
        <v>0</v>
      </c>
      <c r="J59" s="78" t="str">
        <f t="shared" si="21"/>
        <v/>
      </c>
      <c r="K59" s="78" t="str">
        <f>Doklady!F7</f>
        <v/>
      </c>
      <c r="L59" s="78" t="str">
        <f t="array" ref="L59">IF(A59&lt;&gt;"",INDEX(FP!H:H,Doklady!B$2+(ROW()-52)),"")</f>
        <v/>
      </c>
      <c r="M59" s="78" t="str">
        <f t="shared" si="22"/>
        <v/>
      </c>
      <c r="N59" s="78"/>
      <c r="O59" s="78"/>
      <c r="P59" s="78"/>
      <c r="Q59" s="78"/>
      <c r="R59" s="78"/>
      <c r="S59" s="78"/>
      <c r="T59" s="78"/>
      <c r="U59" s="78"/>
      <c r="V59" s="78"/>
      <c r="W59" s="78"/>
      <c r="X59" s="78"/>
      <c r="Y59" s="78"/>
      <c r="Z59" s="78"/>
    </row>
    <row r="60" spans="1:26" ht="9.75" hidden="1" customHeight="1" x14ac:dyDescent="0.25">
      <c r="A60" s="122" t="str">
        <f>Doklady!D8</f>
        <v/>
      </c>
      <c r="B60" s="120" t="str">
        <f>Doklady!H8</f>
        <v/>
      </c>
      <c r="C60" s="97" t="str">
        <f t="array" ref="C60">IF(A60&lt;&gt;"",INDEX(FP!D:D,Doklady!B$2+(ROW()-53)),"")</f>
        <v/>
      </c>
      <c r="D60" s="97" t="str">
        <f>IF(A60&lt;&gt;"",Doklady!I8-Doklady!J8,"")</f>
        <v/>
      </c>
      <c r="E60" s="97" t="str">
        <f>IF(A60&lt;&gt;"",MIN(D60,C60)*Doklady!C8/(1-Doklady!C8),"")</f>
        <v/>
      </c>
      <c r="F60" s="121" t="str">
        <f>IF(A60&lt;&gt;"",Doklady!J8,"")</f>
        <v/>
      </c>
      <c r="G60" s="97">
        <f t="shared" si="19"/>
        <v>0</v>
      </c>
      <c r="H60" s="121"/>
      <c r="I60" s="97">
        <f t="shared" si="20"/>
        <v>0</v>
      </c>
      <c r="J60" s="78" t="str">
        <f t="shared" si="21"/>
        <v/>
      </c>
      <c r="K60" s="78" t="str">
        <f>Doklady!F8</f>
        <v/>
      </c>
      <c r="L60" s="78" t="str">
        <f t="array" ref="L60">IF(A60&lt;&gt;"",INDEX(FP!H:H,Doklady!B$2+(ROW()-52)),"")</f>
        <v/>
      </c>
      <c r="M60" s="78" t="str">
        <f t="shared" si="22"/>
        <v/>
      </c>
      <c r="N60" s="78"/>
      <c r="O60" s="78"/>
      <c r="P60" s="78"/>
      <c r="Q60" s="78"/>
      <c r="R60" s="78"/>
      <c r="S60" s="78"/>
      <c r="T60" s="78"/>
      <c r="U60" s="78"/>
      <c r="V60" s="78"/>
      <c r="W60" s="78"/>
      <c r="X60" s="78"/>
      <c r="Y60" s="78"/>
      <c r="Z60" s="78"/>
    </row>
    <row r="61" spans="1:26" ht="9.75" hidden="1" customHeight="1" x14ac:dyDescent="0.25">
      <c r="A61" s="122" t="str">
        <f>Doklady!D9</f>
        <v/>
      </c>
      <c r="B61" s="120" t="str">
        <f>Doklady!H9</f>
        <v/>
      </c>
      <c r="C61" s="97" t="str">
        <f t="array" ref="C61">IF(A61&lt;&gt;"",INDEX(FP!D:D,Doklady!B$2+(ROW()-53)),"")</f>
        <v/>
      </c>
      <c r="D61" s="97" t="str">
        <f>IF(A61&lt;&gt;"",Doklady!I9-Doklady!J9,"")</f>
        <v/>
      </c>
      <c r="E61" s="97" t="str">
        <f>IF(A61&lt;&gt;"",MIN(D61,C61)*Doklady!C9/(1-Doklady!C9),"")</f>
        <v/>
      </c>
      <c r="F61" s="121" t="str">
        <f>IF(A61&lt;&gt;"",Doklady!J9,"")</f>
        <v/>
      </c>
      <c r="G61" s="97">
        <f t="shared" si="19"/>
        <v>0</v>
      </c>
      <c r="H61" s="121"/>
      <c r="I61" s="97">
        <f t="shared" si="20"/>
        <v>0</v>
      </c>
      <c r="J61" s="78" t="str">
        <f t="shared" si="21"/>
        <v/>
      </c>
      <c r="K61" s="78" t="str">
        <f>Doklady!F9</f>
        <v/>
      </c>
      <c r="L61" s="78" t="str">
        <f t="array" ref="L61">IF(A61&lt;&gt;"",INDEX(FP!H:H,Doklady!B$2+(ROW()-52)),"")</f>
        <v/>
      </c>
      <c r="M61" s="78" t="str">
        <f t="shared" si="22"/>
        <v/>
      </c>
      <c r="N61" s="78"/>
      <c r="O61" s="78"/>
      <c r="P61" s="78"/>
      <c r="Q61" s="78"/>
      <c r="R61" s="78"/>
      <c r="S61" s="78"/>
      <c r="T61" s="78"/>
      <c r="U61" s="78"/>
      <c r="V61" s="78"/>
      <c r="W61" s="78"/>
      <c r="X61" s="78"/>
      <c r="Y61" s="78"/>
      <c r="Z61" s="78"/>
    </row>
    <row r="62" spans="1:26" ht="9.75" hidden="1" customHeight="1" x14ac:dyDescent="0.25">
      <c r="A62" s="122" t="str">
        <f>Doklady!D10</f>
        <v/>
      </c>
      <c r="B62" s="120" t="str">
        <f>Doklady!H10</f>
        <v/>
      </c>
      <c r="C62" s="97" t="str">
        <f t="array" ref="C62">IF(A62&lt;&gt;"",INDEX(FP!D:D,Doklady!B$2+(ROW()-53)),"")</f>
        <v/>
      </c>
      <c r="D62" s="97" t="str">
        <f>IF(A62&lt;&gt;"",Doklady!I10-Doklady!J10,"")</f>
        <v/>
      </c>
      <c r="E62" s="97" t="str">
        <f>IF(A62&lt;&gt;"",MIN(D62,C62)*Doklady!C10/(1-Doklady!C10),"")</f>
        <v/>
      </c>
      <c r="F62" s="121" t="str">
        <f>IF(A62&lt;&gt;"",Doklady!J10,"")</f>
        <v/>
      </c>
      <c r="G62" s="97">
        <f t="shared" si="19"/>
        <v>0</v>
      </c>
      <c r="H62" s="121"/>
      <c r="I62" s="97">
        <f t="shared" si="20"/>
        <v>0</v>
      </c>
      <c r="J62" s="78" t="str">
        <f t="shared" si="21"/>
        <v/>
      </c>
      <c r="K62" s="78" t="str">
        <f>Doklady!F10</f>
        <v/>
      </c>
      <c r="L62" s="78" t="str">
        <f t="array" ref="L62">IF(A62&lt;&gt;"",INDEX(FP!H:H,Doklady!B$2+(ROW()-52)),"")</f>
        <v/>
      </c>
      <c r="M62" s="78" t="str">
        <f t="shared" si="22"/>
        <v/>
      </c>
      <c r="N62" s="78"/>
      <c r="O62" s="78"/>
      <c r="P62" s="78"/>
      <c r="Q62" s="78"/>
      <c r="R62" s="78"/>
      <c r="S62" s="78"/>
      <c r="T62" s="78"/>
      <c r="U62" s="78"/>
      <c r="V62" s="78"/>
      <c r="W62" s="78"/>
      <c r="X62" s="78"/>
      <c r="Y62" s="78"/>
      <c r="Z62" s="78"/>
    </row>
    <row r="63" spans="1:26" ht="9.75" hidden="1" customHeight="1" x14ac:dyDescent="0.25">
      <c r="A63" s="122" t="str">
        <f>Doklady!D11</f>
        <v/>
      </c>
      <c r="B63" s="120" t="str">
        <f>Doklady!H11</f>
        <v/>
      </c>
      <c r="C63" s="97" t="str">
        <f t="array" ref="C63">IF(A63&lt;&gt;"",INDEX(FP!D:D,Doklady!B$2+(ROW()-53)),"")</f>
        <v/>
      </c>
      <c r="D63" s="97" t="str">
        <f>IF(A63&lt;&gt;"",Doklady!I11-Doklady!J11,"")</f>
        <v/>
      </c>
      <c r="E63" s="97" t="str">
        <f>IF(A63&lt;&gt;"",MIN(D63,C63)*Doklady!C11/(1-Doklady!C11),"")</f>
        <v/>
      </c>
      <c r="F63" s="121" t="str">
        <f>IF(A63&lt;&gt;"",Doklady!J11,"")</f>
        <v/>
      </c>
      <c r="G63" s="97">
        <f t="shared" si="19"/>
        <v>0</v>
      </c>
      <c r="H63" s="121"/>
      <c r="I63" s="97">
        <f t="shared" si="20"/>
        <v>0</v>
      </c>
      <c r="J63" s="78" t="str">
        <f t="shared" si="21"/>
        <v/>
      </c>
      <c r="K63" s="78" t="str">
        <f>Doklady!F11</f>
        <v/>
      </c>
      <c r="L63" s="78" t="str">
        <f t="array" ref="L63">IF(A63&lt;&gt;"",INDEX(FP!H:H,Doklady!B$2+(ROW()-52)),"")</f>
        <v/>
      </c>
      <c r="M63" s="78" t="str">
        <f t="shared" si="22"/>
        <v/>
      </c>
      <c r="N63" s="78"/>
      <c r="O63" s="78"/>
      <c r="P63" s="78"/>
      <c r="Q63" s="78"/>
      <c r="R63" s="78"/>
      <c r="S63" s="78"/>
      <c r="T63" s="78"/>
      <c r="U63" s="78"/>
      <c r="V63" s="78"/>
      <c r="W63" s="78"/>
      <c r="X63" s="78"/>
      <c r="Y63" s="78"/>
      <c r="Z63" s="78"/>
    </row>
    <row r="64" spans="1:26" ht="9.75" hidden="1" customHeight="1" x14ac:dyDescent="0.25">
      <c r="A64" s="122" t="str">
        <f>Doklady!D12</f>
        <v/>
      </c>
      <c r="B64" s="120" t="str">
        <f>Doklady!H12</f>
        <v/>
      </c>
      <c r="C64" s="97" t="str">
        <f t="array" ref="C64">IF(A64&lt;&gt;"",INDEX(FP!D:D,Doklady!B$2+(ROW()-53)),"")</f>
        <v/>
      </c>
      <c r="D64" s="97" t="str">
        <f>IF(A64&lt;&gt;"",Doklady!I12-Doklady!J12,"")</f>
        <v/>
      </c>
      <c r="E64" s="97" t="str">
        <f>IF(A64&lt;&gt;"",MIN(D64,C64)*Doklady!C12/(1-Doklady!C12),"")</f>
        <v/>
      </c>
      <c r="F64" s="121" t="str">
        <f>IF(A64&lt;&gt;"",Doklady!J12,"")</f>
        <v/>
      </c>
      <c r="G64" s="97">
        <f t="shared" si="19"/>
        <v>0</v>
      </c>
      <c r="H64" s="121"/>
      <c r="I64" s="97">
        <f t="shared" si="20"/>
        <v>0</v>
      </c>
      <c r="J64" s="78" t="s">
        <v>431</v>
      </c>
      <c r="K64" s="78" t="str">
        <f>Doklady!F12</f>
        <v/>
      </c>
      <c r="L64" s="78" t="str">
        <f t="array" ref="L64">IF(A64&lt;&gt;"",INDEX(FP!H:H,Doklady!B$2+(ROW()-52)),"")</f>
        <v/>
      </c>
      <c r="M64" s="78" t="str">
        <f t="shared" si="22"/>
        <v/>
      </c>
      <c r="N64" s="78"/>
      <c r="O64" s="78"/>
      <c r="P64" s="78"/>
      <c r="Q64" s="78"/>
      <c r="R64" s="78"/>
      <c r="S64" s="78"/>
      <c r="T64" s="78"/>
      <c r="U64" s="78"/>
      <c r="V64" s="78"/>
      <c r="W64" s="78"/>
      <c r="X64" s="78"/>
      <c r="Y64" s="78"/>
      <c r="Z64" s="78"/>
    </row>
    <row r="65" spans="1:26" ht="9.75" hidden="1" customHeight="1" x14ac:dyDescent="0.25">
      <c r="A65" s="122" t="str">
        <f>Doklady!D13</f>
        <v/>
      </c>
      <c r="B65" s="120" t="str">
        <f>Doklady!H13</f>
        <v/>
      </c>
      <c r="C65" s="97" t="str">
        <f t="array" ref="C65">IF(A65&lt;&gt;"",INDEX(FP!D:D,Doklady!B$2+(ROW()-53)),"")</f>
        <v/>
      </c>
      <c r="D65" s="97" t="str">
        <f>IF(A65&lt;&gt;"",Doklady!I13-Doklady!J13,"")</f>
        <v/>
      </c>
      <c r="E65" s="97" t="str">
        <f>IF(A65&lt;&gt;"",MIN(D65,C65)*Doklady!C13/(1-Doklady!C13),"")</f>
        <v/>
      </c>
      <c r="F65" s="121" t="str">
        <f>IF(A65&lt;&gt;"",Doklady!J13,"")</f>
        <v/>
      </c>
      <c r="G65" s="97">
        <f t="shared" si="19"/>
        <v>0</v>
      </c>
      <c r="H65" s="121"/>
      <c r="I65" s="97">
        <f t="shared" si="20"/>
        <v>0</v>
      </c>
      <c r="J65" s="78" t="str">
        <f t="shared" ref="J65:J130" si="23">IF(D65&gt;C65,"Vyúčtované prostriedky nemôžu byť väčšie ako poskytnuté. Opravte v hárku ""Doklady""","")</f>
        <v/>
      </c>
      <c r="K65" s="78" t="str">
        <f>Doklady!F13</f>
        <v/>
      </c>
      <c r="L65" s="78" t="str">
        <f t="array" ref="L65">IF(A65&lt;&gt;"",INDEX(FP!H:H,Doklady!B$2+(ROW()-52)),"")</f>
        <v/>
      </c>
      <c r="M65" s="78" t="str">
        <f t="shared" si="22"/>
        <v/>
      </c>
      <c r="N65" s="78"/>
      <c r="O65" s="78"/>
      <c r="P65" s="78"/>
      <c r="Q65" s="78"/>
      <c r="R65" s="78"/>
      <c r="S65" s="78"/>
      <c r="T65" s="78"/>
      <c r="U65" s="78"/>
      <c r="V65" s="78"/>
      <c r="W65" s="78"/>
      <c r="X65" s="78"/>
      <c r="Y65" s="78"/>
      <c r="Z65" s="78"/>
    </row>
    <row r="66" spans="1:26" ht="9.75" hidden="1" customHeight="1" x14ac:dyDescent="0.25">
      <c r="A66" s="122" t="str">
        <f>Doklady!D14</f>
        <v/>
      </c>
      <c r="B66" s="120" t="str">
        <f>Doklady!H14</f>
        <v/>
      </c>
      <c r="C66" s="97" t="str">
        <f t="array" ref="C66">IF(A66&lt;&gt;"",INDEX(FP!D:D,Doklady!B$2+(ROW()-53)),"")</f>
        <v/>
      </c>
      <c r="D66" s="97" t="str">
        <f>IF(A66&lt;&gt;"",Doklady!I14-Doklady!J14,"")</f>
        <v/>
      </c>
      <c r="E66" s="97" t="str">
        <f>IF(A66&lt;&gt;"",MIN(D66,C66)*Doklady!C14/(1-Doklady!C14),"")</f>
        <v/>
      </c>
      <c r="F66" s="121" t="str">
        <f>IF(A66&lt;&gt;"",Doklady!J14,"")</f>
        <v/>
      </c>
      <c r="G66" s="97">
        <f t="shared" si="19"/>
        <v>0</v>
      </c>
      <c r="H66" s="121"/>
      <c r="I66" s="97">
        <f t="shared" si="20"/>
        <v>0</v>
      </c>
      <c r="J66" s="78" t="str">
        <f t="shared" si="23"/>
        <v/>
      </c>
      <c r="K66" s="78" t="str">
        <f>Doklady!F14</f>
        <v/>
      </c>
      <c r="L66" s="78" t="str">
        <f t="array" ref="L66">IF(A66&lt;&gt;"",INDEX(FP!H:H,Doklady!B$2+(ROW()-52)),"")</f>
        <v/>
      </c>
      <c r="M66" s="78" t="str">
        <f t="shared" si="22"/>
        <v/>
      </c>
      <c r="N66" s="78"/>
      <c r="O66" s="78"/>
      <c r="P66" s="78"/>
      <c r="Q66" s="78"/>
      <c r="R66" s="78"/>
      <c r="S66" s="78"/>
      <c r="T66" s="78"/>
      <c r="U66" s="78"/>
      <c r="V66" s="78"/>
      <c r="W66" s="78"/>
      <c r="X66" s="78"/>
      <c r="Y66" s="78"/>
      <c r="Z66" s="78"/>
    </row>
    <row r="67" spans="1:26" ht="9.75" hidden="1" customHeight="1" x14ac:dyDescent="0.25">
      <c r="A67" s="122" t="str">
        <f>Doklady!D15</f>
        <v/>
      </c>
      <c r="B67" s="120" t="str">
        <f>Doklady!H15</f>
        <v/>
      </c>
      <c r="C67" s="97" t="str">
        <f t="array" ref="C67">IF(A67&lt;&gt;"",INDEX(FP!D:D,Doklady!B$2+(ROW()-53)),"")</f>
        <v/>
      </c>
      <c r="D67" s="97" t="str">
        <f>IF(A67&lt;&gt;"",Doklady!I15-Doklady!J15,"")</f>
        <v/>
      </c>
      <c r="E67" s="97" t="str">
        <f>IF(A67&lt;&gt;"",MIN(D67,C67)*Doklady!C15/(1-Doklady!C15),"")</f>
        <v/>
      </c>
      <c r="F67" s="121" t="str">
        <f>IF(A67&lt;&gt;"",Doklady!J15,"")</f>
        <v/>
      </c>
      <c r="G67" s="97">
        <f t="shared" si="19"/>
        <v>0</v>
      </c>
      <c r="H67" s="121"/>
      <c r="I67" s="97">
        <f t="shared" si="20"/>
        <v>0</v>
      </c>
      <c r="J67" s="78" t="str">
        <f t="shared" si="23"/>
        <v/>
      </c>
      <c r="K67" s="78" t="str">
        <f>Doklady!F15</f>
        <v/>
      </c>
      <c r="L67" s="78" t="str">
        <f t="array" ref="L67">IF(A67&lt;&gt;"",INDEX(FP!H:H,Doklady!B$2+(ROW()-52)),"")</f>
        <v/>
      </c>
      <c r="M67" s="78" t="str">
        <f t="shared" si="22"/>
        <v/>
      </c>
      <c r="N67" s="78"/>
      <c r="O67" s="78"/>
      <c r="P67" s="78"/>
      <c r="Q67" s="78"/>
      <c r="R67" s="78"/>
      <c r="S67" s="78"/>
      <c r="T67" s="78"/>
      <c r="U67" s="78"/>
      <c r="V67" s="78"/>
      <c r="W67" s="78"/>
      <c r="X67" s="78"/>
      <c r="Y67" s="78"/>
      <c r="Z67" s="78"/>
    </row>
    <row r="68" spans="1:26" ht="9.75" hidden="1" customHeight="1" x14ac:dyDescent="0.25">
      <c r="A68" s="122" t="str">
        <f>Doklady!D16</f>
        <v/>
      </c>
      <c r="B68" s="120" t="str">
        <f>Doklady!H16</f>
        <v/>
      </c>
      <c r="C68" s="97" t="str">
        <f t="array" ref="C68">IF(A68&lt;&gt;"",INDEX(FP!D:D,Doklady!B$2+(ROW()-53)),"")</f>
        <v/>
      </c>
      <c r="D68" s="97" t="str">
        <f>IF(A68&lt;&gt;"",Doklady!I16-Doklady!J16,"")</f>
        <v/>
      </c>
      <c r="E68" s="97" t="str">
        <f>IF(A68&lt;&gt;"",MIN(D68,C68)*Doklady!C16/(1-Doklady!C16),"")</f>
        <v/>
      </c>
      <c r="F68" s="121" t="str">
        <f>IF(A68&lt;&gt;"",Doklady!J16,"")</f>
        <v/>
      </c>
      <c r="G68" s="97">
        <f t="shared" si="19"/>
        <v>0</v>
      </c>
      <c r="H68" s="121"/>
      <c r="I68" s="97">
        <f t="shared" si="20"/>
        <v>0</v>
      </c>
      <c r="J68" s="78" t="str">
        <f t="shared" si="23"/>
        <v/>
      </c>
      <c r="K68" s="78" t="str">
        <f>Doklady!F16</f>
        <v/>
      </c>
      <c r="L68" s="78" t="str">
        <f t="array" ref="L68">IF(A68&lt;&gt;"",INDEX(FP!H:H,Doklady!B$2+(ROW()-52)),"")</f>
        <v/>
      </c>
      <c r="M68" s="78" t="str">
        <f t="shared" si="22"/>
        <v/>
      </c>
      <c r="N68" s="78"/>
      <c r="O68" s="78"/>
      <c r="P68" s="78"/>
      <c r="Q68" s="78"/>
      <c r="R68" s="78"/>
      <c r="S68" s="78"/>
      <c r="T68" s="78"/>
      <c r="U68" s="78"/>
      <c r="V68" s="78"/>
      <c r="W68" s="78"/>
      <c r="X68" s="78"/>
      <c r="Y68" s="78"/>
      <c r="Z68" s="78"/>
    </row>
    <row r="69" spans="1:26" ht="9.75" hidden="1" customHeight="1" x14ac:dyDescent="0.25">
      <c r="A69" s="122" t="str">
        <f>Doklady!D17</f>
        <v/>
      </c>
      <c r="B69" s="120" t="str">
        <f>Doklady!H17</f>
        <v/>
      </c>
      <c r="C69" s="97" t="str">
        <f t="array" ref="C69">IF(A69&lt;&gt;"",INDEX(FP!D:D,Doklady!B$2+(ROW()-53)),"")</f>
        <v/>
      </c>
      <c r="D69" s="97" t="str">
        <f>IF(A69&lt;&gt;"",Doklady!I17-Doklady!J17,"")</f>
        <v/>
      </c>
      <c r="E69" s="97" t="str">
        <f>IF(A69&lt;&gt;"",MIN(D69,C69)*Doklady!C17/(1-Doklady!C17),"")</f>
        <v/>
      </c>
      <c r="F69" s="121" t="str">
        <f>IF(A69&lt;&gt;"",Doklady!J17,"")</f>
        <v/>
      </c>
      <c r="G69" s="97">
        <f t="shared" si="19"/>
        <v>0</v>
      </c>
      <c r="H69" s="121"/>
      <c r="I69" s="97">
        <f t="shared" si="20"/>
        <v>0</v>
      </c>
      <c r="J69" s="78" t="str">
        <f t="shared" si="23"/>
        <v/>
      </c>
      <c r="K69" s="78" t="str">
        <f>Doklady!F17</f>
        <v/>
      </c>
      <c r="L69" s="78" t="str">
        <f t="array" ref="L69">IF(A69&lt;&gt;"",INDEX(FP!H:H,Doklady!B$2+(ROW()-52)),"")</f>
        <v/>
      </c>
      <c r="M69" s="78" t="str">
        <f t="shared" si="22"/>
        <v/>
      </c>
      <c r="N69" s="78"/>
      <c r="O69" s="78"/>
      <c r="P69" s="78"/>
      <c r="Q69" s="78"/>
      <c r="R69" s="78"/>
      <c r="S69" s="78"/>
      <c r="T69" s="78"/>
      <c r="U69" s="78"/>
      <c r="V69" s="78"/>
      <c r="W69" s="78"/>
      <c r="X69" s="78"/>
      <c r="Y69" s="78"/>
      <c r="Z69" s="78"/>
    </row>
    <row r="70" spans="1:26" ht="9.75" hidden="1" customHeight="1" x14ac:dyDescent="0.25">
      <c r="A70" s="122" t="str">
        <f>Doklady!D18</f>
        <v/>
      </c>
      <c r="B70" s="120" t="str">
        <f>Doklady!H18</f>
        <v/>
      </c>
      <c r="C70" s="97" t="str">
        <f t="array" ref="C70">IF(A70&lt;&gt;"",INDEX(FP!D:D,Doklady!B$2+(ROW()-53)),"")</f>
        <v/>
      </c>
      <c r="D70" s="97" t="str">
        <f>IF(A70&lt;&gt;"",Doklady!I18-Doklady!J18,"")</f>
        <v/>
      </c>
      <c r="E70" s="97" t="str">
        <f>IF(A70&lt;&gt;"",MIN(D70,C70)*Doklady!C18/(1-Doklady!C18),"")</f>
        <v/>
      </c>
      <c r="F70" s="121" t="str">
        <f>IF(A70&lt;&gt;"",Doklady!J18,"")</f>
        <v/>
      </c>
      <c r="G70" s="97">
        <f t="shared" si="19"/>
        <v>0</v>
      </c>
      <c r="H70" s="121"/>
      <c r="I70" s="97">
        <f t="shared" si="20"/>
        <v>0</v>
      </c>
      <c r="J70" s="78" t="str">
        <f t="shared" si="23"/>
        <v/>
      </c>
      <c r="K70" s="78" t="str">
        <f>Doklady!F18</f>
        <v/>
      </c>
      <c r="L70" s="78" t="str">
        <f t="array" ref="L70">IF(A70&lt;&gt;"",INDEX(FP!H:H,Doklady!B$2+(ROW()-52)),"")</f>
        <v/>
      </c>
      <c r="M70" s="78" t="str">
        <f t="shared" si="22"/>
        <v/>
      </c>
      <c r="N70" s="78"/>
      <c r="O70" s="78"/>
      <c r="P70" s="78"/>
      <c r="Q70" s="78"/>
      <c r="R70" s="78"/>
      <c r="S70" s="78"/>
      <c r="T70" s="78"/>
      <c r="U70" s="78"/>
      <c r="V70" s="78"/>
      <c r="W70" s="78"/>
      <c r="X70" s="78"/>
      <c r="Y70" s="78"/>
      <c r="Z70" s="78"/>
    </row>
    <row r="71" spans="1:26" ht="9.75" hidden="1" customHeight="1" x14ac:dyDescent="0.25">
      <c r="A71" s="122" t="str">
        <f>Doklady!D19</f>
        <v/>
      </c>
      <c r="B71" s="120" t="str">
        <f>Doklady!H19</f>
        <v/>
      </c>
      <c r="C71" s="97" t="str">
        <f t="array" ref="C71">IF(A71&lt;&gt;"",INDEX(FP!D:D,Doklady!B$2+(ROW()-53)),"")</f>
        <v/>
      </c>
      <c r="D71" s="97" t="str">
        <f>IF(A71&lt;&gt;"",Doklady!I19-Doklady!J19,"")</f>
        <v/>
      </c>
      <c r="E71" s="97" t="str">
        <f>IF(A71&lt;&gt;"",MIN(D71,C71)*Doklady!C19/(1-Doklady!C19),"")</f>
        <v/>
      </c>
      <c r="F71" s="121" t="str">
        <f>IF(A71&lt;&gt;"",Doklady!J19,"")</f>
        <v/>
      </c>
      <c r="G71" s="97">
        <f t="shared" si="19"/>
        <v>0</v>
      </c>
      <c r="H71" s="121"/>
      <c r="I71" s="97">
        <f t="shared" si="20"/>
        <v>0</v>
      </c>
      <c r="J71" s="78" t="str">
        <f t="shared" si="23"/>
        <v/>
      </c>
      <c r="K71" s="78" t="str">
        <f>Doklady!F19</f>
        <v/>
      </c>
      <c r="L71" s="78" t="str">
        <f t="array" ref="L71">IF(A71&lt;&gt;"",INDEX(FP!H:H,Doklady!B$2+(ROW()-52)),"")</f>
        <v/>
      </c>
      <c r="M71" s="78" t="str">
        <f t="shared" si="22"/>
        <v/>
      </c>
      <c r="N71" s="78"/>
      <c r="O71" s="78"/>
      <c r="P71" s="78"/>
      <c r="Q71" s="78"/>
      <c r="R71" s="78"/>
      <c r="S71" s="78"/>
      <c r="T71" s="78"/>
      <c r="U71" s="78"/>
      <c r="V71" s="78"/>
      <c r="W71" s="78"/>
      <c r="X71" s="78"/>
      <c r="Y71" s="78"/>
      <c r="Z71" s="78"/>
    </row>
    <row r="72" spans="1:26" ht="9.75" hidden="1" customHeight="1" x14ac:dyDescent="0.25">
      <c r="A72" s="122" t="str">
        <f>Doklady!D20</f>
        <v/>
      </c>
      <c r="B72" s="120" t="str">
        <f>Doklady!H20</f>
        <v/>
      </c>
      <c r="C72" s="97" t="str">
        <f t="array" ref="C72">IF(A72&lt;&gt;"",INDEX(FP!D:D,Doklady!B$2+(ROW()-53)),"")</f>
        <v/>
      </c>
      <c r="D72" s="97" t="str">
        <f>IF(A72&lt;&gt;"",Doklady!I20-Doklady!J20,"")</f>
        <v/>
      </c>
      <c r="E72" s="97" t="str">
        <f>IF(A72&lt;&gt;"",MIN(D72,C72)*Doklady!C20/(1-Doklady!C20),"")</f>
        <v/>
      </c>
      <c r="F72" s="121" t="str">
        <f>IF(A72&lt;&gt;"",Doklady!J20,"")</f>
        <v/>
      </c>
      <c r="G72" s="97">
        <f t="shared" si="19"/>
        <v>0</v>
      </c>
      <c r="H72" s="121"/>
      <c r="I72" s="97">
        <f t="shared" si="20"/>
        <v>0</v>
      </c>
      <c r="J72" s="78" t="str">
        <f t="shared" si="23"/>
        <v/>
      </c>
      <c r="K72" s="78" t="str">
        <f>Doklady!F20</f>
        <v/>
      </c>
      <c r="L72" s="78" t="str">
        <f t="array" ref="L72">IF(A72&lt;&gt;"",INDEX(FP!H:H,Doklady!B$2+(ROW()-52)),"")</f>
        <v/>
      </c>
      <c r="M72" s="78" t="str">
        <f t="shared" si="22"/>
        <v/>
      </c>
      <c r="N72" s="78"/>
      <c r="O72" s="78"/>
      <c r="P72" s="78"/>
      <c r="Q72" s="78"/>
      <c r="R72" s="78"/>
      <c r="S72" s="78"/>
      <c r="T72" s="78"/>
      <c r="U72" s="78"/>
      <c r="V72" s="78"/>
      <c r="W72" s="78"/>
      <c r="X72" s="78"/>
      <c r="Y72" s="78"/>
      <c r="Z72" s="78"/>
    </row>
    <row r="73" spans="1:26" ht="9.75" hidden="1" customHeight="1" x14ac:dyDescent="0.25">
      <c r="A73" s="122" t="str">
        <f>Doklady!D21</f>
        <v/>
      </c>
      <c r="B73" s="120" t="str">
        <f>Doklady!H21</f>
        <v/>
      </c>
      <c r="C73" s="97" t="str">
        <f t="array" ref="C73">IF(A73&lt;&gt;"",INDEX(FP!D:D,Doklady!B$2+(ROW()-53)),"")</f>
        <v/>
      </c>
      <c r="D73" s="97" t="str">
        <f>IF(A73&lt;&gt;"",Doklady!I21-Doklady!J21,"")</f>
        <v/>
      </c>
      <c r="E73" s="97" t="str">
        <f>IF(A73&lt;&gt;"",MIN(D73,C73)*Doklady!C21/(1-Doklady!C21),"")</f>
        <v/>
      </c>
      <c r="F73" s="121" t="str">
        <f>IF(A73&lt;&gt;"",Doklady!J21,"")</f>
        <v/>
      </c>
      <c r="G73" s="97">
        <f t="shared" si="19"/>
        <v>0</v>
      </c>
      <c r="H73" s="121"/>
      <c r="I73" s="97">
        <f t="shared" si="20"/>
        <v>0</v>
      </c>
      <c r="J73" s="78" t="str">
        <f t="shared" si="23"/>
        <v/>
      </c>
      <c r="K73" s="78" t="str">
        <f>Doklady!F21</f>
        <v/>
      </c>
      <c r="L73" s="78" t="str">
        <f t="array" ref="L73">IF(A73&lt;&gt;"",INDEX(FP!H:H,Doklady!B$2+(ROW()-52)),"")</f>
        <v/>
      </c>
      <c r="M73" s="78" t="str">
        <f t="shared" si="22"/>
        <v/>
      </c>
      <c r="N73" s="78"/>
      <c r="O73" s="78"/>
      <c r="P73" s="78"/>
      <c r="Q73" s="78"/>
      <c r="R73" s="78"/>
      <c r="S73" s="78"/>
      <c r="T73" s="78"/>
      <c r="U73" s="78"/>
      <c r="V73" s="78"/>
      <c r="W73" s="78"/>
      <c r="X73" s="78"/>
      <c r="Y73" s="78"/>
      <c r="Z73" s="78"/>
    </row>
    <row r="74" spans="1:26" ht="9.75" hidden="1" customHeight="1" x14ac:dyDescent="0.25">
      <c r="A74" s="122" t="str">
        <f>Doklady!D22</f>
        <v/>
      </c>
      <c r="B74" s="120" t="str">
        <f>Doklady!H22</f>
        <v/>
      </c>
      <c r="C74" s="97" t="str">
        <f t="array" ref="C74">IF(A74&lt;&gt;"",INDEX(FP!D:D,Doklady!B$2+(ROW()-53)),"")</f>
        <v/>
      </c>
      <c r="D74" s="97" t="str">
        <f>IF(A74&lt;&gt;"",Doklady!I22-Doklady!J22,"")</f>
        <v/>
      </c>
      <c r="E74" s="97" t="str">
        <f>IF(A74&lt;&gt;"",MIN(D74,C74)*Doklady!C22/(1-Doklady!C22),"")</f>
        <v/>
      </c>
      <c r="F74" s="121" t="str">
        <f>IF(A74&lt;&gt;"",Doklady!J22,"")</f>
        <v/>
      </c>
      <c r="G74" s="97">
        <f t="shared" si="19"/>
        <v>0</v>
      </c>
      <c r="H74" s="121"/>
      <c r="I74" s="97">
        <f t="shared" si="20"/>
        <v>0</v>
      </c>
      <c r="J74" s="78" t="str">
        <f t="shared" si="23"/>
        <v/>
      </c>
      <c r="K74" s="78" t="str">
        <f>Doklady!F22</f>
        <v/>
      </c>
      <c r="L74" s="78" t="str">
        <f t="array" ref="L74">IF(A74&lt;&gt;"",INDEX(FP!H:H,Doklady!B$2+(ROW()-52)),"")</f>
        <v/>
      </c>
      <c r="M74" s="78" t="str">
        <f t="shared" si="22"/>
        <v/>
      </c>
      <c r="N74" s="78"/>
      <c r="O74" s="78"/>
      <c r="P74" s="78"/>
      <c r="Q74" s="78"/>
      <c r="R74" s="78"/>
      <c r="S74" s="78"/>
      <c r="T74" s="78"/>
      <c r="U74" s="78"/>
      <c r="V74" s="78"/>
      <c r="W74" s="78"/>
      <c r="X74" s="78"/>
      <c r="Y74" s="78"/>
      <c r="Z74" s="78"/>
    </row>
    <row r="75" spans="1:26" ht="9.75" hidden="1" customHeight="1" x14ac:dyDescent="0.25">
      <c r="A75" s="122" t="str">
        <f>Doklady!D23</f>
        <v/>
      </c>
      <c r="B75" s="120" t="str">
        <f>Doklady!H23</f>
        <v/>
      </c>
      <c r="C75" s="97" t="str">
        <f t="array" ref="C75">IF(A75&lt;&gt;"",INDEX(FP!D:D,Doklady!B$2+(ROW()-53)),"")</f>
        <v/>
      </c>
      <c r="D75" s="97" t="str">
        <f>IF(A75&lt;&gt;"",Doklady!I23-Doklady!J23,"")</f>
        <v/>
      </c>
      <c r="E75" s="97" t="str">
        <f>IF(A75&lt;&gt;"",MIN(D75,C75)*Doklady!C23/(1-Doklady!C23),"")</f>
        <v/>
      </c>
      <c r="F75" s="121" t="str">
        <f>IF(A75&lt;&gt;"",Doklady!J23,"")</f>
        <v/>
      </c>
      <c r="G75" s="97">
        <f t="shared" si="19"/>
        <v>0</v>
      </c>
      <c r="H75" s="121"/>
      <c r="I75" s="97">
        <f t="shared" si="20"/>
        <v>0</v>
      </c>
      <c r="J75" s="78" t="str">
        <f t="shared" si="23"/>
        <v/>
      </c>
      <c r="K75" s="78" t="str">
        <f>Doklady!F23</f>
        <v/>
      </c>
      <c r="L75" s="78" t="str">
        <f t="array" ref="L75">IF(A75&lt;&gt;"",INDEX(FP!H:H,Doklady!B$2+(ROW()-52)),"")</f>
        <v/>
      </c>
      <c r="M75" s="78" t="str">
        <f t="shared" si="22"/>
        <v/>
      </c>
      <c r="N75" s="78"/>
      <c r="O75" s="78"/>
      <c r="P75" s="78"/>
      <c r="Q75" s="78"/>
      <c r="R75" s="78"/>
      <c r="S75" s="78"/>
      <c r="T75" s="78"/>
      <c r="U75" s="78"/>
      <c r="V75" s="78"/>
      <c r="W75" s="78"/>
      <c r="X75" s="78"/>
      <c r="Y75" s="78"/>
      <c r="Z75" s="78"/>
    </row>
    <row r="76" spans="1:26" ht="9.75" hidden="1" customHeight="1" x14ac:dyDescent="0.25">
      <c r="A76" s="122" t="str">
        <f>Doklady!D24</f>
        <v/>
      </c>
      <c r="B76" s="120" t="str">
        <f>Doklady!H24</f>
        <v/>
      </c>
      <c r="C76" s="97" t="str">
        <f t="array" ref="C76">IF(A76&lt;&gt;"",INDEX(FP!D:D,Doklady!B$2+(ROW()-53)),"")</f>
        <v/>
      </c>
      <c r="D76" s="97" t="str">
        <f>IF(A76&lt;&gt;"",Doklady!I24-Doklady!J24,"")</f>
        <v/>
      </c>
      <c r="E76" s="97" t="str">
        <f>IF(A76&lt;&gt;"",MIN(D76,C76)*Doklady!C24/(1-Doklady!C24),"")</f>
        <v/>
      </c>
      <c r="F76" s="121" t="str">
        <f>IF(A76&lt;&gt;"",Doklady!J24,"")</f>
        <v/>
      </c>
      <c r="G76" s="97">
        <f t="shared" si="19"/>
        <v>0</v>
      </c>
      <c r="H76" s="121"/>
      <c r="I76" s="97">
        <f t="shared" si="20"/>
        <v>0</v>
      </c>
      <c r="J76" s="78" t="str">
        <f t="shared" si="23"/>
        <v/>
      </c>
      <c r="K76" s="78" t="str">
        <f>Doklady!F24</f>
        <v/>
      </c>
      <c r="L76" s="78" t="str">
        <f t="array" ref="L76">IF(A76&lt;&gt;"",INDEX(FP!H:H,Doklady!B$2+(ROW()-52)),"")</f>
        <v/>
      </c>
      <c r="M76" s="78" t="str">
        <f t="shared" si="22"/>
        <v/>
      </c>
      <c r="N76" s="78"/>
      <c r="O76" s="78"/>
      <c r="P76" s="78"/>
      <c r="Q76" s="78"/>
      <c r="R76" s="78"/>
      <c r="S76" s="78"/>
      <c r="T76" s="78"/>
      <c r="U76" s="78"/>
      <c r="V76" s="78"/>
      <c r="W76" s="78"/>
      <c r="X76" s="78"/>
      <c r="Y76" s="78"/>
      <c r="Z76" s="78"/>
    </row>
    <row r="77" spans="1:26" ht="9.75" hidden="1" customHeight="1" x14ac:dyDescent="0.25">
      <c r="A77" s="122" t="str">
        <f>Doklady!D25</f>
        <v/>
      </c>
      <c r="B77" s="120" t="str">
        <f>Doklady!H25</f>
        <v/>
      </c>
      <c r="C77" s="97" t="str">
        <f t="array" ref="C77">IF(A77&lt;&gt;"",INDEX(FP!D:D,Doklady!B$2+(ROW()-53)),"")</f>
        <v/>
      </c>
      <c r="D77" s="97" t="str">
        <f>IF(A77&lt;&gt;"",Doklady!I25-Doklady!J25,"")</f>
        <v/>
      </c>
      <c r="E77" s="97" t="str">
        <f>IF(A77&lt;&gt;"",MIN(D77,C77)*Doklady!C25/(1-Doklady!C25),"")</f>
        <v/>
      </c>
      <c r="F77" s="121" t="str">
        <f>IF(A77&lt;&gt;"",Doklady!J25,"")</f>
        <v/>
      </c>
      <c r="G77" s="97">
        <f t="shared" si="19"/>
        <v>0</v>
      </c>
      <c r="H77" s="121"/>
      <c r="I77" s="97">
        <f t="shared" si="20"/>
        <v>0</v>
      </c>
      <c r="J77" s="78" t="str">
        <f t="shared" si="23"/>
        <v/>
      </c>
      <c r="K77" s="78" t="str">
        <f>Doklady!F25</f>
        <v/>
      </c>
      <c r="L77" s="78" t="str">
        <f t="array" ref="L77">IF(A77&lt;&gt;"",INDEX(FP!H:H,Doklady!B$2+(ROW()-52)),"")</f>
        <v/>
      </c>
      <c r="M77" s="78" t="str">
        <f t="shared" si="22"/>
        <v/>
      </c>
      <c r="N77" s="78"/>
      <c r="O77" s="78"/>
      <c r="P77" s="78"/>
      <c r="Q77" s="78"/>
      <c r="R77" s="78"/>
      <c r="S77" s="78"/>
      <c r="T77" s="78"/>
      <c r="U77" s="78"/>
      <c r="V77" s="78"/>
      <c r="W77" s="78"/>
      <c r="X77" s="78"/>
      <c r="Y77" s="78"/>
      <c r="Z77" s="78"/>
    </row>
    <row r="78" spans="1:26" ht="9.75" hidden="1" customHeight="1" x14ac:dyDescent="0.25">
      <c r="A78" s="122" t="str">
        <f>Doklady!D26</f>
        <v/>
      </c>
      <c r="B78" s="120" t="str">
        <f>Doklady!H26</f>
        <v/>
      </c>
      <c r="C78" s="97" t="str">
        <f t="array" ref="C78">IF(A78&lt;&gt;"",INDEX(FP!D:D,Doklady!B$2+(ROW()-53)),"")</f>
        <v/>
      </c>
      <c r="D78" s="97" t="str">
        <f>IF(A78&lt;&gt;"",Doklady!I26-Doklady!J26,"")</f>
        <v/>
      </c>
      <c r="E78" s="97" t="str">
        <f>IF(A78&lt;&gt;"",MIN(D78,C78)*Doklady!C26/(1-Doklady!C26),"")</f>
        <v/>
      </c>
      <c r="F78" s="121" t="str">
        <f>IF(A78&lt;&gt;"",Doklady!J26,"")</f>
        <v/>
      </c>
      <c r="G78" s="97">
        <f t="shared" si="19"/>
        <v>0</v>
      </c>
      <c r="H78" s="121"/>
      <c r="I78" s="97">
        <f t="shared" si="20"/>
        <v>0</v>
      </c>
      <c r="J78" s="78" t="str">
        <f t="shared" si="23"/>
        <v/>
      </c>
      <c r="K78" s="78" t="str">
        <f>Doklady!F26</f>
        <v/>
      </c>
      <c r="L78" s="78" t="str">
        <f t="array" ref="L78">IF(A78&lt;&gt;"",INDEX(FP!H:H,Doklady!B$2+(ROW()-52)),"")</f>
        <v/>
      </c>
      <c r="M78" s="78" t="str">
        <f t="shared" si="22"/>
        <v/>
      </c>
      <c r="N78" s="78"/>
      <c r="O78" s="78"/>
      <c r="P78" s="78"/>
      <c r="Q78" s="78"/>
      <c r="R78" s="78"/>
      <c r="S78" s="78"/>
      <c r="T78" s="78"/>
      <c r="U78" s="78"/>
      <c r="V78" s="78"/>
      <c r="W78" s="78"/>
      <c r="X78" s="78"/>
      <c r="Y78" s="78"/>
      <c r="Z78" s="78"/>
    </row>
    <row r="79" spans="1:26" ht="9.75" hidden="1" customHeight="1" x14ac:dyDescent="0.25">
      <c r="A79" s="122" t="str">
        <f>Doklady!D27</f>
        <v/>
      </c>
      <c r="B79" s="120" t="str">
        <f>Doklady!H27</f>
        <v/>
      </c>
      <c r="C79" s="97" t="str">
        <f t="array" ref="C79">IF(A79&lt;&gt;"",INDEX(FP!D:D,Doklady!B$2+(ROW()-53)),"")</f>
        <v/>
      </c>
      <c r="D79" s="97" t="str">
        <f>IF(A79&lt;&gt;"",Doklady!I27-Doklady!J27,"")</f>
        <v/>
      </c>
      <c r="E79" s="97" t="str">
        <f>IF(A79&lt;&gt;"",MIN(D79,C79)*Doklady!C27/(1-Doklady!C27),"")</f>
        <v/>
      </c>
      <c r="F79" s="121" t="str">
        <f>IF(A79&lt;&gt;"",Doklady!J27,"")</f>
        <v/>
      </c>
      <c r="G79" s="97">
        <f t="shared" si="19"/>
        <v>0</v>
      </c>
      <c r="H79" s="121"/>
      <c r="I79" s="97">
        <f t="shared" si="20"/>
        <v>0</v>
      </c>
      <c r="J79" s="78" t="str">
        <f t="shared" si="23"/>
        <v/>
      </c>
      <c r="K79" s="78" t="str">
        <f>Doklady!F27</f>
        <v/>
      </c>
      <c r="L79" s="78" t="str">
        <f t="array" ref="L79">IF(A79&lt;&gt;"",INDEX(FP!H:H,Doklady!B$2+(ROW()-52)),"")</f>
        <v/>
      </c>
      <c r="M79" s="78" t="str">
        <f t="shared" si="22"/>
        <v/>
      </c>
      <c r="N79" s="78"/>
      <c r="O79" s="78"/>
      <c r="P79" s="78"/>
      <c r="Q79" s="78"/>
      <c r="R79" s="78"/>
      <c r="S79" s="78"/>
      <c r="T79" s="78"/>
      <c r="U79" s="78"/>
      <c r="V79" s="78"/>
      <c r="W79" s="78"/>
      <c r="X79" s="78"/>
      <c r="Y79" s="78"/>
      <c r="Z79" s="78"/>
    </row>
    <row r="80" spans="1:26" ht="9.75" hidden="1" customHeight="1" x14ac:dyDescent="0.25">
      <c r="A80" s="122" t="str">
        <f>Doklady!D28</f>
        <v/>
      </c>
      <c r="B80" s="120" t="str">
        <f>Doklady!H28</f>
        <v/>
      </c>
      <c r="C80" s="97" t="str">
        <f t="array" ref="C80">IF(A80&lt;&gt;"",INDEX(FP!D:D,Doklady!B$2+(ROW()-53)),"")</f>
        <v/>
      </c>
      <c r="D80" s="97" t="str">
        <f>IF(A80&lt;&gt;"",Doklady!I28-Doklady!J28,"")</f>
        <v/>
      </c>
      <c r="E80" s="97" t="str">
        <f>IF(A80&lt;&gt;"",MIN(D80,C80)*Doklady!C28/(1-Doklady!C28),"")</f>
        <v/>
      </c>
      <c r="F80" s="121" t="str">
        <f>IF(A80&lt;&gt;"",Doklady!J28,"")</f>
        <v/>
      </c>
      <c r="G80" s="97">
        <f t="shared" si="19"/>
        <v>0</v>
      </c>
      <c r="H80" s="121"/>
      <c r="I80" s="97">
        <f t="shared" si="20"/>
        <v>0</v>
      </c>
      <c r="J80" s="78" t="str">
        <f t="shared" si="23"/>
        <v/>
      </c>
      <c r="K80" s="78" t="str">
        <f>Doklady!F28</f>
        <v/>
      </c>
      <c r="L80" s="78" t="str">
        <f t="array" ref="L80">IF(A80&lt;&gt;"",INDEX(FP!H:H,Doklady!B$2+(ROW()-52)),"")</f>
        <v/>
      </c>
      <c r="M80" s="78" t="str">
        <f t="shared" si="22"/>
        <v/>
      </c>
      <c r="N80" s="78"/>
      <c r="O80" s="78"/>
      <c r="P80" s="78"/>
      <c r="Q80" s="78"/>
      <c r="R80" s="78"/>
      <c r="S80" s="78"/>
      <c r="T80" s="78"/>
      <c r="U80" s="78"/>
      <c r="V80" s="78"/>
      <c r="W80" s="78"/>
      <c r="X80" s="78"/>
      <c r="Y80" s="78"/>
      <c r="Z80" s="78"/>
    </row>
    <row r="81" spans="1:26" ht="9.75" hidden="1" customHeight="1" x14ac:dyDescent="0.25">
      <c r="A81" s="122" t="str">
        <f>Doklady!D29</f>
        <v/>
      </c>
      <c r="B81" s="120" t="str">
        <f>Doklady!H29</f>
        <v/>
      </c>
      <c r="C81" s="97" t="str">
        <f t="array" ref="C81">IF(A81&lt;&gt;"",INDEX(FP!D:D,Doklady!B$2+(ROW()-53)),"")</f>
        <v/>
      </c>
      <c r="D81" s="97" t="str">
        <f>IF(A81&lt;&gt;"",Doklady!I29-Doklady!J29,"")</f>
        <v/>
      </c>
      <c r="E81" s="97" t="str">
        <f>IF(A81&lt;&gt;"",MIN(D81,C81)*Doklady!C29/(1-Doklady!C29),"")</f>
        <v/>
      </c>
      <c r="F81" s="121" t="str">
        <f>IF(A81&lt;&gt;"",Doklady!J29,"")</f>
        <v/>
      </c>
      <c r="G81" s="97">
        <f t="shared" si="19"/>
        <v>0</v>
      </c>
      <c r="H81" s="121"/>
      <c r="I81" s="97">
        <f t="shared" si="20"/>
        <v>0</v>
      </c>
      <c r="J81" s="78" t="str">
        <f t="shared" si="23"/>
        <v/>
      </c>
      <c r="K81" s="78" t="str">
        <f>Doklady!F29</f>
        <v/>
      </c>
      <c r="L81" s="78" t="str">
        <f t="array" ref="L81">IF(A81&lt;&gt;"",INDEX(FP!H:H,Doklady!B$2+(ROW()-52)),"")</f>
        <v/>
      </c>
      <c r="M81" s="78" t="str">
        <f t="shared" si="22"/>
        <v/>
      </c>
      <c r="N81" s="78"/>
      <c r="O81" s="78"/>
      <c r="P81" s="78"/>
      <c r="Q81" s="78"/>
      <c r="R81" s="78"/>
      <c r="S81" s="78"/>
      <c r="T81" s="78"/>
      <c r="U81" s="78"/>
      <c r="V81" s="78"/>
      <c r="W81" s="78"/>
      <c r="X81" s="78"/>
      <c r="Y81" s="78"/>
      <c r="Z81" s="78"/>
    </row>
    <row r="82" spans="1:26" ht="9.75" hidden="1" customHeight="1" x14ac:dyDescent="0.25">
      <c r="A82" s="122" t="str">
        <f>Doklady!D30</f>
        <v/>
      </c>
      <c r="B82" s="120" t="str">
        <f>Doklady!H30</f>
        <v/>
      </c>
      <c r="C82" s="97" t="str">
        <f t="array" ref="C82">IF(A82&lt;&gt;"",INDEX(FP!D:D,Doklady!B$2+(ROW()-53)),"")</f>
        <v/>
      </c>
      <c r="D82" s="97" t="str">
        <f>IF(A82&lt;&gt;"",Doklady!I30-Doklady!J30,"")</f>
        <v/>
      </c>
      <c r="E82" s="97" t="str">
        <f>IF(A82&lt;&gt;"",MIN(D82,C82)*Doklady!C30/(1-Doklady!C30),"")</f>
        <v/>
      </c>
      <c r="F82" s="121" t="str">
        <f>IF(A82&lt;&gt;"",Doklady!J30,"")</f>
        <v/>
      </c>
      <c r="G82" s="97">
        <f t="shared" si="19"/>
        <v>0</v>
      </c>
      <c r="H82" s="121"/>
      <c r="I82" s="97">
        <f t="shared" si="20"/>
        <v>0</v>
      </c>
      <c r="J82" s="78" t="str">
        <f t="shared" si="23"/>
        <v/>
      </c>
      <c r="K82" s="78" t="str">
        <f>Doklady!F30</f>
        <v/>
      </c>
      <c r="L82" s="78" t="str">
        <f t="array" ref="L82">IF(A82&lt;&gt;"",INDEX(FP!H:H,Doklady!B$2+(ROW()-52)),"")</f>
        <v/>
      </c>
      <c r="M82" s="78" t="str">
        <f t="shared" si="22"/>
        <v/>
      </c>
      <c r="N82" s="78"/>
      <c r="O82" s="78"/>
      <c r="P82" s="78"/>
      <c r="Q82" s="78"/>
      <c r="R82" s="78"/>
      <c r="S82" s="78"/>
      <c r="T82" s="78"/>
      <c r="U82" s="78"/>
      <c r="V82" s="78"/>
      <c r="W82" s="78"/>
      <c r="X82" s="78"/>
      <c r="Y82" s="78"/>
      <c r="Z82" s="78"/>
    </row>
    <row r="83" spans="1:26" ht="9.75" hidden="1" customHeight="1" x14ac:dyDescent="0.25">
      <c r="A83" s="122" t="str">
        <f>Doklady!D31</f>
        <v/>
      </c>
      <c r="B83" s="120" t="str">
        <f>Doklady!H31</f>
        <v/>
      </c>
      <c r="C83" s="97" t="str">
        <f t="array" ref="C83">IF(A83&lt;&gt;"",INDEX(FP!D:D,Doklady!B$2+(ROW()-53)),"")</f>
        <v/>
      </c>
      <c r="D83" s="97" t="str">
        <f>IF(A83&lt;&gt;"",Doklady!I31-Doklady!J31,"")</f>
        <v/>
      </c>
      <c r="E83" s="97" t="str">
        <f>IF(A83&lt;&gt;"",MIN(D83,C83)*Doklady!C31/(1-Doklady!C31),"")</f>
        <v/>
      </c>
      <c r="F83" s="121" t="str">
        <f>IF(A83&lt;&gt;"",Doklady!J31,"")</f>
        <v/>
      </c>
      <c r="G83" s="97">
        <f t="shared" si="19"/>
        <v>0</v>
      </c>
      <c r="H83" s="121"/>
      <c r="I83" s="97">
        <f t="shared" si="20"/>
        <v>0</v>
      </c>
      <c r="J83" s="78" t="str">
        <f t="shared" si="23"/>
        <v/>
      </c>
      <c r="K83" s="78" t="str">
        <f>Doklady!F31</f>
        <v/>
      </c>
      <c r="L83" s="78" t="str">
        <f t="array" ref="L83">IF(A83&lt;&gt;"",INDEX(FP!H:H,Doklady!B$2+(ROW()-52)),"")</f>
        <v/>
      </c>
      <c r="M83" s="78" t="str">
        <f t="shared" si="22"/>
        <v/>
      </c>
      <c r="N83" s="78"/>
      <c r="O83" s="78"/>
      <c r="P83" s="78"/>
      <c r="Q83" s="78"/>
      <c r="R83" s="78"/>
      <c r="S83" s="78"/>
      <c r="T83" s="78"/>
      <c r="U83" s="78"/>
      <c r="V83" s="78"/>
      <c r="W83" s="78"/>
      <c r="X83" s="78"/>
      <c r="Y83" s="78"/>
      <c r="Z83" s="78"/>
    </row>
    <row r="84" spans="1:26" ht="9.75" hidden="1" customHeight="1" x14ac:dyDescent="0.25">
      <c r="A84" s="122" t="str">
        <f>Doklady!D32</f>
        <v/>
      </c>
      <c r="B84" s="120" t="str">
        <f>Doklady!H32</f>
        <v/>
      </c>
      <c r="C84" s="97" t="str">
        <f t="array" ref="C84">IF(A84&lt;&gt;"",INDEX(FP!D:D,Doklady!B$2+(ROW()-53)),"")</f>
        <v/>
      </c>
      <c r="D84" s="97" t="str">
        <f>IF(A84&lt;&gt;"",Doklady!I32-Doklady!J32,"")</f>
        <v/>
      </c>
      <c r="E84" s="97" t="str">
        <f>IF(A84&lt;&gt;"",MIN(D84,C84)*Doklady!C32/(1-Doklady!C32),"")</f>
        <v/>
      </c>
      <c r="F84" s="121" t="str">
        <f>IF(A84&lt;&gt;"",Doklady!J32,"")</f>
        <v/>
      </c>
      <c r="G84" s="97">
        <f t="shared" si="19"/>
        <v>0</v>
      </c>
      <c r="H84" s="121"/>
      <c r="I84" s="97">
        <f t="shared" si="20"/>
        <v>0</v>
      </c>
      <c r="J84" s="78" t="str">
        <f t="shared" si="23"/>
        <v/>
      </c>
      <c r="K84" s="78" t="str">
        <f>Doklady!F32</f>
        <v/>
      </c>
      <c r="L84" s="78" t="str">
        <f t="array" ref="L84">IF(A84&lt;&gt;"",INDEX(FP!H:H,Doklady!B$2+(ROW()-52)),"")</f>
        <v/>
      </c>
      <c r="M84" s="78" t="str">
        <f t="shared" si="22"/>
        <v/>
      </c>
      <c r="N84" s="78"/>
      <c r="O84" s="78"/>
      <c r="P84" s="78"/>
      <c r="Q84" s="78"/>
      <c r="R84" s="78"/>
      <c r="S84" s="78"/>
      <c r="T84" s="78"/>
      <c r="U84" s="78"/>
      <c r="V84" s="78"/>
      <c r="W84" s="78"/>
      <c r="X84" s="78"/>
      <c r="Y84" s="78"/>
      <c r="Z84" s="78"/>
    </row>
    <row r="85" spans="1:26" ht="9.75" hidden="1" customHeight="1" x14ac:dyDescent="0.25">
      <c r="A85" s="122" t="str">
        <f>Doklady!D33</f>
        <v/>
      </c>
      <c r="B85" s="120" t="str">
        <f>Doklady!H33</f>
        <v/>
      </c>
      <c r="C85" s="97" t="str">
        <f t="array" ref="C85">IF(A85&lt;&gt;"",INDEX(FP!D:D,Doklady!B$2+(ROW()-53)),"")</f>
        <v/>
      </c>
      <c r="D85" s="97" t="str">
        <f>IF(A85&lt;&gt;"",Doklady!I33-Doklady!J33,"")</f>
        <v/>
      </c>
      <c r="E85" s="97" t="str">
        <f>IF(A85&lt;&gt;"",MIN(D85,C85)*Doklady!C33/(1-Doklady!C33),"")</f>
        <v/>
      </c>
      <c r="F85" s="121" t="str">
        <f>IF(A85&lt;&gt;"",Doklady!J33,"")</f>
        <v/>
      </c>
      <c r="G85" s="97">
        <f t="shared" si="19"/>
        <v>0</v>
      </c>
      <c r="H85" s="121"/>
      <c r="I85" s="97">
        <f t="shared" si="20"/>
        <v>0</v>
      </c>
      <c r="J85" s="78" t="str">
        <f t="shared" si="23"/>
        <v/>
      </c>
      <c r="K85" s="78" t="str">
        <f>Doklady!F33</f>
        <v/>
      </c>
      <c r="L85" s="78" t="str">
        <f t="array" ref="L85">IF(A85&lt;&gt;"",INDEX(FP!H:H,Doklady!B$2+(ROW()-52)),"")</f>
        <v/>
      </c>
      <c r="M85" s="78" t="str">
        <f t="shared" si="22"/>
        <v/>
      </c>
      <c r="N85" s="78"/>
      <c r="O85" s="78"/>
      <c r="P85" s="78"/>
      <c r="Q85" s="78"/>
      <c r="R85" s="78"/>
      <c r="S85" s="78"/>
      <c r="T85" s="78"/>
      <c r="U85" s="78"/>
      <c r="V85" s="78"/>
      <c r="W85" s="78"/>
      <c r="X85" s="78"/>
      <c r="Y85" s="78"/>
      <c r="Z85" s="78"/>
    </row>
    <row r="86" spans="1:26" ht="9.75" hidden="1" customHeight="1" x14ac:dyDescent="0.25">
      <c r="A86" s="122" t="str">
        <f>Doklady!D34</f>
        <v/>
      </c>
      <c r="B86" s="120" t="str">
        <f>Doklady!H34</f>
        <v/>
      </c>
      <c r="C86" s="97" t="str">
        <f t="array" ref="C86">IF(A86&lt;&gt;"",INDEX(FP!D:D,Doklady!B$2+(ROW()-53)),"")</f>
        <v/>
      </c>
      <c r="D86" s="97" t="str">
        <f>IF(A86&lt;&gt;"",Doklady!I34-Doklady!J34,"")</f>
        <v/>
      </c>
      <c r="E86" s="97" t="str">
        <f>IF(A86&lt;&gt;"",MIN(D86,C86)*Doklady!C34/(1-Doklady!C34),"")</f>
        <v/>
      </c>
      <c r="F86" s="121" t="str">
        <f>IF(A86&lt;&gt;"",Doklady!J34,"")</f>
        <v/>
      </c>
      <c r="G86" s="97">
        <f t="shared" si="19"/>
        <v>0</v>
      </c>
      <c r="H86" s="121"/>
      <c r="I86" s="97">
        <f t="shared" si="20"/>
        <v>0</v>
      </c>
      <c r="J86" s="78" t="str">
        <f t="shared" si="23"/>
        <v/>
      </c>
      <c r="K86" s="78" t="str">
        <f>Doklady!F34</f>
        <v/>
      </c>
      <c r="L86" s="78" t="str">
        <f t="array" ref="L86">IF(A86&lt;&gt;"",INDEX(FP!H:H,Doklady!B$2+(ROW()-52)),"")</f>
        <v/>
      </c>
      <c r="M86" s="78" t="str">
        <f t="shared" si="22"/>
        <v/>
      </c>
      <c r="N86" s="78"/>
      <c r="O86" s="78"/>
      <c r="P86" s="78"/>
      <c r="Q86" s="78"/>
      <c r="R86" s="78"/>
      <c r="S86" s="78"/>
      <c r="T86" s="78"/>
      <c r="U86" s="78"/>
      <c r="V86" s="78"/>
      <c r="W86" s="78"/>
      <c r="X86" s="78"/>
      <c r="Y86" s="78"/>
      <c r="Z86" s="78"/>
    </row>
    <row r="87" spans="1:26" ht="9.75" hidden="1" customHeight="1" x14ac:dyDescent="0.25">
      <c r="A87" s="122" t="str">
        <f>Doklady!D35</f>
        <v/>
      </c>
      <c r="B87" s="120" t="str">
        <f>Doklady!H35</f>
        <v/>
      </c>
      <c r="C87" s="97" t="str">
        <f t="array" ref="C87">IF(A87&lt;&gt;"",INDEX(FP!D:D,Doklady!B$2+(ROW()-53)),"")</f>
        <v/>
      </c>
      <c r="D87" s="97" t="str">
        <f>IF(A87&lt;&gt;"",Doklady!I35-Doklady!J35,"")</f>
        <v/>
      </c>
      <c r="E87" s="97" t="str">
        <f>IF(A87&lt;&gt;"",MIN(D87,C87)*Doklady!C35/(1-Doklady!C35),"")</f>
        <v/>
      </c>
      <c r="F87" s="121" t="str">
        <f>IF(A87&lt;&gt;"",Doklady!J35,"")</f>
        <v/>
      </c>
      <c r="G87" s="97">
        <f t="shared" si="19"/>
        <v>0</v>
      </c>
      <c r="H87" s="121"/>
      <c r="I87" s="97">
        <f t="shared" si="20"/>
        <v>0</v>
      </c>
      <c r="J87" s="78" t="str">
        <f t="shared" si="23"/>
        <v/>
      </c>
      <c r="K87" s="78" t="str">
        <f>Doklady!F35</f>
        <v/>
      </c>
      <c r="L87" s="78" t="str">
        <f t="array" ref="L87">IF(A87&lt;&gt;"",INDEX(FP!H:H,Doklady!B$2+(ROW()-52)),"")</f>
        <v/>
      </c>
      <c r="M87" s="78" t="str">
        <f t="shared" si="22"/>
        <v/>
      </c>
      <c r="N87" s="78"/>
      <c r="O87" s="78"/>
      <c r="P87" s="78"/>
      <c r="Q87" s="78"/>
      <c r="R87" s="78"/>
      <c r="S87" s="78"/>
      <c r="T87" s="78"/>
      <c r="U87" s="78"/>
      <c r="V87" s="78"/>
      <c r="W87" s="78"/>
      <c r="X87" s="78"/>
      <c r="Y87" s="78"/>
      <c r="Z87" s="78"/>
    </row>
    <row r="88" spans="1:26" ht="9.75" hidden="1" customHeight="1" x14ac:dyDescent="0.25">
      <c r="A88" s="122" t="str">
        <f>Doklady!D36</f>
        <v/>
      </c>
      <c r="B88" s="120" t="str">
        <f>Doklady!H36</f>
        <v/>
      </c>
      <c r="C88" s="97" t="str">
        <f t="array" ref="C88">IF(A88&lt;&gt;"",INDEX(FP!D:D,Doklady!B$2+(ROW()-53)),"")</f>
        <v/>
      </c>
      <c r="D88" s="97" t="str">
        <f>IF(A88&lt;&gt;"",Doklady!I36-Doklady!J36,"")</f>
        <v/>
      </c>
      <c r="E88" s="97" t="str">
        <f>IF(A88&lt;&gt;"",MIN(D88,C88)*Doklady!C36/(1-Doklady!C36),"")</f>
        <v/>
      </c>
      <c r="F88" s="121" t="str">
        <f>IF(A88&lt;&gt;"",Doklady!J36,"")</f>
        <v/>
      </c>
      <c r="G88" s="97">
        <f t="shared" si="19"/>
        <v>0</v>
      </c>
      <c r="H88" s="121"/>
      <c r="I88" s="97">
        <f t="shared" si="20"/>
        <v>0</v>
      </c>
      <c r="J88" s="78" t="str">
        <f t="shared" si="23"/>
        <v/>
      </c>
      <c r="K88" s="78" t="str">
        <f>Doklady!F36</f>
        <v/>
      </c>
      <c r="L88" s="78" t="str">
        <f t="array" ref="L88">IF(A88&lt;&gt;"",INDEX(FP!H:H,Doklady!B$2+(ROW()-52)),"")</f>
        <v/>
      </c>
      <c r="M88" s="78" t="str">
        <f t="shared" si="22"/>
        <v/>
      </c>
      <c r="N88" s="78"/>
      <c r="O88" s="78"/>
      <c r="P88" s="78"/>
      <c r="Q88" s="78"/>
      <c r="R88" s="78"/>
      <c r="S88" s="78"/>
      <c r="T88" s="78"/>
      <c r="U88" s="78"/>
      <c r="V88" s="78"/>
      <c r="W88" s="78"/>
      <c r="X88" s="78"/>
      <c r="Y88" s="78"/>
      <c r="Z88" s="78"/>
    </row>
    <row r="89" spans="1:26" ht="9.75" hidden="1" customHeight="1" x14ac:dyDescent="0.25">
      <c r="A89" s="122" t="str">
        <f>Doklady!D37</f>
        <v/>
      </c>
      <c r="B89" s="120" t="str">
        <f>Doklady!H37</f>
        <v/>
      </c>
      <c r="C89" s="97" t="str">
        <f t="array" ref="C89">IF(A89&lt;&gt;"",INDEX(FP!D:D,Doklady!B$2+(ROW()-53)),"")</f>
        <v/>
      </c>
      <c r="D89" s="97" t="str">
        <f>IF(A89&lt;&gt;"",Doklady!I37-Doklady!J37,"")</f>
        <v/>
      </c>
      <c r="E89" s="97" t="str">
        <f>IF(A89&lt;&gt;"",MIN(D89,C89)*Doklady!C37/(1-Doklady!C37),"")</f>
        <v/>
      </c>
      <c r="F89" s="121" t="str">
        <f>IF(A89&lt;&gt;"",Doklady!J37,"")</f>
        <v/>
      </c>
      <c r="G89" s="97">
        <f t="shared" si="19"/>
        <v>0</v>
      </c>
      <c r="H89" s="121"/>
      <c r="I89" s="97">
        <f t="shared" si="20"/>
        <v>0</v>
      </c>
      <c r="J89" s="78" t="str">
        <f t="shared" si="23"/>
        <v/>
      </c>
      <c r="K89" s="78" t="str">
        <f>Doklady!F37</f>
        <v/>
      </c>
      <c r="L89" s="78" t="str">
        <f t="array" ref="L89">IF(A89&lt;&gt;"",INDEX(FP!H:H,Doklady!B$2+(ROW()-52)),"")</f>
        <v/>
      </c>
      <c r="M89" s="78" t="str">
        <f t="shared" si="22"/>
        <v/>
      </c>
      <c r="N89" s="78"/>
      <c r="O89" s="78"/>
      <c r="P89" s="78"/>
      <c r="Q89" s="78"/>
      <c r="R89" s="78"/>
      <c r="S89" s="78"/>
      <c r="T89" s="78"/>
      <c r="U89" s="78"/>
      <c r="V89" s="78"/>
      <c r="W89" s="78"/>
      <c r="X89" s="78"/>
      <c r="Y89" s="78"/>
      <c r="Z89" s="78"/>
    </row>
    <row r="90" spans="1:26" ht="9.75" hidden="1" customHeight="1" x14ac:dyDescent="0.25">
      <c r="A90" s="122" t="str">
        <f>Doklady!D38</f>
        <v/>
      </c>
      <c r="B90" s="120" t="str">
        <f>Doklady!H38</f>
        <v/>
      </c>
      <c r="C90" s="97" t="str">
        <f t="array" ref="C90">IF(A90&lt;&gt;"",INDEX(FP!D:D,Doklady!B$2+(ROW()-53)),"")</f>
        <v/>
      </c>
      <c r="D90" s="97" t="str">
        <f>IF(A90&lt;&gt;"",Doklady!I38-Doklady!J38,"")</f>
        <v/>
      </c>
      <c r="E90" s="97" t="str">
        <f>IF(A90&lt;&gt;"",MIN(D90,C90)*Doklady!C38/(1-Doklady!C38),"")</f>
        <v/>
      </c>
      <c r="F90" s="121" t="str">
        <f>IF(A90&lt;&gt;"",Doklady!J38,"")</f>
        <v/>
      </c>
      <c r="G90" s="97">
        <f t="shared" si="19"/>
        <v>0</v>
      </c>
      <c r="H90" s="121"/>
      <c r="I90" s="97">
        <f t="shared" si="20"/>
        <v>0</v>
      </c>
      <c r="J90" s="78" t="str">
        <f t="shared" si="23"/>
        <v/>
      </c>
      <c r="K90" s="78" t="str">
        <f>Doklady!F38</f>
        <v/>
      </c>
      <c r="L90" s="78" t="str">
        <f t="array" ref="L90">IF(A90&lt;&gt;"",INDEX(FP!H:H,Doklady!B$2+(ROW()-52)),"")</f>
        <v/>
      </c>
      <c r="M90" s="78" t="str">
        <f t="shared" si="22"/>
        <v/>
      </c>
      <c r="N90" s="78"/>
      <c r="O90" s="78"/>
      <c r="P90" s="78"/>
      <c r="Q90" s="78"/>
      <c r="R90" s="78"/>
      <c r="S90" s="78"/>
      <c r="T90" s="78"/>
      <c r="U90" s="78"/>
      <c r="V90" s="78"/>
      <c r="W90" s="78"/>
      <c r="X90" s="78"/>
      <c r="Y90" s="78"/>
      <c r="Z90" s="78"/>
    </row>
    <row r="91" spans="1:26" ht="9.75" hidden="1" customHeight="1" x14ac:dyDescent="0.25">
      <c r="A91" s="122" t="str">
        <f>Doklady!D39</f>
        <v/>
      </c>
      <c r="B91" s="120" t="str">
        <f>Doklady!H39</f>
        <v/>
      </c>
      <c r="C91" s="97" t="str">
        <f t="array" ref="C91">IF(A91&lt;&gt;"",INDEX(FP!D:D,Doklady!B$2+(ROW()-53)),"")</f>
        <v/>
      </c>
      <c r="D91" s="97" t="str">
        <f>IF(A91&lt;&gt;"",Doklady!I39-Doklady!J39,"")</f>
        <v/>
      </c>
      <c r="E91" s="97" t="str">
        <f>IF(A91&lt;&gt;"",MIN(D91,C91)*Doklady!C39/(1-Doklady!C39),"")</f>
        <v/>
      </c>
      <c r="F91" s="121" t="str">
        <f>IF(A91&lt;&gt;"",Doklady!J39,"")</f>
        <v/>
      </c>
      <c r="G91" s="97">
        <f t="shared" si="19"/>
        <v>0</v>
      </c>
      <c r="H91" s="121"/>
      <c r="I91" s="97">
        <f t="shared" si="20"/>
        <v>0</v>
      </c>
      <c r="J91" s="78" t="str">
        <f t="shared" si="23"/>
        <v/>
      </c>
      <c r="K91" s="78" t="str">
        <f>Doklady!F39</f>
        <v/>
      </c>
      <c r="L91" s="78" t="str">
        <f t="array" ref="L91">IF(A91&lt;&gt;"",INDEX(FP!H:H,Doklady!B$2+(ROW()-52)),"")</f>
        <v/>
      </c>
      <c r="M91" s="78" t="str">
        <f t="shared" si="22"/>
        <v/>
      </c>
      <c r="N91" s="78"/>
      <c r="O91" s="78"/>
      <c r="P91" s="78"/>
      <c r="Q91" s="78"/>
      <c r="R91" s="78"/>
      <c r="S91" s="78"/>
      <c r="T91" s="78"/>
      <c r="U91" s="78"/>
      <c r="V91" s="78"/>
      <c r="W91" s="78"/>
      <c r="X91" s="78"/>
      <c r="Y91" s="78"/>
      <c r="Z91" s="78"/>
    </row>
    <row r="92" spans="1:26" ht="9.75" hidden="1" customHeight="1" x14ac:dyDescent="0.25">
      <c r="A92" s="122" t="str">
        <f>Doklady!D40</f>
        <v/>
      </c>
      <c r="B92" s="120" t="str">
        <f>Doklady!H40</f>
        <v/>
      </c>
      <c r="C92" s="97" t="str">
        <f t="array" ref="C92">IF(A92&lt;&gt;"",INDEX(FP!D:D,Doklady!B$2+(ROW()-53)),"")</f>
        <v/>
      </c>
      <c r="D92" s="97" t="str">
        <f>IF(A92&lt;&gt;"",Doklady!I40-Doklady!J40,"")</f>
        <v/>
      </c>
      <c r="E92" s="97" t="str">
        <f>IF(A92&lt;&gt;"",MIN(D92,C92)*Doklady!C40/(1-Doklady!C40),"")</f>
        <v/>
      </c>
      <c r="F92" s="121" t="str">
        <f>IF(A92&lt;&gt;"",Doklady!J40,"")</f>
        <v/>
      </c>
      <c r="G92" s="97">
        <f t="shared" si="19"/>
        <v>0</v>
      </c>
      <c r="H92" s="121"/>
      <c r="I92" s="97">
        <f t="shared" si="20"/>
        <v>0</v>
      </c>
      <c r="J92" s="78" t="str">
        <f t="shared" si="23"/>
        <v/>
      </c>
      <c r="K92" s="78" t="str">
        <f>Doklady!F40</f>
        <v/>
      </c>
      <c r="L92" s="78" t="str">
        <f t="array" ref="L92">IF(A92&lt;&gt;"",INDEX(FP!H:H,Doklady!B$2+(ROW()-52)),"")</f>
        <v/>
      </c>
      <c r="M92" s="78" t="str">
        <f t="shared" si="22"/>
        <v/>
      </c>
      <c r="N92" s="78"/>
      <c r="O92" s="78"/>
      <c r="P92" s="78"/>
      <c r="Q92" s="78"/>
      <c r="R92" s="78"/>
      <c r="S92" s="78"/>
      <c r="T92" s="78"/>
      <c r="U92" s="78"/>
      <c r="V92" s="78"/>
      <c r="W92" s="78"/>
      <c r="X92" s="78"/>
      <c r="Y92" s="78"/>
      <c r="Z92" s="78"/>
    </row>
    <row r="93" spans="1:26" ht="9.75" hidden="1" customHeight="1" x14ac:dyDescent="0.25">
      <c r="A93" s="122" t="str">
        <f>Doklady!D41</f>
        <v/>
      </c>
      <c r="B93" s="120" t="str">
        <f>Doklady!H41</f>
        <v/>
      </c>
      <c r="C93" s="97" t="str">
        <f t="array" ref="C93">IF(A93&lt;&gt;"",INDEX(FP!D:D,Doklady!B$2+(ROW()-53)),"")</f>
        <v/>
      </c>
      <c r="D93" s="97" t="str">
        <f>IF(A93&lt;&gt;"",Doklady!I41-Doklady!J41,"")</f>
        <v/>
      </c>
      <c r="E93" s="97" t="str">
        <f>IF(A93&lt;&gt;"",MIN(D93,C93)*Doklady!C41/(1-Doklady!C41),"")</f>
        <v/>
      </c>
      <c r="F93" s="121" t="str">
        <f>IF(A93&lt;&gt;"",Doklady!J41,"")</f>
        <v/>
      </c>
      <c r="G93" s="97">
        <f t="shared" si="19"/>
        <v>0</v>
      </c>
      <c r="H93" s="121"/>
      <c r="I93" s="97">
        <f t="shared" si="20"/>
        <v>0</v>
      </c>
      <c r="J93" s="78" t="str">
        <f t="shared" si="23"/>
        <v/>
      </c>
      <c r="K93" s="78" t="str">
        <f>Doklady!F41</f>
        <v/>
      </c>
      <c r="L93" s="78" t="str">
        <f t="array" ref="L93">IF(A93&lt;&gt;"",INDEX(FP!H:H,Doklady!B$2+(ROW()-52)),"")</f>
        <v/>
      </c>
      <c r="M93" s="78" t="str">
        <f t="shared" si="22"/>
        <v/>
      </c>
      <c r="N93" s="78"/>
      <c r="O93" s="78"/>
      <c r="P93" s="78"/>
      <c r="Q93" s="78"/>
      <c r="R93" s="78"/>
      <c r="S93" s="78"/>
      <c r="T93" s="78"/>
      <c r="U93" s="78"/>
      <c r="V93" s="78"/>
      <c r="W93" s="78"/>
      <c r="X93" s="78"/>
      <c r="Y93" s="78"/>
      <c r="Z93" s="78"/>
    </row>
    <row r="94" spans="1:26" ht="9.75" hidden="1" customHeight="1" x14ac:dyDescent="0.25">
      <c r="A94" s="122" t="str">
        <f>Doklady!D42</f>
        <v/>
      </c>
      <c r="B94" s="120" t="str">
        <f>Doklady!H42</f>
        <v/>
      </c>
      <c r="C94" s="97" t="str">
        <f t="array" ref="C94">IF(A94&lt;&gt;"",INDEX(FP!D:D,Doklady!B$2+(ROW()-53)),"")</f>
        <v/>
      </c>
      <c r="D94" s="97" t="str">
        <f>IF(A94&lt;&gt;"",Doklady!I42-Doklady!J42,"")</f>
        <v/>
      </c>
      <c r="E94" s="97" t="str">
        <f>IF(A94&lt;&gt;"",MIN(D94,C94)*Doklady!C42/(1-Doklady!C42),"")</f>
        <v/>
      </c>
      <c r="F94" s="121" t="str">
        <f>IF(A94&lt;&gt;"",Doklady!J42,"")</f>
        <v/>
      </c>
      <c r="G94" s="97">
        <f t="shared" si="19"/>
        <v>0</v>
      </c>
      <c r="H94" s="121"/>
      <c r="I94" s="97">
        <f t="shared" si="20"/>
        <v>0</v>
      </c>
      <c r="J94" s="78" t="str">
        <f t="shared" si="23"/>
        <v/>
      </c>
      <c r="K94" s="78" t="str">
        <f>Doklady!F42</f>
        <v/>
      </c>
      <c r="L94" s="78" t="str">
        <f t="array" ref="L94">IF(A94&lt;&gt;"",INDEX(FP!H:H,Doklady!B$2+(ROW()-52)),"")</f>
        <v/>
      </c>
      <c r="M94" s="78" t="str">
        <f t="shared" si="22"/>
        <v/>
      </c>
      <c r="N94" s="78"/>
      <c r="O94" s="78"/>
      <c r="P94" s="78"/>
      <c r="Q94" s="78"/>
      <c r="R94" s="78"/>
      <c r="S94" s="78"/>
      <c r="T94" s="78"/>
      <c r="U94" s="78"/>
      <c r="V94" s="78"/>
      <c r="W94" s="78"/>
      <c r="X94" s="78"/>
      <c r="Y94" s="78"/>
      <c r="Z94" s="78"/>
    </row>
    <row r="95" spans="1:26" ht="9.75" hidden="1" customHeight="1" x14ac:dyDescent="0.25">
      <c r="A95" s="122" t="str">
        <f>Doklady!D43</f>
        <v/>
      </c>
      <c r="B95" s="120" t="str">
        <f>Doklady!H43</f>
        <v/>
      </c>
      <c r="C95" s="97" t="str">
        <f t="array" ref="C95">IF(A95&lt;&gt;"",INDEX(FP!D:D,Doklady!B$2+(ROW()-53)),"")</f>
        <v/>
      </c>
      <c r="D95" s="97" t="str">
        <f>IF(A95&lt;&gt;"",Doklady!I43-Doklady!J43,"")</f>
        <v/>
      </c>
      <c r="E95" s="97" t="str">
        <f>IF(A95&lt;&gt;"",MIN(D95,C95)*Doklady!C43/(1-Doklady!C43),"")</f>
        <v/>
      </c>
      <c r="F95" s="121" t="str">
        <f>IF(A95&lt;&gt;"",Doklady!J43,"")</f>
        <v/>
      </c>
      <c r="G95" s="97">
        <f t="shared" si="19"/>
        <v>0</v>
      </c>
      <c r="H95" s="121"/>
      <c r="I95" s="97">
        <f t="shared" si="20"/>
        <v>0</v>
      </c>
      <c r="J95" s="78" t="str">
        <f t="shared" si="23"/>
        <v/>
      </c>
      <c r="K95" s="78" t="str">
        <f>Doklady!F43</f>
        <v/>
      </c>
      <c r="L95" s="78" t="str">
        <f t="array" ref="L95">IF(A95&lt;&gt;"",INDEX(FP!H:H,Doklady!B$2+(ROW()-52)),"")</f>
        <v/>
      </c>
      <c r="M95" s="78" t="str">
        <f t="shared" si="22"/>
        <v/>
      </c>
      <c r="N95" s="78"/>
      <c r="O95" s="78"/>
      <c r="P95" s="78"/>
      <c r="Q95" s="78"/>
      <c r="R95" s="78"/>
      <c r="S95" s="78"/>
      <c r="T95" s="78"/>
      <c r="U95" s="78"/>
      <c r="V95" s="78"/>
      <c r="W95" s="78"/>
      <c r="X95" s="78"/>
      <c r="Y95" s="78"/>
      <c r="Z95" s="78"/>
    </row>
    <row r="96" spans="1:26" ht="9.75" hidden="1" customHeight="1" x14ac:dyDescent="0.25">
      <c r="A96" s="122" t="str">
        <f>Doklady!D44</f>
        <v/>
      </c>
      <c r="B96" s="120" t="str">
        <f>Doklady!H44</f>
        <v/>
      </c>
      <c r="C96" s="97" t="str">
        <f t="array" ref="C96">IF(A96&lt;&gt;"",INDEX(FP!D:D,Doklady!B$2+(ROW()-53)),"")</f>
        <v/>
      </c>
      <c r="D96" s="97" t="str">
        <f>IF(A96&lt;&gt;"",Doklady!I44-Doklady!J44,"")</f>
        <v/>
      </c>
      <c r="E96" s="97" t="str">
        <f>IF(A96&lt;&gt;"",MIN(D96,C96)*Doklady!C44/(1-Doklady!C44),"")</f>
        <v/>
      </c>
      <c r="F96" s="121" t="str">
        <f>IF(A96&lt;&gt;"",Doklady!J44,"")</f>
        <v/>
      </c>
      <c r="G96" s="97">
        <f t="shared" si="19"/>
        <v>0</v>
      </c>
      <c r="H96" s="121"/>
      <c r="I96" s="97">
        <f t="shared" si="20"/>
        <v>0</v>
      </c>
      <c r="J96" s="78" t="str">
        <f t="shared" si="23"/>
        <v/>
      </c>
      <c r="K96" s="78" t="str">
        <f>Doklady!F44</f>
        <v/>
      </c>
      <c r="L96" s="78" t="str">
        <f t="array" ref="L96">IF(A96&lt;&gt;"",INDEX(FP!H:H,Doklady!B$2+(ROW()-52)),"")</f>
        <v/>
      </c>
      <c r="M96" s="78" t="str">
        <f t="shared" si="22"/>
        <v/>
      </c>
      <c r="N96" s="78"/>
      <c r="O96" s="78"/>
      <c r="P96" s="78"/>
      <c r="Q96" s="78"/>
      <c r="R96" s="78"/>
      <c r="S96" s="78"/>
      <c r="T96" s="78"/>
      <c r="U96" s="78"/>
      <c r="V96" s="78"/>
      <c r="W96" s="78"/>
      <c r="X96" s="78"/>
      <c r="Y96" s="78"/>
      <c r="Z96" s="78"/>
    </row>
    <row r="97" spans="1:26" ht="9.75" hidden="1" customHeight="1" x14ac:dyDescent="0.25">
      <c r="A97" s="122" t="str">
        <f>Doklady!D45</f>
        <v/>
      </c>
      <c r="B97" s="120" t="str">
        <f>Doklady!H45</f>
        <v/>
      </c>
      <c r="C97" s="97" t="str">
        <f t="array" ref="C97">IF(A97&lt;&gt;"",INDEX(FP!D:D,Doklady!B$2+(ROW()-53)),"")</f>
        <v/>
      </c>
      <c r="D97" s="97" t="str">
        <f>IF(A97&lt;&gt;"",Doklady!I45-Doklady!J45,"")</f>
        <v/>
      </c>
      <c r="E97" s="97" t="str">
        <f>IF(A97&lt;&gt;"",MIN(D97,C97)*Doklady!C45/(1-Doklady!C45),"")</f>
        <v/>
      </c>
      <c r="F97" s="121" t="str">
        <f>IF(A97&lt;&gt;"",Doklady!J45,"")</f>
        <v/>
      </c>
      <c r="G97" s="97">
        <f t="shared" si="19"/>
        <v>0</v>
      </c>
      <c r="H97" s="121"/>
      <c r="I97" s="97">
        <f t="shared" si="20"/>
        <v>0</v>
      </c>
      <c r="J97" s="78" t="str">
        <f t="shared" si="23"/>
        <v/>
      </c>
      <c r="K97" s="78" t="str">
        <f>Doklady!F45</f>
        <v/>
      </c>
      <c r="L97" s="78" t="str">
        <f t="array" ref="L97">IF(A97&lt;&gt;"",INDEX(FP!H:H,Doklady!B$2+(ROW()-52)),"")</f>
        <v/>
      </c>
      <c r="M97" s="78" t="str">
        <f t="shared" si="22"/>
        <v/>
      </c>
      <c r="N97" s="78"/>
      <c r="O97" s="78"/>
      <c r="P97" s="78"/>
      <c r="Q97" s="78"/>
      <c r="R97" s="78"/>
      <c r="S97" s="78"/>
      <c r="T97" s="78"/>
      <c r="U97" s="78"/>
      <c r="V97" s="78"/>
      <c r="W97" s="78"/>
      <c r="X97" s="78"/>
      <c r="Y97" s="78"/>
      <c r="Z97" s="78"/>
    </row>
    <row r="98" spans="1:26" ht="9.75" hidden="1" customHeight="1" x14ac:dyDescent="0.25">
      <c r="A98" s="122" t="str">
        <f>Doklady!D46</f>
        <v/>
      </c>
      <c r="B98" s="120" t="str">
        <f>Doklady!H46</f>
        <v/>
      </c>
      <c r="C98" s="97" t="str">
        <f t="array" ref="C98">IF(A98&lt;&gt;"",INDEX(FP!D:D,Doklady!B$2+(ROW()-53)),"")</f>
        <v/>
      </c>
      <c r="D98" s="97" t="str">
        <f>IF(A98&lt;&gt;"",Doklady!I46-Doklady!J46,"")</f>
        <v/>
      </c>
      <c r="E98" s="97" t="str">
        <f>IF(A98&lt;&gt;"",MIN(D98,C98)*Doklady!C46/(1-Doklady!C46),"")</f>
        <v/>
      </c>
      <c r="F98" s="121" t="str">
        <f>IF(A98&lt;&gt;"",Doklady!J46,"")</f>
        <v/>
      </c>
      <c r="G98" s="97">
        <f t="shared" si="19"/>
        <v>0</v>
      </c>
      <c r="H98" s="121"/>
      <c r="I98" s="97">
        <f t="shared" si="20"/>
        <v>0</v>
      </c>
      <c r="J98" s="78" t="str">
        <f t="shared" si="23"/>
        <v/>
      </c>
      <c r="K98" s="78" t="str">
        <f>Doklady!F46</f>
        <v/>
      </c>
      <c r="L98" s="78" t="str">
        <f t="array" ref="L98">IF(A98&lt;&gt;"",INDEX(FP!H:H,Doklady!B$2+(ROW()-52)),"")</f>
        <v/>
      </c>
      <c r="M98" s="78" t="str">
        <f t="shared" si="22"/>
        <v/>
      </c>
      <c r="N98" s="78"/>
      <c r="O98" s="78"/>
      <c r="P98" s="78"/>
      <c r="Q98" s="78"/>
      <c r="R98" s="78"/>
      <c r="S98" s="78"/>
      <c r="T98" s="78"/>
      <c r="U98" s="78"/>
      <c r="V98" s="78"/>
      <c r="W98" s="78"/>
      <c r="X98" s="78"/>
      <c r="Y98" s="78"/>
      <c r="Z98" s="78"/>
    </row>
    <row r="99" spans="1:26" ht="9.75" hidden="1" customHeight="1" x14ac:dyDescent="0.25">
      <c r="A99" s="122" t="str">
        <f>Doklady!D47</f>
        <v/>
      </c>
      <c r="B99" s="120" t="str">
        <f>Doklady!H47</f>
        <v/>
      </c>
      <c r="C99" s="97" t="str">
        <f t="array" ref="C99">IF(A99&lt;&gt;"",INDEX(FP!D:D,Doklady!B$2+(ROW()-53)),"")</f>
        <v/>
      </c>
      <c r="D99" s="97" t="str">
        <f>IF(A99&lt;&gt;"",Doklady!I47-Doklady!J47,"")</f>
        <v/>
      </c>
      <c r="E99" s="97" t="str">
        <f>IF(A99&lt;&gt;"",MIN(D99,C99)*Doklady!C47/(1-Doklady!C47),"")</f>
        <v/>
      </c>
      <c r="F99" s="121" t="str">
        <f>IF(A99&lt;&gt;"",Doklady!J47,"")</f>
        <v/>
      </c>
      <c r="G99" s="97">
        <f t="shared" si="19"/>
        <v>0</v>
      </c>
      <c r="H99" s="121"/>
      <c r="I99" s="97">
        <f t="shared" si="20"/>
        <v>0</v>
      </c>
      <c r="J99" s="78" t="str">
        <f t="shared" si="23"/>
        <v/>
      </c>
      <c r="K99" s="78" t="str">
        <f>Doklady!F47</f>
        <v/>
      </c>
      <c r="L99" s="78" t="str">
        <f t="array" ref="L99">IF(A99&lt;&gt;"",INDEX(FP!H:H,Doklady!B$2+(ROW()-52)),"")</f>
        <v/>
      </c>
      <c r="M99" s="78" t="str">
        <f t="shared" si="22"/>
        <v/>
      </c>
      <c r="N99" s="78"/>
      <c r="O99" s="78"/>
      <c r="P99" s="78"/>
      <c r="Q99" s="78"/>
      <c r="R99" s="78"/>
      <c r="S99" s="78"/>
      <c r="T99" s="78"/>
      <c r="U99" s="78"/>
      <c r="V99" s="78"/>
      <c r="W99" s="78"/>
      <c r="X99" s="78"/>
      <c r="Y99" s="78"/>
      <c r="Z99" s="78"/>
    </row>
    <row r="100" spans="1:26" ht="9.75" hidden="1" customHeight="1" x14ac:dyDescent="0.25">
      <c r="A100" s="122" t="str">
        <f>Doklady!D48</f>
        <v/>
      </c>
      <c r="B100" s="120" t="str">
        <f>Doklady!H48</f>
        <v/>
      </c>
      <c r="C100" s="97" t="str">
        <f t="array" ref="C100">IF(A100&lt;&gt;"",INDEX(FP!D:D,Doklady!B$2+(ROW()-53)),"")</f>
        <v/>
      </c>
      <c r="D100" s="97" t="str">
        <f>IF(A100&lt;&gt;"",Doklady!I48-Doklady!J48,"")</f>
        <v/>
      </c>
      <c r="E100" s="97" t="str">
        <f>IF(A100&lt;&gt;"",MIN(D100,C100)*Doklady!C48/(1-Doklady!C48),"")</f>
        <v/>
      </c>
      <c r="F100" s="121" t="str">
        <f>IF(A100&lt;&gt;"",Doklady!J48,"")</f>
        <v/>
      </c>
      <c r="G100" s="97">
        <f t="shared" si="19"/>
        <v>0</v>
      </c>
      <c r="H100" s="121"/>
      <c r="I100" s="97">
        <f t="shared" si="20"/>
        <v>0</v>
      </c>
      <c r="J100" s="78" t="str">
        <f t="shared" si="23"/>
        <v/>
      </c>
      <c r="K100" s="78" t="str">
        <f>Doklady!F48</f>
        <v/>
      </c>
      <c r="L100" s="78" t="str">
        <f t="array" ref="L100">IF(A100&lt;&gt;"",INDEX(FP!H:H,Doklady!B$2+(ROW()-52)),"")</f>
        <v/>
      </c>
      <c r="M100" s="78" t="str">
        <f t="shared" si="22"/>
        <v/>
      </c>
      <c r="N100" s="78"/>
      <c r="O100" s="78"/>
      <c r="P100" s="78"/>
      <c r="Q100" s="78"/>
      <c r="R100" s="78"/>
      <c r="S100" s="78"/>
      <c r="T100" s="78"/>
      <c r="U100" s="78"/>
      <c r="V100" s="78"/>
      <c r="W100" s="78"/>
      <c r="X100" s="78"/>
      <c r="Y100" s="78"/>
      <c r="Z100" s="78"/>
    </row>
    <row r="101" spans="1:26" ht="9.75" hidden="1" customHeight="1" x14ac:dyDescent="0.25">
      <c r="A101" s="122" t="str">
        <f>Doklady!D49</f>
        <v/>
      </c>
      <c r="B101" s="120" t="str">
        <f>Doklady!H49</f>
        <v/>
      </c>
      <c r="C101" s="97" t="str">
        <f t="array" ref="C101">IF(A101&lt;&gt;"",INDEX(FP!D:D,Doklady!B$2+(ROW()-53)),"")</f>
        <v/>
      </c>
      <c r="D101" s="97" t="str">
        <f>IF(A101&lt;&gt;"",Doklady!I49-Doklady!J49,"")</f>
        <v/>
      </c>
      <c r="E101" s="97" t="str">
        <f>IF(A101&lt;&gt;"",MIN(D101,C101)*Doklady!C49/(1-Doklady!C49),"")</f>
        <v/>
      </c>
      <c r="F101" s="121" t="str">
        <f>IF(A101&lt;&gt;"",Doklady!J49,"")</f>
        <v/>
      </c>
      <c r="G101" s="97">
        <f t="shared" si="19"/>
        <v>0</v>
      </c>
      <c r="H101" s="121"/>
      <c r="I101" s="97">
        <f t="shared" si="20"/>
        <v>0</v>
      </c>
      <c r="J101" s="78" t="str">
        <f t="shared" si="23"/>
        <v/>
      </c>
      <c r="K101" s="78" t="str">
        <f>Doklady!F49</f>
        <v/>
      </c>
      <c r="L101" s="78" t="str">
        <f t="array" ref="L101">IF(A101&lt;&gt;"",INDEX(FP!H:H,Doklady!B$2+(ROW()-52)),"")</f>
        <v/>
      </c>
      <c r="M101" s="78" t="str">
        <f t="shared" si="22"/>
        <v/>
      </c>
      <c r="N101" s="78"/>
      <c r="O101" s="78"/>
      <c r="P101" s="78"/>
      <c r="Q101" s="78"/>
      <c r="R101" s="78"/>
      <c r="S101" s="78"/>
      <c r="T101" s="78"/>
      <c r="U101" s="78"/>
      <c r="V101" s="78"/>
      <c r="W101" s="78"/>
      <c r="X101" s="78"/>
      <c r="Y101" s="78"/>
      <c r="Z101" s="78"/>
    </row>
    <row r="102" spans="1:26" ht="9.75" hidden="1" customHeight="1" x14ac:dyDescent="0.25">
      <c r="A102" s="122" t="str">
        <f>Doklady!D50</f>
        <v/>
      </c>
      <c r="B102" s="120" t="str">
        <f>Doklady!H50</f>
        <v/>
      </c>
      <c r="C102" s="97" t="str">
        <f t="array" ref="C102">IF(A102&lt;&gt;"",INDEX(FP!D:D,Doklady!B$2+(ROW()-53)),"")</f>
        <v/>
      </c>
      <c r="D102" s="97" t="str">
        <f>IF(A102&lt;&gt;"",Doklady!I50-Doklady!J50,"")</f>
        <v/>
      </c>
      <c r="E102" s="97" t="str">
        <f>IF(A102&lt;&gt;"",MIN(D102,C102)*Doklady!C50/(1-Doklady!C50),"")</f>
        <v/>
      </c>
      <c r="F102" s="121" t="str">
        <f>IF(A102&lt;&gt;"",Doklady!J50,"")</f>
        <v/>
      </c>
      <c r="G102" s="97">
        <f t="shared" si="19"/>
        <v>0</v>
      </c>
      <c r="H102" s="121"/>
      <c r="I102" s="97">
        <f t="shared" si="20"/>
        <v>0</v>
      </c>
      <c r="J102" s="78" t="str">
        <f t="shared" si="23"/>
        <v/>
      </c>
      <c r="K102" s="78" t="str">
        <f>Doklady!F50</f>
        <v/>
      </c>
      <c r="L102" s="78" t="str">
        <f t="array" ref="L102">IF(A102&lt;&gt;"",INDEX(FP!H:H,Doklady!B$2+(ROW()-52)),"")</f>
        <v/>
      </c>
      <c r="M102" s="78" t="str">
        <f t="shared" si="22"/>
        <v/>
      </c>
      <c r="N102" s="78"/>
      <c r="O102" s="78"/>
      <c r="P102" s="78"/>
      <c r="Q102" s="78"/>
      <c r="R102" s="78"/>
      <c r="S102" s="78"/>
      <c r="T102" s="78"/>
      <c r="U102" s="78"/>
      <c r="V102" s="78"/>
      <c r="W102" s="78"/>
      <c r="X102" s="78"/>
      <c r="Y102" s="78"/>
      <c r="Z102" s="78"/>
    </row>
    <row r="103" spans="1:26" ht="9.75" hidden="1" customHeight="1" x14ac:dyDescent="0.25">
      <c r="A103" s="122" t="str">
        <f>Doklady!D51</f>
        <v/>
      </c>
      <c r="B103" s="120" t="str">
        <f>Doklady!H51</f>
        <v/>
      </c>
      <c r="C103" s="97" t="str">
        <f t="array" ref="C103">IF(A103&lt;&gt;"",INDEX(FP!D:D,Doklady!B$2+(ROW()-53)),"")</f>
        <v/>
      </c>
      <c r="D103" s="97" t="str">
        <f>IF(A103&lt;&gt;"",Doklady!I51-Doklady!J51,"")</f>
        <v/>
      </c>
      <c r="E103" s="97" t="str">
        <f>IF(A103&lt;&gt;"",MIN(D103,C103)*Doklady!C51/(1-Doklady!C51),"")</f>
        <v/>
      </c>
      <c r="F103" s="121" t="str">
        <f>IF(A103&lt;&gt;"",Doklady!J51,"")</f>
        <v/>
      </c>
      <c r="G103" s="97">
        <f t="shared" si="19"/>
        <v>0</v>
      </c>
      <c r="H103" s="121"/>
      <c r="I103" s="97">
        <f t="shared" si="20"/>
        <v>0</v>
      </c>
      <c r="J103" s="78" t="str">
        <f t="shared" si="23"/>
        <v/>
      </c>
      <c r="K103" s="78" t="str">
        <f>Doklady!F51</f>
        <v/>
      </c>
      <c r="L103" s="78" t="str">
        <f t="array" ref="L103">IF(A103&lt;&gt;"",INDEX(FP!H:H,Doklady!B$2+(ROW()-52)),"")</f>
        <v/>
      </c>
      <c r="M103" s="78" t="str">
        <f t="shared" si="22"/>
        <v/>
      </c>
      <c r="N103" s="78"/>
      <c r="O103" s="78"/>
      <c r="P103" s="78"/>
      <c r="Q103" s="78"/>
      <c r="R103" s="78"/>
      <c r="S103" s="78"/>
      <c r="T103" s="78"/>
      <c r="U103" s="78"/>
      <c r="V103" s="78"/>
      <c r="W103" s="78"/>
      <c r="X103" s="78"/>
      <c r="Y103" s="78"/>
      <c r="Z103" s="78"/>
    </row>
    <row r="104" spans="1:26" ht="9.75" hidden="1" customHeight="1" x14ac:dyDescent="0.25">
      <c r="A104" s="122" t="str">
        <f>Doklady!D52</f>
        <v/>
      </c>
      <c r="B104" s="120" t="str">
        <f>Doklady!H52</f>
        <v/>
      </c>
      <c r="C104" s="97" t="str">
        <f t="array" ref="C104">IF(A104&lt;&gt;"",INDEX(FP!D:D,Doklady!B$2+(ROW()-53)),"")</f>
        <v/>
      </c>
      <c r="D104" s="97" t="str">
        <f>IF(A104&lt;&gt;"",Doklady!I52-Doklady!J52,"")</f>
        <v/>
      </c>
      <c r="E104" s="97" t="str">
        <f>IF(A104&lt;&gt;"",MIN(D104,C104)*Doklady!C52/(1-Doklady!C52),"")</f>
        <v/>
      </c>
      <c r="F104" s="121" t="str">
        <f>IF(A104&lt;&gt;"",Doklady!J52,"")</f>
        <v/>
      </c>
      <c r="G104" s="97">
        <f t="shared" si="19"/>
        <v>0</v>
      </c>
      <c r="H104" s="121"/>
      <c r="I104" s="97">
        <f t="shared" si="20"/>
        <v>0</v>
      </c>
      <c r="J104" s="78" t="str">
        <f t="shared" si="23"/>
        <v/>
      </c>
      <c r="K104" s="78" t="str">
        <f>Doklady!F52</f>
        <v/>
      </c>
      <c r="L104" s="78" t="str">
        <f t="array" ref="L104">IF(A104&lt;&gt;"",INDEX(FP!H:H,Doklady!B$2+(ROW()-52)),"")</f>
        <v/>
      </c>
      <c r="M104" s="78" t="str">
        <f t="shared" si="22"/>
        <v/>
      </c>
      <c r="N104" s="78"/>
      <c r="O104" s="78"/>
      <c r="P104" s="78"/>
      <c r="Q104" s="78"/>
      <c r="R104" s="78"/>
      <c r="S104" s="78"/>
      <c r="T104" s="78"/>
      <c r="U104" s="78"/>
      <c r="V104" s="78"/>
      <c r="W104" s="78"/>
      <c r="X104" s="78"/>
      <c r="Y104" s="78"/>
      <c r="Z104" s="78"/>
    </row>
    <row r="105" spans="1:26" ht="9.75" hidden="1" customHeight="1" x14ac:dyDescent="0.25">
      <c r="A105" s="122" t="str">
        <f>Doklady!D53</f>
        <v/>
      </c>
      <c r="B105" s="120" t="str">
        <f>Doklady!H53</f>
        <v/>
      </c>
      <c r="C105" s="97" t="str">
        <f t="array" ref="C105">IF(A105&lt;&gt;"",INDEX(FP!D:D,Doklady!B$2+(ROW()-53)),"")</f>
        <v/>
      </c>
      <c r="D105" s="97" t="str">
        <f>IF(A105&lt;&gt;"",Doklady!I53-Doklady!J53,"")</f>
        <v/>
      </c>
      <c r="E105" s="97" t="str">
        <f>IF(A105&lt;&gt;"",MIN(D105,C105)*Doklady!C53/(1-Doklady!C53),"")</f>
        <v/>
      </c>
      <c r="F105" s="121" t="str">
        <f>IF(A105&lt;&gt;"",Doklady!J53,"")</f>
        <v/>
      </c>
      <c r="G105" s="97">
        <f t="shared" si="19"/>
        <v>0</v>
      </c>
      <c r="H105" s="121"/>
      <c r="I105" s="97">
        <f t="shared" si="20"/>
        <v>0</v>
      </c>
      <c r="J105" s="78" t="str">
        <f t="shared" si="23"/>
        <v/>
      </c>
      <c r="K105" s="78" t="str">
        <f>Doklady!F53</f>
        <v/>
      </c>
      <c r="L105" s="78" t="str">
        <f t="array" ref="L105">IF(A105&lt;&gt;"",INDEX(FP!H:H,Doklady!B$2+(ROW()-52)),"")</f>
        <v/>
      </c>
      <c r="M105" s="78" t="str">
        <f t="shared" si="22"/>
        <v/>
      </c>
      <c r="N105" s="78"/>
      <c r="O105" s="78"/>
      <c r="P105" s="78"/>
      <c r="Q105" s="78"/>
      <c r="R105" s="78"/>
      <c r="S105" s="78"/>
      <c r="T105" s="78"/>
      <c r="U105" s="78"/>
      <c r="V105" s="78"/>
      <c r="W105" s="78"/>
      <c r="X105" s="78"/>
      <c r="Y105" s="78"/>
      <c r="Z105" s="78"/>
    </row>
    <row r="106" spans="1:26" ht="9.75" hidden="1" customHeight="1" x14ac:dyDescent="0.25">
      <c r="A106" s="122" t="str">
        <f>Doklady!D54</f>
        <v/>
      </c>
      <c r="B106" s="120" t="str">
        <f>Doklady!H54</f>
        <v/>
      </c>
      <c r="C106" s="97" t="str">
        <f t="array" ref="C106">IF(A106&lt;&gt;"",INDEX(FP!D:D,Doklady!B$2+(ROW()-53)),"")</f>
        <v/>
      </c>
      <c r="D106" s="97" t="str">
        <f>IF(A106&lt;&gt;"",Doklady!I54-Doklady!J54,"")</f>
        <v/>
      </c>
      <c r="E106" s="97" t="str">
        <f>IF(A106&lt;&gt;"",MIN(D106,C106)*Doklady!C54/(1-Doklady!C54),"")</f>
        <v/>
      </c>
      <c r="F106" s="121" t="str">
        <f>IF(A106&lt;&gt;"",Doklady!J54,"")</f>
        <v/>
      </c>
      <c r="G106" s="97">
        <f t="shared" si="19"/>
        <v>0</v>
      </c>
      <c r="H106" s="121"/>
      <c r="I106" s="97">
        <f t="shared" si="20"/>
        <v>0</v>
      </c>
      <c r="J106" s="78" t="str">
        <f t="shared" si="23"/>
        <v/>
      </c>
      <c r="K106" s="78" t="str">
        <f>Doklady!F54</f>
        <v/>
      </c>
      <c r="L106" s="78" t="str">
        <f t="array" ref="L106">IF(A106&lt;&gt;"",INDEX(FP!H:H,Doklady!B$2+(ROW()-52)),"")</f>
        <v/>
      </c>
      <c r="M106" s="78" t="str">
        <f t="shared" si="22"/>
        <v/>
      </c>
      <c r="N106" s="78"/>
      <c r="O106" s="78"/>
      <c r="P106" s="78"/>
      <c r="Q106" s="78"/>
      <c r="R106" s="78"/>
      <c r="S106" s="78"/>
      <c r="T106" s="78"/>
      <c r="U106" s="78"/>
      <c r="V106" s="78"/>
      <c r="W106" s="78"/>
      <c r="X106" s="78"/>
      <c r="Y106" s="78"/>
      <c r="Z106" s="78"/>
    </row>
    <row r="107" spans="1:26" ht="9.75" hidden="1" customHeight="1" x14ac:dyDescent="0.25">
      <c r="A107" s="122" t="str">
        <f>Doklady!D55</f>
        <v/>
      </c>
      <c r="B107" s="120" t="str">
        <f>Doklady!H55</f>
        <v/>
      </c>
      <c r="C107" s="97" t="str">
        <f t="array" ref="C107">IF(A107&lt;&gt;"",INDEX(FP!D:D,Doklady!B$2+(ROW()-53)),"")</f>
        <v/>
      </c>
      <c r="D107" s="97" t="str">
        <f>IF(A107&lt;&gt;"",Doklady!I55-Doklady!J55,"")</f>
        <v/>
      </c>
      <c r="E107" s="97" t="str">
        <f>IF(A107&lt;&gt;"",MIN(D107,C107)*Doklady!C55/(1-Doklady!C55),"")</f>
        <v/>
      </c>
      <c r="F107" s="121" t="str">
        <f>IF(A107&lt;&gt;"",Doklady!J55,"")</f>
        <v/>
      </c>
      <c r="G107" s="97">
        <f t="shared" si="19"/>
        <v>0</v>
      </c>
      <c r="H107" s="121"/>
      <c r="I107" s="97">
        <f t="shared" si="20"/>
        <v>0</v>
      </c>
      <c r="J107" s="78" t="str">
        <f t="shared" si="23"/>
        <v/>
      </c>
      <c r="K107" s="78" t="str">
        <f>Doklady!F55</f>
        <v/>
      </c>
      <c r="L107" s="78" t="str">
        <f t="array" ref="L107">IF(A107&lt;&gt;"",INDEX(FP!H:H,Doklady!B$2+(ROW()-52)),"")</f>
        <v/>
      </c>
      <c r="M107" s="78" t="str">
        <f t="shared" si="22"/>
        <v/>
      </c>
      <c r="N107" s="78"/>
      <c r="O107" s="78"/>
      <c r="P107" s="78"/>
      <c r="Q107" s="78"/>
      <c r="R107" s="78"/>
      <c r="S107" s="78"/>
      <c r="T107" s="78"/>
      <c r="U107" s="78"/>
      <c r="V107" s="78"/>
      <c r="W107" s="78"/>
      <c r="X107" s="78"/>
      <c r="Y107" s="78"/>
      <c r="Z107" s="78"/>
    </row>
    <row r="108" spans="1:26" ht="9.75" hidden="1" customHeight="1" x14ac:dyDescent="0.25">
      <c r="A108" s="122" t="str">
        <f>Doklady!D56</f>
        <v/>
      </c>
      <c r="B108" s="120" t="str">
        <f>Doklady!H56</f>
        <v/>
      </c>
      <c r="C108" s="97" t="str">
        <f t="array" ref="C108">IF(A108&lt;&gt;"",INDEX(FP!D:D,Doklady!B$2+(ROW()-53)),"")</f>
        <v/>
      </c>
      <c r="D108" s="97" t="str">
        <f>IF(A108&lt;&gt;"",Doklady!I56-Doklady!J56,"")</f>
        <v/>
      </c>
      <c r="E108" s="97" t="str">
        <f>IF(A108&lt;&gt;"",MIN(D108,C108)*Doklady!C56/(1-Doklady!C56),"")</f>
        <v/>
      </c>
      <c r="F108" s="121" t="str">
        <f>IF(A108&lt;&gt;"",Doklady!J56,"")</f>
        <v/>
      </c>
      <c r="G108" s="97">
        <f t="shared" si="19"/>
        <v>0</v>
      </c>
      <c r="H108" s="121"/>
      <c r="I108" s="97">
        <f t="shared" si="20"/>
        <v>0</v>
      </c>
      <c r="J108" s="78" t="str">
        <f t="shared" si="23"/>
        <v/>
      </c>
      <c r="K108" s="78" t="str">
        <f>Doklady!F56</f>
        <v/>
      </c>
      <c r="L108" s="78" t="str">
        <f t="array" ref="L108">IF(A108&lt;&gt;"",INDEX(FP!H:H,Doklady!B$2+(ROW()-52)),"")</f>
        <v/>
      </c>
      <c r="M108" s="78" t="str">
        <f t="shared" si="22"/>
        <v/>
      </c>
      <c r="N108" s="78"/>
      <c r="O108" s="78"/>
      <c r="P108" s="78"/>
      <c r="Q108" s="78"/>
      <c r="R108" s="78"/>
      <c r="S108" s="78"/>
      <c r="T108" s="78"/>
      <c r="U108" s="78"/>
      <c r="V108" s="78"/>
      <c r="W108" s="78"/>
      <c r="X108" s="78"/>
      <c r="Y108" s="78"/>
      <c r="Z108" s="78"/>
    </row>
    <row r="109" spans="1:26" ht="9.75" hidden="1" customHeight="1" x14ac:dyDescent="0.25">
      <c r="A109" s="122" t="str">
        <f>Doklady!D57</f>
        <v/>
      </c>
      <c r="B109" s="120" t="str">
        <f>Doklady!H57</f>
        <v/>
      </c>
      <c r="C109" s="97" t="str">
        <f t="array" ref="C109">IF(A109&lt;&gt;"",INDEX(FP!D:D,Doklady!B$2+(ROW()-53)),"")</f>
        <v/>
      </c>
      <c r="D109" s="97" t="str">
        <f>IF(A109&lt;&gt;"",Doklady!I57-Doklady!J57,"")</f>
        <v/>
      </c>
      <c r="E109" s="97" t="str">
        <f>IF(A109&lt;&gt;"",MIN(D109,C109)*Doklady!C57/(1-Doklady!C57),"")</f>
        <v/>
      </c>
      <c r="F109" s="121" t="str">
        <f>IF(A109&lt;&gt;"",Doklady!J57,"")</f>
        <v/>
      </c>
      <c r="G109" s="97">
        <f t="shared" si="19"/>
        <v>0</v>
      </c>
      <c r="H109" s="121"/>
      <c r="I109" s="97">
        <f t="shared" si="20"/>
        <v>0</v>
      </c>
      <c r="J109" s="78" t="str">
        <f t="shared" si="23"/>
        <v/>
      </c>
      <c r="K109" s="78" t="str">
        <f>Doklady!F57</f>
        <v/>
      </c>
      <c r="L109" s="78" t="str">
        <f t="array" ref="L109">IF(A109&lt;&gt;"",INDEX(FP!H:H,Doklady!B$2+(ROW()-52)),"")</f>
        <v/>
      </c>
      <c r="M109" s="78" t="str">
        <f t="shared" si="22"/>
        <v/>
      </c>
      <c r="N109" s="78"/>
      <c r="O109" s="78"/>
      <c r="P109" s="78"/>
      <c r="Q109" s="78"/>
      <c r="R109" s="78"/>
      <c r="S109" s="78"/>
      <c r="T109" s="78"/>
      <c r="U109" s="78"/>
      <c r="V109" s="78"/>
      <c r="W109" s="78"/>
      <c r="X109" s="78"/>
      <c r="Y109" s="78"/>
      <c r="Z109" s="78"/>
    </row>
    <row r="110" spans="1:26" ht="9.75" hidden="1" customHeight="1" x14ac:dyDescent="0.25">
      <c r="A110" s="122" t="str">
        <f>Doklady!D58</f>
        <v/>
      </c>
      <c r="B110" s="120" t="str">
        <f>Doklady!H58</f>
        <v/>
      </c>
      <c r="C110" s="97" t="str">
        <f t="array" ref="C110">IF(A110&lt;&gt;"",INDEX(FP!D:D,Doklady!B$2+(ROW()-53)),"")</f>
        <v/>
      </c>
      <c r="D110" s="97" t="str">
        <f>IF(A110&lt;&gt;"",Doklady!I58-Doklady!J58,"")</f>
        <v/>
      </c>
      <c r="E110" s="97" t="str">
        <f>IF(A110&lt;&gt;"",MIN(D110,C110)*Doklady!C58/(1-Doklady!C58),"")</f>
        <v/>
      </c>
      <c r="F110" s="121" t="str">
        <f>IF(A110&lt;&gt;"",Doklady!J58,"")</f>
        <v/>
      </c>
      <c r="G110" s="97">
        <f t="shared" si="19"/>
        <v>0</v>
      </c>
      <c r="H110" s="121"/>
      <c r="I110" s="97">
        <f t="shared" si="20"/>
        <v>0</v>
      </c>
      <c r="J110" s="78" t="str">
        <f t="shared" si="23"/>
        <v/>
      </c>
      <c r="K110" s="78" t="str">
        <f>Doklady!F58</f>
        <v/>
      </c>
      <c r="L110" s="78" t="str">
        <f t="array" ref="L110">IF(A110&lt;&gt;"",INDEX(FP!H:H,Doklady!B$2+(ROW()-52)),"")</f>
        <v/>
      </c>
      <c r="M110" s="78" t="str">
        <f t="shared" si="22"/>
        <v/>
      </c>
      <c r="N110" s="78"/>
      <c r="O110" s="78"/>
      <c r="P110" s="78"/>
      <c r="Q110" s="78"/>
      <c r="R110" s="78"/>
      <c r="S110" s="78"/>
      <c r="T110" s="78"/>
      <c r="U110" s="78"/>
      <c r="V110" s="78"/>
      <c r="W110" s="78"/>
      <c r="X110" s="78"/>
      <c r="Y110" s="78"/>
      <c r="Z110" s="78"/>
    </row>
    <row r="111" spans="1:26" ht="9.75" hidden="1" customHeight="1" x14ac:dyDescent="0.25">
      <c r="A111" s="122" t="str">
        <f>Doklady!D59</f>
        <v/>
      </c>
      <c r="B111" s="120" t="str">
        <f>Doklady!H59</f>
        <v/>
      </c>
      <c r="C111" s="97" t="str">
        <f t="array" ref="C111">IF(A111&lt;&gt;"",INDEX(FP!D:D,Doklady!B$2+(ROW()-53)),"")</f>
        <v/>
      </c>
      <c r="D111" s="97" t="str">
        <f>IF(A111&lt;&gt;"",Doklady!I59-Doklady!J59,"")</f>
        <v/>
      </c>
      <c r="E111" s="97" t="str">
        <f>IF(A111&lt;&gt;"",MIN(D111,C111)*Doklady!C59/(1-Doklady!C59),"")</f>
        <v/>
      </c>
      <c r="F111" s="121" t="str">
        <f>IF(A111&lt;&gt;"",Doklady!J59,"")</f>
        <v/>
      </c>
      <c r="G111" s="97">
        <f t="shared" si="19"/>
        <v>0</v>
      </c>
      <c r="H111" s="121"/>
      <c r="I111" s="97">
        <f t="shared" si="20"/>
        <v>0</v>
      </c>
      <c r="J111" s="78" t="str">
        <f t="shared" si="23"/>
        <v/>
      </c>
      <c r="K111" s="78" t="str">
        <f>Doklady!F59</f>
        <v/>
      </c>
      <c r="L111" s="78" t="str">
        <f t="array" ref="L111">IF(A111&lt;&gt;"",INDEX(FP!H:H,Doklady!B$2+(ROW()-52)),"")</f>
        <v/>
      </c>
      <c r="M111" s="78" t="str">
        <f t="shared" si="22"/>
        <v/>
      </c>
      <c r="N111" s="78"/>
      <c r="O111" s="78"/>
      <c r="P111" s="78"/>
      <c r="Q111" s="78"/>
      <c r="R111" s="78"/>
      <c r="S111" s="78"/>
      <c r="T111" s="78"/>
      <c r="U111" s="78"/>
      <c r="V111" s="78"/>
      <c r="W111" s="78"/>
      <c r="X111" s="78"/>
      <c r="Y111" s="78"/>
      <c r="Z111" s="78"/>
    </row>
    <row r="112" spans="1:26" ht="9.75" hidden="1" customHeight="1" x14ac:dyDescent="0.25">
      <c r="A112" s="122" t="str">
        <f>Doklady!D60</f>
        <v/>
      </c>
      <c r="B112" s="120" t="str">
        <f>Doklady!H60</f>
        <v/>
      </c>
      <c r="C112" s="97" t="str">
        <f t="array" ref="C112">IF(A112&lt;&gt;"",INDEX(FP!D:D,Doklady!B$2+(ROW()-53)),"")</f>
        <v/>
      </c>
      <c r="D112" s="97" t="str">
        <f>IF(A112&lt;&gt;"",Doklady!I60-Doklady!J60,"")</f>
        <v/>
      </c>
      <c r="E112" s="97" t="str">
        <f>IF(A112&lt;&gt;"",MIN(D112,C112)*Doklady!C60/(1-Doklady!C60),"")</f>
        <v/>
      </c>
      <c r="F112" s="121" t="str">
        <f>IF(A112&lt;&gt;"",Doklady!J60,"")</f>
        <v/>
      </c>
      <c r="G112" s="97">
        <f t="shared" si="19"/>
        <v>0</v>
      </c>
      <c r="H112" s="121"/>
      <c r="I112" s="97">
        <f t="shared" si="20"/>
        <v>0</v>
      </c>
      <c r="J112" s="78" t="str">
        <f t="shared" si="23"/>
        <v/>
      </c>
      <c r="K112" s="78" t="str">
        <f>Doklady!F60</f>
        <v/>
      </c>
      <c r="L112" s="78" t="str">
        <f t="array" ref="L112">IF(A112&lt;&gt;"",INDEX(FP!H:H,Doklady!B$2+(ROW()-52)),"")</f>
        <v/>
      </c>
      <c r="M112" s="78" t="str">
        <f t="shared" si="22"/>
        <v/>
      </c>
      <c r="N112" s="78"/>
      <c r="O112" s="78"/>
      <c r="P112" s="78"/>
      <c r="Q112" s="78"/>
      <c r="R112" s="78"/>
      <c r="S112" s="78"/>
      <c r="T112" s="78"/>
      <c r="U112" s="78"/>
      <c r="V112" s="78"/>
      <c r="W112" s="78"/>
      <c r="X112" s="78"/>
      <c r="Y112" s="78"/>
      <c r="Z112" s="78"/>
    </row>
    <row r="113" spans="1:26" ht="9.75" hidden="1" customHeight="1" x14ac:dyDescent="0.25">
      <c r="A113" s="122" t="str">
        <f>Doklady!D61</f>
        <v/>
      </c>
      <c r="B113" s="120" t="str">
        <f>Doklady!H61</f>
        <v/>
      </c>
      <c r="C113" s="97" t="str">
        <f t="array" ref="C113">IF(A113&lt;&gt;"",INDEX(FP!D:D,Doklady!B$2+(ROW()-53)),"")</f>
        <v/>
      </c>
      <c r="D113" s="97" t="str">
        <f>IF(A113&lt;&gt;"",Doklady!I61-Doklady!J61,"")</f>
        <v/>
      </c>
      <c r="E113" s="97" t="str">
        <f>IF(A113&lt;&gt;"",MIN(D113,C113)*Doklady!C61/(1-Doklady!C61),"")</f>
        <v/>
      </c>
      <c r="F113" s="121" t="str">
        <f>IF(A113&lt;&gt;"",Doklady!J61,"")</f>
        <v/>
      </c>
      <c r="G113" s="97">
        <f t="shared" si="19"/>
        <v>0</v>
      </c>
      <c r="H113" s="121"/>
      <c r="I113" s="97">
        <f t="shared" si="20"/>
        <v>0</v>
      </c>
      <c r="J113" s="78" t="str">
        <f t="shared" si="23"/>
        <v/>
      </c>
      <c r="K113" s="78" t="str">
        <f>Doklady!F61</f>
        <v/>
      </c>
      <c r="L113" s="78" t="str">
        <f t="array" ref="L113">IF(A113&lt;&gt;"",INDEX(FP!H:H,Doklady!B$2+(ROW()-52)),"")</f>
        <v/>
      </c>
      <c r="M113" s="78" t="str">
        <f t="shared" si="22"/>
        <v/>
      </c>
      <c r="N113" s="78"/>
      <c r="O113" s="78"/>
      <c r="P113" s="78"/>
      <c r="Q113" s="78"/>
      <c r="R113" s="78"/>
      <c r="S113" s="78"/>
      <c r="T113" s="78"/>
      <c r="U113" s="78"/>
      <c r="V113" s="78"/>
      <c r="W113" s="78"/>
      <c r="X113" s="78"/>
      <c r="Y113" s="78"/>
      <c r="Z113" s="78"/>
    </row>
    <row r="114" spans="1:26" ht="9.75" hidden="1" customHeight="1" x14ac:dyDescent="0.25">
      <c r="A114" s="122" t="str">
        <f>Doklady!D62</f>
        <v/>
      </c>
      <c r="B114" s="120" t="str">
        <f>Doklady!H62</f>
        <v/>
      </c>
      <c r="C114" s="97" t="str">
        <f t="array" ref="C114">IF(A114&lt;&gt;"",INDEX(FP!D:D,Doklady!B$2+(ROW()-53)),"")</f>
        <v/>
      </c>
      <c r="D114" s="97" t="str">
        <f>IF(A114&lt;&gt;"",Doklady!I62-Doklady!J62,"")</f>
        <v/>
      </c>
      <c r="E114" s="97" t="str">
        <f>IF(A114&lt;&gt;"",MIN(D114,C114)*Doklady!C62/(1-Doklady!C62),"")</f>
        <v/>
      </c>
      <c r="F114" s="121" t="str">
        <f>IF(A114&lt;&gt;"",Doklady!J62,"")</f>
        <v/>
      </c>
      <c r="G114" s="97">
        <f t="shared" si="19"/>
        <v>0</v>
      </c>
      <c r="H114" s="121"/>
      <c r="I114" s="97">
        <f t="shared" si="20"/>
        <v>0</v>
      </c>
      <c r="J114" s="78" t="str">
        <f t="shared" si="23"/>
        <v/>
      </c>
      <c r="K114" s="78" t="str">
        <f>Doklady!F62</f>
        <v/>
      </c>
      <c r="L114" s="78" t="str">
        <f t="array" ref="L114">IF(A114&lt;&gt;"",INDEX(FP!H:H,Doklady!B$2+(ROW()-52)),"")</f>
        <v/>
      </c>
      <c r="M114" s="78" t="str">
        <f t="shared" si="22"/>
        <v/>
      </c>
      <c r="N114" s="78"/>
      <c r="O114" s="78"/>
      <c r="P114" s="78"/>
      <c r="Q114" s="78"/>
      <c r="R114" s="78"/>
      <c r="S114" s="78"/>
      <c r="T114" s="78"/>
      <c r="U114" s="78"/>
      <c r="V114" s="78"/>
      <c r="W114" s="78"/>
      <c r="X114" s="78"/>
      <c r="Y114" s="78"/>
      <c r="Z114" s="78"/>
    </row>
    <row r="115" spans="1:26" ht="9.75" hidden="1" customHeight="1" x14ac:dyDescent="0.25">
      <c r="A115" s="122" t="str">
        <f>Doklady!D63</f>
        <v/>
      </c>
      <c r="B115" s="120" t="str">
        <f>Doklady!H63</f>
        <v/>
      </c>
      <c r="C115" s="97" t="str">
        <f t="array" ref="C115">IF(A115&lt;&gt;"",INDEX(FP!D:D,Doklady!B$2+(ROW()-53)),"")</f>
        <v/>
      </c>
      <c r="D115" s="97" t="str">
        <f>IF(A115&lt;&gt;"",Doklady!I63-Doklady!J63,"")</f>
        <v/>
      </c>
      <c r="E115" s="97" t="str">
        <f>IF(A115&lt;&gt;"",MIN(D115,C115)*Doklady!C63/(1-Doklady!C63),"")</f>
        <v/>
      </c>
      <c r="F115" s="121" t="str">
        <f>IF(A115&lt;&gt;"",Doklady!J63,"")</f>
        <v/>
      </c>
      <c r="G115" s="97">
        <f t="shared" si="19"/>
        <v>0</v>
      </c>
      <c r="H115" s="121"/>
      <c r="I115" s="97">
        <f t="shared" si="20"/>
        <v>0</v>
      </c>
      <c r="J115" s="78" t="str">
        <f t="shared" si="23"/>
        <v/>
      </c>
      <c r="K115" s="78" t="str">
        <f>Doklady!F63</f>
        <v/>
      </c>
      <c r="L115" s="78" t="str">
        <f t="array" ref="L115">IF(A115&lt;&gt;"",INDEX(FP!H:H,Doklady!B$2+(ROW()-52)),"")</f>
        <v/>
      </c>
      <c r="M115" s="78" t="str">
        <f t="shared" si="22"/>
        <v/>
      </c>
      <c r="N115" s="78"/>
      <c r="O115" s="78"/>
      <c r="P115" s="78"/>
      <c r="Q115" s="78"/>
      <c r="R115" s="78"/>
      <c r="S115" s="78"/>
      <c r="T115" s="78"/>
      <c r="U115" s="78"/>
      <c r="V115" s="78"/>
      <c r="W115" s="78"/>
      <c r="X115" s="78"/>
      <c r="Y115" s="78"/>
      <c r="Z115" s="78"/>
    </row>
    <row r="116" spans="1:26" ht="9.75" hidden="1" customHeight="1" x14ac:dyDescent="0.25">
      <c r="A116" s="122" t="str">
        <f>Doklady!D64</f>
        <v/>
      </c>
      <c r="B116" s="120" t="str">
        <f>Doklady!H64</f>
        <v/>
      </c>
      <c r="C116" s="97" t="str">
        <f t="array" ref="C116">IF(A116&lt;&gt;"",INDEX(FP!D:D,Doklady!B$2+(ROW()-53)),"")</f>
        <v/>
      </c>
      <c r="D116" s="97" t="str">
        <f>IF(A116&lt;&gt;"",Doklady!I64-Doklady!J64,"")</f>
        <v/>
      </c>
      <c r="E116" s="97" t="str">
        <f>IF(A116&lt;&gt;"",MIN(D116,C116)*Doklady!C64/(1-Doklady!C64),"")</f>
        <v/>
      </c>
      <c r="F116" s="121" t="str">
        <f>IF(A116&lt;&gt;"",Doklady!J64,"")</f>
        <v/>
      </c>
      <c r="G116" s="97">
        <f t="shared" si="19"/>
        <v>0</v>
      </c>
      <c r="H116" s="121"/>
      <c r="I116" s="97">
        <f t="shared" si="20"/>
        <v>0</v>
      </c>
      <c r="J116" s="78" t="str">
        <f t="shared" si="23"/>
        <v/>
      </c>
      <c r="K116" s="78" t="str">
        <f>Doklady!F64</f>
        <v/>
      </c>
      <c r="L116" s="78" t="str">
        <f t="array" ref="L116">IF(A116&lt;&gt;"",INDEX(FP!H:H,Doklady!B$2+(ROW()-52)),"")</f>
        <v/>
      </c>
      <c r="M116" s="78" t="str">
        <f t="shared" si="22"/>
        <v/>
      </c>
      <c r="N116" s="78"/>
      <c r="O116" s="78"/>
      <c r="P116" s="78"/>
      <c r="Q116" s="78"/>
      <c r="R116" s="78"/>
      <c r="S116" s="78"/>
      <c r="T116" s="78"/>
      <c r="U116" s="78"/>
      <c r="V116" s="78"/>
      <c r="W116" s="78"/>
      <c r="X116" s="78"/>
      <c r="Y116" s="78"/>
      <c r="Z116" s="78"/>
    </row>
    <row r="117" spans="1:26" ht="9.75" hidden="1" customHeight="1" x14ac:dyDescent="0.25">
      <c r="A117" s="122" t="str">
        <f>Doklady!D65</f>
        <v/>
      </c>
      <c r="B117" s="120" t="str">
        <f>Doklady!H65</f>
        <v/>
      </c>
      <c r="C117" s="97" t="str">
        <f t="array" ref="C117">IF(A117&lt;&gt;"",INDEX(FP!D:D,Doklady!B$2+(ROW()-53)),"")</f>
        <v/>
      </c>
      <c r="D117" s="97" t="str">
        <f>IF(A117&lt;&gt;"",Doklady!I65-Doklady!J65,"")</f>
        <v/>
      </c>
      <c r="E117" s="97" t="str">
        <f>IF(A117&lt;&gt;"",MIN(D117,C117)*Doklady!C65/(1-Doklady!C65),"")</f>
        <v/>
      </c>
      <c r="F117" s="121" t="str">
        <f>IF(A117&lt;&gt;"",Doklady!J65,"")</f>
        <v/>
      </c>
      <c r="G117" s="97">
        <f t="shared" si="19"/>
        <v>0</v>
      </c>
      <c r="H117" s="121"/>
      <c r="I117" s="97">
        <f t="shared" si="20"/>
        <v>0</v>
      </c>
      <c r="J117" s="78" t="str">
        <f t="shared" si="23"/>
        <v/>
      </c>
      <c r="K117" s="78" t="str">
        <f>Doklady!F65</f>
        <v/>
      </c>
      <c r="L117" s="78" t="str">
        <f t="array" ref="L117">IF(A117&lt;&gt;"",INDEX(FP!H:H,Doklady!B$2+(ROW()-52)),"")</f>
        <v/>
      </c>
      <c r="M117" s="78" t="str">
        <f t="shared" si="22"/>
        <v/>
      </c>
      <c r="N117" s="78"/>
      <c r="O117" s="78"/>
      <c r="P117" s="78"/>
      <c r="Q117" s="78"/>
      <c r="R117" s="78"/>
      <c r="S117" s="78"/>
      <c r="T117" s="78"/>
      <c r="U117" s="78"/>
      <c r="V117" s="78"/>
      <c r="W117" s="78"/>
      <c r="X117" s="78"/>
      <c r="Y117" s="78"/>
      <c r="Z117" s="78"/>
    </row>
    <row r="118" spans="1:26" ht="9.75" hidden="1" customHeight="1" x14ac:dyDescent="0.25">
      <c r="A118" s="122" t="str">
        <f>Doklady!D66</f>
        <v/>
      </c>
      <c r="B118" s="120" t="str">
        <f>Doklady!H66</f>
        <v/>
      </c>
      <c r="C118" s="97" t="str">
        <f t="array" ref="C118">IF(A118&lt;&gt;"",INDEX(FP!D:D,Doklady!B$2+(ROW()-53)),"")</f>
        <v/>
      </c>
      <c r="D118" s="97" t="str">
        <f>IF(A118&lt;&gt;"",Doklady!I66-Doklady!J66,"")</f>
        <v/>
      </c>
      <c r="E118" s="97" t="str">
        <f>IF(A118&lt;&gt;"",MIN(D118,C118)*Doklady!C66/(1-Doklady!C66),"")</f>
        <v/>
      </c>
      <c r="F118" s="121" t="str">
        <f>IF(A118&lt;&gt;"",Doklady!J66,"")</f>
        <v/>
      </c>
      <c r="G118" s="97">
        <f t="shared" si="19"/>
        <v>0</v>
      </c>
      <c r="H118" s="121"/>
      <c r="I118" s="97">
        <f t="shared" si="20"/>
        <v>0</v>
      </c>
      <c r="J118" s="78" t="str">
        <f t="shared" si="23"/>
        <v/>
      </c>
      <c r="K118" s="78" t="str">
        <f>Doklady!F66</f>
        <v/>
      </c>
      <c r="L118" s="78" t="str">
        <f t="array" ref="L118">IF(A118&lt;&gt;"",INDEX(FP!H:H,Doklady!B$2+(ROW()-52)),"")</f>
        <v/>
      </c>
      <c r="M118" s="78" t="str">
        <f t="shared" si="22"/>
        <v/>
      </c>
      <c r="N118" s="78"/>
      <c r="O118" s="78"/>
      <c r="P118" s="78"/>
      <c r="Q118" s="78"/>
      <c r="R118" s="78"/>
      <c r="S118" s="78"/>
      <c r="T118" s="78"/>
      <c r="U118" s="78"/>
      <c r="V118" s="78"/>
      <c r="W118" s="78"/>
      <c r="X118" s="78"/>
      <c r="Y118" s="78"/>
      <c r="Z118" s="78"/>
    </row>
    <row r="119" spans="1:26" ht="9.75" hidden="1" customHeight="1" x14ac:dyDescent="0.25">
      <c r="A119" s="122" t="str">
        <f>Doklady!D67</f>
        <v/>
      </c>
      <c r="B119" s="120" t="str">
        <f>Doklady!H67</f>
        <v/>
      </c>
      <c r="C119" s="97" t="str">
        <f t="array" ref="C119">IF(A119&lt;&gt;"",INDEX(FP!D:D,Doklady!B$2+(ROW()-53)),"")</f>
        <v/>
      </c>
      <c r="D119" s="97" t="str">
        <f>IF(A119&lt;&gt;"",Doklady!I67-Doklady!J67,"")</f>
        <v/>
      </c>
      <c r="E119" s="97" t="str">
        <f>IF(A119&lt;&gt;"",MIN(D119,C119)*Doklady!C67/(1-Doklady!C67),"")</f>
        <v/>
      </c>
      <c r="F119" s="121" t="str">
        <f>IF(A119&lt;&gt;"",Doklady!J67,"")</f>
        <v/>
      </c>
      <c r="G119" s="97">
        <f t="shared" si="19"/>
        <v>0</v>
      </c>
      <c r="H119" s="121"/>
      <c r="I119" s="97">
        <f t="shared" si="20"/>
        <v>0</v>
      </c>
      <c r="J119" s="78" t="str">
        <f t="shared" si="23"/>
        <v/>
      </c>
      <c r="K119" s="78" t="str">
        <f>Doklady!F67</f>
        <v/>
      </c>
      <c r="L119" s="78" t="str">
        <f t="array" ref="L119">IF(A119&lt;&gt;"",INDEX(FP!H:H,Doklady!B$2+(ROW()-52)),"")</f>
        <v/>
      </c>
      <c r="M119" s="78" t="str">
        <f t="shared" si="22"/>
        <v/>
      </c>
      <c r="N119" s="78"/>
      <c r="O119" s="78"/>
      <c r="P119" s="78"/>
      <c r="Q119" s="78"/>
      <c r="R119" s="78"/>
      <c r="S119" s="78"/>
      <c r="T119" s="78"/>
      <c r="U119" s="78"/>
      <c r="V119" s="78"/>
      <c r="W119" s="78"/>
      <c r="X119" s="78"/>
      <c r="Y119" s="78"/>
      <c r="Z119" s="78"/>
    </row>
    <row r="120" spans="1:26" ht="9.75" hidden="1" customHeight="1" x14ac:dyDescent="0.25">
      <c r="A120" s="122" t="str">
        <f>Doklady!D68</f>
        <v/>
      </c>
      <c r="B120" s="120" t="str">
        <f>Doklady!H68</f>
        <v/>
      </c>
      <c r="C120" s="97" t="str">
        <f t="array" ref="C120">IF(A120&lt;&gt;"",INDEX(FP!D:D,Doklady!B$2+(ROW()-53)),"")</f>
        <v/>
      </c>
      <c r="D120" s="97" t="str">
        <f>IF(A120&lt;&gt;"",Doklady!I68-Doklady!J68,"")</f>
        <v/>
      </c>
      <c r="E120" s="97" t="str">
        <f>IF(A120&lt;&gt;"",MIN(D120,C120)*Doklady!C68/(1-Doklady!C68),"")</f>
        <v/>
      </c>
      <c r="F120" s="121" t="str">
        <f>IF(A120&lt;&gt;"",Doklady!J68,"")</f>
        <v/>
      </c>
      <c r="G120" s="97">
        <f t="shared" si="19"/>
        <v>0</v>
      </c>
      <c r="H120" s="121"/>
      <c r="I120" s="97">
        <f t="shared" si="20"/>
        <v>0</v>
      </c>
      <c r="J120" s="78" t="str">
        <f t="shared" si="23"/>
        <v/>
      </c>
      <c r="K120" s="78" t="str">
        <f>Doklady!F68</f>
        <v/>
      </c>
      <c r="L120" s="78" t="str">
        <f t="array" ref="L120">IF(A120&lt;&gt;"",INDEX(FP!H:H,Doklady!B$2+(ROW()-52)),"")</f>
        <v/>
      </c>
      <c r="M120" s="78" t="str">
        <f t="shared" si="22"/>
        <v/>
      </c>
      <c r="N120" s="78"/>
      <c r="O120" s="78"/>
      <c r="P120" s="78"/>
      <c r="Q120" s="78"/>
      <c r="R120" s="78"/>
      <c r="S120" s="78"/>
      <c r="T120" s="78"/>
      <c r="U120" s="78"/>
      <c r="V120" s="78"/>
      <c r="W120" s="78"/>
      <c r="X120" s="78"/>
      <c r="Y120" s="78"/>
      <c r="Z120" s="78"/>
    </row>
    <row r="121" spans="1:26" ht="9.75" hidden="1" customHeight="1" x14ac:dyDescent="0.25">
      <c r="A121" s="122" t="str">
        <f>Doklady!D69</f>
        <v/>
      </c>
      <c r="B121" s="120" t="str">
        <f>Doklady!H69</f>
        <v/>
      </c>
      <c r="C121" s="97" t="str">
        <f t="array" ref="C121">IF(A121&lt;&gt;"",INDEX(FP!D:D,Doklady!B$2+(ROW()-53)),"")</f>
        <v/>
      </c>
      <c r="D121" s="97" t="str">
        <f>IF(A121&lt;&gt;"",Doklady!I69-Doklady!J69,"")</f>
        <v/>
      </c>
      <c r="E121" s="97" t="str">
        <f>IF(A121&lt;&gt;"",MIN(D121,C121)*Doklady!C69/(1-Doklady!C69),"")</f>
        <v/>
      </c>
      <c r="F121" s="121" t="str">
        <f>IF(A121&lt;&gt;"",Doklady!J69,"")</f>
        <v/>
      </c>
      <c r="G121" s="97">
        <f t="shared" si="19"/>
        <v>0</v>
      </c>
      <c r="H121" s="121"/>
      <c r="I121" s="97">
        <f t="shared" si="20"/>
        <v>0</v>
      </c>
      <c r="J121" s="78" t="str">
        <f t="shared" si="23"/>
        <v/>
      </c>
      <c r="K121" s="78" t="str">
        <f>Doklady!F69</f>
        <v/>
      </c>
      <c r="L121" s="78" t="str">
        <f t="array" ref="L121">IF(A121&lt;&gt;"",INDEX(FP!H:H,Doklady!B$2+(ROW()-52)),"")</f>
        <v/>
      </c>
      <c r="M121" s="78" t="str">
        <f t="shared" si="22"/>
        <v/>
      </c>
      <c r="N121" s="78"/>
      <c r="O121" s="78"/>
      <c r="P121" s="78"/>
      <c r="Q121" s="78"/>
      <c r="R121" s="78"/>
      <c r="S121" s="78"/>
      <c r="T121" s="78"/>
      <c r="U121" s="78"/>
      <c r="V121" s="78"/>
      <c r="W121" s="78"/>
      <c r="X121" s="78"/>
      <c r="Y121" s="78"/>
      <c r="Z121" s="78"/>
    </row>
    <row r="122" spans="1:26" ht="9.75" hidden="1" customHeight="1" x14ac:dyDescent="0.25">
      <c r="A122" s="122" t="str">
        <f>Doklady!D70</f>
        <v/>
      </c>
      <c r="B122" s="120" t="str">
        <f>Doklady!H70</f>
        <v/>
      </c>
      <c r="C122" s="97" t="str">
        <f t="array" ref="C122">IF(A122&lt;&gt;"",INDEX(FP!D:D,Doklady!B$2+(ROW()-53)),"")</f>
        <v/>
      </c>
      <c r="D122" s="97" t="str">
        <f>IF(A122&lt;&gt;"",Doklady!I70-Doklady!J70,"")</f>
        <v/>
      </c>
      <c r="E122" s="97" t="str">
        <f>IF(A122&lt;&gt;"",MIN(D122,C122)*Doklady!C70/(1-Doklady!C70),"")</f>
        <v/>
      </c>
      <c r="F122" s="121" t="str">
        <f>IF(A122&lt;&gt;"",Doklady!J70,"")</f>
        <v/>
      </c>
      <c r="G122" s="97">
        <f t="shared" si="19"/>
        <v>0</v>
      </c>
      <c r="H122" s="121"/>
      <c r="I122" s="97">
        <f t="shared" si="20"/>
        <v>0</v>
      </c>
      <c r="J122" s="78" t="str">
        <f t="shared" si="23"/>
        <v/>
      </c>
      <c r="K122" s="78" t="str">
        <f>Doklady!F70</f>
        <v/>
      </c>
      <c r="L122" s="78" t="str">
        <f t="array" ref="L122">IF(A122&lt;&gt;"",INDEX(FP!H:H,Doklady!B$2+(ROW()-52)),"")</f>
        <v/>
      </c>
      <c r="M122" s="78" t="str">
        <f t="shared" si="22"/>
        <v/>
      </c>
      <c r="N122" s="78"/>
      <c r="O122" s="78"/>
      <c r="P122" s="78"/>
      <c r="Q122" s="78"/>
      <c r="R122" s="78"/>
      <c r="S122" s="78"/>
      <c r="T122" s="78"/>
      <c r="U122" s="78"/>
      <c r="V122" s="78"/>
      <c r="W122" s="78"/>
      <c r="X122" s="78"/>
      <c r="Y122" s="78"/>
      <c r="Z122" s="78"/>
    </row>
    <row r="123" spans="1:26" ht="9.75" hidden="1" customHeight="1" x14ac:dyDescent="0.25">
      <c r="A123" s="122" t="str">
        <f>Doklady!D71</f>
        <v/>
      </c>
      <c r="B123" s="120" t="str">
        <f>Doklady!H71</f>
        <v/>
      </c>
      <c r="C123" s="97" t="str">
        <f t="array" ref="C123">IF(A123&lt;&gt;"",INDEX(FP!D:D,Doklady!B$2+(ROW()-53)),"")</f>
        <v/>
      </c>
      <c r="D123" s="97" t="str">
        <f>IF(A123&lt;&gt;"",Doklady!I71-Doklady!J71,"")</f>
        <v/>
      </c>
      <c r="E123" s="97" t="str">
        <f>IF(A123&lt;&gt;"",MIN(D123,C123)*Doklady!C71/(1-Doklady!C71),"")</f>
        <v/>
      </c>
      <c r="F123" s="121" t="str">
        <f>IF(A123&lt;&gt;"",Doklady!J71,"")</f>
        <v/>
      </c>
      <c r="G123" s="97">
        <f t="shared" si="19"/>
        <v>0</v>
      </c>
      <c r="H123" s="121"/>
      <c r="I123" s="97">
        <f t="shared" si="20"/>
        <v>0</v>
      </c>
      <c r="J123" s="78" t="str">
        <f t="shared" si="23"/>
        <v/>
      </c>
      <c r="K123" s="78" t="str">
        <f>Doklady!F71</f>
        <v/>
      </c>
      <c r="L123" s="78" t="str">
        <f t="array" ref="L123">IF(A123&lt;&gt;"",INDEX(FP!H:H,Doklady!B$2+(ROW()-52)),"")</f>
        <v/>
      </c>
      <c r="M123" s="78" t="str">
        <f t="shared" si="22"/>
        <v/>
      </c>
      <c r="N123" s="78"/>
      <c r="O123" s="78"/>
      <c r="P123" s="78"/>
      <c r="Q123" s="78"/>
      <c r="R123" s="78"/>
      <c r="S123" s="78"/>
      <c r="T123" s="78"/>
      <c r="U123" s="78"/>
      <c r="V123" s="78"/>
      <c r="W123" s="78"/>
      <c r="X123" s="78"/>
      <c r="Y123" s="78"/>
      <c r="Z123" s="78"/>
    </row>
    <row r="124" spans="1:26" ht="9.75" hidden="1" customHeight="1" x14ac:dyDescent="0.25">
      <c r="A124" s="122" t="str">
        <f>Doklady!D72</f>
        <v/>
      </c>
      <c r="B124" s="120" t="str">
        <f>Doklady!H72</f>
        <v/>
      </c>
      <c r="C124" s="97" t="str">
        <f t="array" ref="C124">IF(A124&lt;&gt;"",INDEX(FP!D:D,Doklady!B$2+(ROW()-53)),"")</f>
        <v/>
      </c>
      <c r="D124" s="97" t="str">
        <f>IF(A124&lt;&gt;"",Doklady!I72-Doklady!J72,"")</f>
        <v/>
      </c>
      <c r="E124" s="97" t="str">
        <f>IF(A124&lt;&gt;"",MIN(D124,C124)*Doklady!C72/(1-Doklady!C72),"")</f>
        <v/>
      </c>
      <c r="F124" s="121" t="str">
        <f>IF(A124&lt;&gt;"",Doklady!J72,"")</f>
        <v/>
      </c>
      <c r="G124" s="97">
        <f t="shared" si="19"/>
        <v>0</v>
      </c>
      <c r="H124" s="121"/>
      <c r="I124" s="97">
        <f t="shared" si="20"/>
        <v>0</v>
      </c>
      <c r="J124" s="78" t="str">
        <f t="shared" si="23"/>
        <v/>
      </c>
      <c r="K124" s="78" t="str">
        <f>Doklady!F72</f>
        <v/>
      </c>
      <c r="L124" s="78" t="str">
        <f t="array" ref="L124">IF(A124&lt;&gt;"",INDEX(FP!H:H,Doklady!B$2+(ROW()-52)),"")</f>
        <v/>
      </c>
      <c r="M124" s="78" t="str">
        <f t="shared" si="22"/>
        <v/>
      </c>
      <c r="N124" s="78"/>
      <c r="O124" s="78"/>
      <c r="P124" s="78"/>
      <c r="Q124" s="78"/>
      <c r="R124" s="78"/>
      <c r="S124" s="78"/>
      <c r="T124" s="78"/>
      <c r="U124" s="78"/>
      <c r="V124" s="78"/>
      <c r="W124" s="78"/>
      <c r="X124" s="78"/>
      <c r="Y124" s="78"/>
      <c r="Z124" s="78"/>
    </row>
    <row r="125" spans="1:26" ht="9.75" hidden="1" customHeight="1" x14ac:dyDescent="0.25">
      <c r="A125" s="122" t="str">
        <f>Doklady!D73</f>
        <v/>
      </c>
      <c r="B125" s="120" t="str">
        <f>Doklady!H73</f>
        <v/>
      </c>
      <c r="C125" s="97" t="str">
        <f t="array" ref="C125">IF(A125&lt;&gt;"",INDEX(FP!D:D,Doklady!B$2+(ROW()-53)),"")</f>
        <v/>
      </c>
      <c r="D125" s="97" t="str">
        <f>IF(A125&lt;&gt;"",Doklady!I73-Doklady!J73,"")</f>
        <v/>
      </c>
      <c r="E125" s="97" t="str">
        <f>IF(A125&lt;&gt;"",MIN(D125,C125)*Doklady!C73/(1-Doklady!C73),"")</f>
        <v/>
      </c>
      <c r="F125" s="121" t="str">
        <f>IF(A125&lt;&gt;"",Doklady!J73,"")</f>
        <v/>
      </c>
      <c r="G125" s="97">
        <f t="shared" si="19"/>
        <v>0</v>
      </c>
      <c r="H125" s="121"/>
      <c r="I125" s="97">
        <f t="shared" si="20"/>
        <v>0</v>
      </c>
      <c r="J125" s="78" t="str">
        <f t="shared" si="23"/>
        <v/>
      </c>
      <c r="K125" s="78" t="str">
        <f>Doklady!F73</f>
        <v/>
      </c>
      <c r="L125" s="78" t="str">
        <f t="array" ref="L125">IF(A125&lt;&gt;"",INDEX(FP!H:H,Doklady!B$2+(ROW()-52)),"")</f>
        <v/>
      </c>
      <c r="M125" s="78" t="str">
        <f t="shared" si="22"/>
        <v/>
      </c>
      <c r="N125" s="78"/>
      <c r="O125" s="78"/>
      <c r="P125" s="78"/>
      <c r="Q125" s="78"/>
      <c r="R125" s="78"/>
      <c r="S125" s="78"/>
      <c r="T125" s="78"/>
      <c r="U125" s="78"/>
      <c r="V125" s="78"/>
      <c r="W125" s="78"/>
      <c r="X125" s="78"/>
      <c r="Y125" s="78"/>
      <c r="Z125" s="78"/>
    </row>
    <row r="126" spans="1:26" ht="9.75" hidden="1" customHeight="1" x14ac:dyDescent="0.25">
      <c r="A126" s="122" t="str">
        <f>Doklady!D74</f>
        <v/>
      </c>
      <c r="B126" s="120" t="str">
        <f>Doklady!H74</f>
        <v/>
      </c>
      <c r="C126" s="97" t="str">
        <f t="array" ref="C126">IF(A126&lt;&gt;"",INDEX(FP!D:D,Doklady!B$2+(ROW()-53)),"")</f>
        <v/>
      </c>
      <c r="D126" s="97" t="str">
        <f>IF(A126&lt;&gt;"",Doklady!I74-Doklady!J74,"")</f>
        <v/>
      </c>
      <c r="E126" s="97" t="str">
        <f>IF(A126&lt;&gt;"",MIN(D126,C126)*Doklady!C74/(1-Doklady!C74),"")</f>
        <v/>
      </c>
      <c r="F126" s="121" t="str">
        <f>IF(A126&lt;&gt;"",Doklady!J74,"")</f>
        <v/>
      </c>
      <c r="G126" s="97">
        <f t="shared" si="19"/>
        <v>0</v>
      </c>
      <c r="H126" s="121"/>
      <c r="I126" s="97">
        <f t="shared" si="20"/>
        <v>0</v>
      </c>
      <c r="J126" s="78" t="str">
        <f t="shared" si="23"/>
        <v/>
      </c>
      <c r="K126" s="78" t="str">
        <f>Doklady!F74</f>
        <v/>
      </c>
      <c r="L126" s="78" t="str">
        <f t="array" ref="L126">IF(A126&lt;&gt;"",INDEX(FP!H:H,Doklady!B$2+(ROW()-52)),"")</f>
        <v/>
      </c>
      <c r="M126" s="78" t="str">
        <f t="shared" si="22"/>
        <v/>
      </c>
      <c r="N126" s="78"/>
      <c r="O126" s="78"/>
      <c r="P126" s="78"/>
      <c r="Q126" s="78"/>
      <c r="R126" s="78"/>
      <c r="S126" s="78"/>
      <c r="T126" s="78"/>
      <c r="U126" s="78"/>
      <c r="V126" s="78"/>
      <c r="W126" s="78"/>
      <c r="X126" s="78"/>
      <c r="Y126" s="78"/>
      <c r="Z126" s="78"/>
    </row>
    <row r="127" spans="1:26" ht="6.75" hidden="1" customHeight="1" x14ac:dyDescent="0.25">
      <c r="A127" s="122" t="str">
        <f>Doklady!D75</f>
        <v/>
      </c>
      <c r="B127" s="120" t="str">
        <f>Doklady!H75</f>
        <v/>
      </c>
      <c r="C127" s="97" t="str">
        <f t="array" ref="C127">IF(A127&lt;&gt;"",INDEX(FP!D:D,Doklady!B$2+(ROW()-53)),"")</f>
        <v/>
      </c>
      <c r="D127" s="97" t="str">
        <f>IF(A127&lt;&gt;"",Doklady!I75-Doklady!J75,"")</f>
        <v/>
      </c>
      <c r="E127" s="97" t="str">
        <f>IF(A127&lt;&gt;"",MIN(D127,C127)*Doklady!C75/(1-Doklady!C75),"")</f>
        <v/>
      </c>
      <c r="F127" s="121" t="str">
        <f>IF(A127&lt;&gt;"",Doklady!J75,"")</f>
        <v/>
      </c>
      <c r="G127" s="97">
        <f t="shared" si="19"/>
        <v>0</v>
      </c>
      <c r="H127" s="121"/>
      <c r="I127" s="97">
        <f t="shared" si="20"/>
        <v>0</v>
      </c>
      <c r="J127" s="78" t="str">
        <f t="shared" si="23"/>
        <v/>
      </c>
      <c r="K127" s="78" t="str">
        <f>Doklady!F75</f>
        <v/>
      </c>
      <c r="L127" s="78" t="str">
        <f t="array" ref="L127">IF(A127&lt;&gt;"",INDEX(FP!H:H,Doklady!B$2+(ROW()-52)),"")</f>
        <v/>
      </c>
      <c r="M127" s="78" t="str">
        <f t="shared" si="22"/>
        <v/>
      </c>
      <c r="N127" s="78"/>
      <c r="O127" s="78"/>
      <c r="P127" s="78"/>
      <c r="Q127" s="78"/>
      <c r="R127" s="78"/>
      <c r="S127" s="78"/>
      <c r="T127" s="78"/>
      <c r="U127" s="78"/>
      <c r="V127" s="78"/>
      <c r="W127" s="78"/>
      <c r="X127" s="78"/>
      <c r="Y127" s="78"/>
      <c r="Z127" s="78"/>
    </row>
    <row r="128" spans="1:26" ht="9.75" hidden="1" customHeight="1" x14ac:dyDescent="0.25">
      <c r="A128" s="122" t="str">
        <f>Doklady!D76</f>
        <v/>
      </c>
      <c r="B128" s="120" t="str">
        <f>Doklady!H76</f>
        <v/>
      </c>
      <c r="C128" s="97" t="str">
        <f t="array" ref="C128">IF(A128&lt;&gt;"",INDEX(FP!D:D,Doklady!B$2+(ROW()-53)),"")</f>
        <v/>
      </c>
      <c r="D128" s="97" t="str">
        <f>IF(A128&lt;&gt;"",Doklady!I76-Doklady!J76,"")</f>
        <v/>
      </c>
      <c r="E128" s="97" t="str">
        <f>IF(A128&lt;&gt;"",MIN(D128,C128)*Doklady!C76/(1-Doklady!C76),"")</f>
        <v/>
      </c>
      <c r="F128" s="121" t="str">
        <f>IF(A128&lt;&gt;"",Doklady!J76,"")</f>
        <v/>
      </c>
      <c r="G128" s="97">
        <f t="shared" si="19"/>
        <v>0</v>
      </c>
      <c r="H128" s="121"/>
      <c r="I128" s="97">
        <f t="shared" si="20"/>
        <v>0</v>
      </c>
      <c r="J128" s="78" t="str">
        <f t="shared" si="23"/>
        <v/>
      </c>
      <c r="K128" s="78" t="str">
        <f>Doklady!F76</f>
        <v/>
      </c>
      <c r="L128" s="78" t="str">
        <f t="array" ref="L128">IF(A128&lt;&gt;"",INDEX(FP!H:H,Doklady!B$2+(ROW()-52)),"")</f>
        <v/>
      </c>
      <c r="M128" s="78" t="str">
        <f t="shared" si="22"/>
        <v/>
      </c>
      <c r="N128" s="78"/>
      <c r="O128" s="78"/>
      <c r="P128" s="78"/>
      <c r="Q128" s="78"/>
      <c r="R128" s="78"/>
      <c r="S128" s="78"/>
      <c r="T128" s="78"/>
      <c r="U128" s="78"/>
      <c r="V128" s="78"/>
      <c r="W128" s="78"/>
      <c r="X128" s="78"/>
      <c r="Y128" s="78"/>
      <c r="Z128" s="78"/>
    </row>
    <row r="129" spans="1:26" ht="9.75" hidden="1" customHeight="1" x14ac:dyDescent="0.25">
      <c r="A129" s="122"/>
      <c r="B129" s="120"/>
      <c r="C129" s="97"/>
      <c r="D129" s="97"/>
      <c r="E129" s="97"/>
      <c r="F129" s="121"/>
      <c r="G129" s="97"/>
      <c r="H129" s="121"/>
      <c r="I129" s="97"/>
      <c r="J129" s="78" t="str">
        <f t="shared" si="23"/>
        <v/>
      </c>
      <c r="K129" s="78" t="str">
        <f>Doklady!F77</f>
        <v/>
      </c>
      <c r="L129" s="78" t="str">
        <f t="array" ref="L129">IF(A129&lt;&gt;"",INDEX(FP!H:H,Doklady!B$2+(ROW()-52)),"")</f>
        <v/>
      </c>
      <c r="M129" s="78" t="str">
        <f t="shared" si="22"/>
        <v/>
      </c>
      <c r="N129" s="78"/>
      <c r="O129" s="78"/>
      <c r="P129" s="78"/>
      <c r="Q129" s="78"/>
      <c r="R129" s="78"/>
      <c r="S129" s="78"/>
      <c r="T129" s="78"/>
      <c r="U129" s="78"/>
      <c r="V129" s="78"/>
      <c r="W129" s="78"/>
      <c r="X129" s="78"/>
      <c r="Y129" s="78"/>
      <c r="Z129" s="78"/>
    </row>
    <row r="130" spans="1:26" ht="9.75" customHeight="1" x14ac:dyDescent="0.25">
      <c r="A130" s="123" t="str">
        <f>Doklady!D66</f>
        <v/>
      </c>
      <c r="B130" s="124" t="s">
        <v>363</v>
      </c>
      <c r="C130" s="125">
        <f t="shared" ref="C130:I130" si="24">SUM(C53:C129)</f>
        <v>5000</v>
      </c>
      <c r="D130" s="125">
        <f t="shared" si="24"/>
        <v>5000</v>
      </c>
      <c r="E130" s="125">
        <f t="shared" si="24"/>
        <v>0</v>
      </c>
      <c r="F130" s="125">
        <f t="shared" si="24"/>
        <v>0</v>
      </c>
      <c r="G130" s="125">
        <f t="shared" si="24"/>
        <v>5000</v>
      </c>
      <c r="H130" s="125">
        <f t="shared" si="24"/>
        <v>0</v>
      </c>
      <c r="I130" s="125">
        <f t="shared" si="24"/>
        <v>0</v>
      </c>
      <c r="J130" s="126" t="str">
        <f t="shared" si="23"/>
        <v/>
      </c>
      <c r="K130" s="126"/>
      <c r="L130" s="126"/>
      <c r="M130" s="126"/>
      <c r="N130" s="126"/>
      <c r="O130" s="126"/>
      <c r="P130" s="126"/>
      <c r="Q130" s="126"/>
      <c r="R130" s="126"/>
      <c r="S130" s="126"/>
      <c r="T130" s="126"/>
      <c r="U130" s="126"/>
      <c r="V130" s="126"/>
      <c r="W130" s="126"/>
      <c r="X130" s="126"/>
      <c r="Y130" s="126"/>
      <c r="Z130" s="126"/>
    </row>
    <row r="131" spans="1:26" ht="9.75" customHeight="1" x14ac:dyDescent="0.25">
      <c r="A131" s="35"/>
      <c r="B131" s="35"/>
      <c r="C131" s="85"/>
      <c r="D131" s="85"/>
      <c r="E131" s="85"/>
      <c r="F131" s="85"/>
      <c r="G131" s="85"/>
      <c r="H131" s="85"/>
      <c r="I131" s="85"/>
      <c r="J131" s="78"/>
      <c r="K131" s="78"/>
      <c r="L131" s="78"/>
      <c r="M131" s="78"/>
      <c r="N131" s="78"/>
      <c r="O131" s="78"/>
      <c r="P131" s="78"/>
      <c r="Q131" s="78"/>
      <c r="R131" s="78"/>
      <c r="S131" s="78"/>
      <c r="T131" s="78"/>
      <c r="U131" s="78"/>
      <c r="V131" s="78"/>
      <c r="W131" s="78"/>
      <c r="X131" s="78"/>
      <c r="Y131" s="78"/>
      <c r="Z131" s="78"/>
    </row>
    <row r="132" spans="1:26" ht="9.75" customHeight="1" x14ac:dyDescent="0.25">
      <c r="A132" s="43" t="s">
        <v>432</v>
      </c>
      <c r="B132" s="43"/>
      <c r="C132" s="127"/>
      <c r="D132" s="127"/>
      <c r="E132" s="127"/>
      <c r="F132" s="127"/>
      <c r="G132" s="127"/>
      <c r="H132" s="127"/>
      <c r="I132" s="127"/>
      <c r="J132" s="82"/>
      <c r="K132" s="82"/>
      <c r="L132" s="82"/>
      <c r="M132" s="82"/>
      <c r="N132" s="82"/>
      <c r="O132" s="82"/>
      <c r="P132" s="82"/>
      <c r="Q132" s="82"/>
      <c r="R132" s="82"/>
      <c r="S132" s="82"/>
      <c r="T132" s="82"/>
      <c r="U132" s="82"/>
      <c r="V132" s="82"/>
      <c r="W132" s="82"/>
      <c r="X132" s="82"/>
      <c r="Y132" s="82"/>
      <c r="Z132" s="82"/>
    </row>
    <row r="133" spans="1:26" ht="9.75" customHeight="1" x14ac:dyDescent="0.25">
      <c r="A133" s="43" t="s">
        <v>433</v>
      </c>
      <c r="B133" s="43"/>
      <c r="C133" s="127"/>
      <c r="D133" s="127"/>
      <c r="E133" s="127"/>
      <c r="F133" s="127"/>
      <c r="G133" s="127"/>
      <c r="H133" s="127"/>
      <c r="I133" s="127"/>
      <c r="J133" s="82"/>
      <c r="K133" s="82"/>
      <c r="L133" s="82"/>
      <c r="M133" s="82"/>
      <c r="N133" s="82"/>
      <c r="O133" s="82"/>
      <c r="P133" s="82"/>
      <c r="Q133" s="82"/>
      <c r="R133" s="82"/>
      <c r="S133" s="82"/>
      <c r="T133" s="82"/>
      <c r="U133" s="82"/>
      <c r="V133" s="82"/>
      <c r="W133" s="82"/>
      <c r="X133" s="82"/>
      <c r="Y133" s="82"/>
      <c r="Z133" s="82"/>
    </row>
    <row r="134" spans="1:26" ht="9.75" customHeight="1" x14ac:dyDescent="0.25">
      <c r="A134" s="43" t="s">
        <v>434</v>
      </c>
      <c r="B134" s="43"/>
      <c r="C134" s="127"/>
      <c r="D134" s="127"/>
      <c r="E134" s="127"/>
      <c r="F134" s="127"/>
      <c r="G134" s="127"/>
      <c r="H134" s="127"/>
      <c r="I134" s="127"/>
      <c r="J134" s="82"/>
      <c r="K134" s="82"/>
      <c r="L134" s="82"/>
      <c r="M134" s="82"/>
      <c r="N134" s="82"/>
      <c r="O134" s="82"/>
      <c r="P134" s="82"/>
      <c r="Q134" s="82"/>
      <c r="R134" s="82"/>
      <c r="S134" s="82"/>
      <c r="T134" s="82"/>
      <c r="U134" s="82"/>
      <c r="V134" s="82"/>
      <c r="W134" s="82"/>
      <c r="X134" s="82"/>
      <c r="Y134" s="82"/>
      <c r="Z134" s="82"/>
    </row>
    <row r="135" spans="1:26" ht="9.75" customHeight="1" x14ac:dyDescent="0.25">
      <c r="A135" s="43" t="s">
        <v>435</v>
      </c>
      <c r="B135" s="43"/>
      <c r="C135" s="127"/>
      <c r="D135" s="127"/>
      <c r="E135" s="127"/>
      <c r="F135" s="127"/>
      <c r="G135" s="127"/>
      <c r="H135" s="127"/>
      <c r="I135" s="127"/>
      <c r="J135" s="82"/>
      <c r="K135" s="82"/>
      <c r="L135" s="82"/>
      <c r="M135" s="82"/>
      <c r="N135" s="82"/>
      <c r="O135" s="82"/>
      <c r="P135" s="82"/>
      <c r="Q135" s="82"/>
      <c r="R135" s="82"/>
      <c r="S135" s="82"/>
      <c r="T135" s="82"/>
      <c r="U135" s="82"/>
      <c r="V135" s="82"/>
      <c r="W135" s="82"/>
      <c r="X135" s="82"/>
      <c r="Y135" s="82"/>
      <c r="Z135" s="82"/>
    </row>
    <row r="136" spans="1:26" ht="9.75" customHeight="1" x14ac:dyDescent="0.25">
      <c r="A136" s="43"/>
      <c r="B136" s="43"/>
      <c r="C136" s="127"/>
      <c r="D136" s="127"/>
      <c r="E136" s="127"/>
      <c r="F136" s="127"/>
      <c r="G136" s="127"/>
      <c r="H136" s="127"/>
      <c r="I136" s="127"/>
      <c r="J136" s="82"/>
      <c r="K136" s="82"/>
      <c r="L136" s="82"/>
      <c r="M136" s="82"/>
      <c r="N136" s="82"/>
      <c r="O136" s="82"/>
      <c r="P136" s="82"/>
      <c r="Q136" s="82"/>
      <c r="R136" s="82"/>
      <c r="S136" s="82"/>
      <c r="T136" s="82"/>
      <c r="U136" s="82"/>
      <c r="V136" s="82"/>
      <c r="W136" s="82"/>
      <c r="X136" s="82"/>
      <c r="Y136" s="82"/>
      <c r="Z136" s="82"/>
    </row>
    <row r="137" spans="1:26" ht="9.75" customHeight="1" x14ac:dyDescent="0.25">
      <c r="A137" s="43" t="s">
        <v>436</v>
      </c>
      <c r="B137" s="43"/>
      <c r="C137" s="127"/>
      <c r="D137" s="127"/>
      <c r="E137" s="127"/>
      <c r="F137" s="127"/>
      <c r="G137" s="127"/>
      <c r="H137" s="127"/>
      <c r="I137" s="127"/>
      <c r="J137" s="82"/>
      <c r="K137" s="78"/>
      <c r="L137" s="78"/>
      <c r="M137" s="78"/>
      <c r="N137" s="78"/>
      <c r="O137" s="78"/>
      <c r="P137" s="78"/>
      <c r="Q137" s="78"/>
      <c r="R137" s="78"/>
      <c r="S137" s="78"/>
      <c r="T137" s="78"/>
      <c r="U137" s="78"/>
      <c r="V137" s="78"/>
      <c r="W137" s="78"/>
      <c r="X137" s="78"/>
      <c r="Y137" s="78"/>
      <c r="Z137" s="78"/>
    </row>
    <row r="138" spans="1:26" ht="9.75" customHeight="1" x14ac:dyDescent="0.25">
      <c r="A138" s="43"/>
      <c r="B138" s="43"/>
      <c r="C138" s="127"/>
      <c r="D138" s="127"/>
      <c r="E138" s="127"/>
      <c r="F138" s="127"/>
      <c r="G138" s="127"/>
      <c r="H138" s="127"/>
      <c r="I138" s="127"/>
      <c r="J138" s="82"/>
      <c r="K138" s="78"/>
      <c r="L138" s="78"/>
      <c r="M138" s="78"/>
      <c r="N138" s="78"/>
      <c r="O138" s="78"/>
      <c r="P138" s="78"/>
      <c r="Q138" s="78"/>
      <c r="R138" s="78"/>
      <c r="S138" s="78"/>
      <c r="T138" s="78"/>
      <c r="U138" s="78"/>
      <c r="V138" s="78"/>
      <c r="W138" s="78"/>
      <c r="X138" s="78"/>
      <c r="Y138" s="78"/>
      <c r="Z138" s="78"/>
    </row>
    <row r="139" spans="1:26" ht="9.75" customHeight="1" x14ac:dyDescent="0.25">
      <c r="A139" s="43" t="s">
        <v>437</v>
      </c>
      <c r="B139" s="43"/>
      <c r="C139" s="127"/>
      <c r="D139" s="127"/>
      <c r="E139" s="127"/>
      <c r="F139" s="127"/>
      <c r="G139" s="127"/>
      <c r="H139" s="127"/>
      <c r="I139" s="127"/>
      <c r="J139" s="82"/>
      <c r="K139" s="78"/>
      <c r="L139" s="78"/>
      <c r="M139" s="78"/>
      <c r="N139" s="78"/>
      <c r="O139" s="78"/>
      <c r="P139" s="78"/>
      <c r="Q139" s="78"/>
      <c r="R139" s="78"/>
      <c r="S139" s="78"/>
      <c r="T139" s="78"/>
      <c r="U139" s="78"/>
      <c r="V139" s="78"/>
      <c r="W139" s="78"/>
      <c r="X139" s="78"/>
      <c r="Y139" s="78"/>
      <c r="Z139" s="78"/>
    </row>
    <row r="140" spans="1:26" ht="9.75" customHeight="1" x14ac:dyDescent="0.25">
      <c r="A140" s="43"/>
      <c r="B140" s="128"/>
      <c r="C140" s="129"/>
      <c r="D140" s="275"/>
      <c r="E140" s="276"/>
      <c r="F140" s="276"/>
      <c r="G140" s="276"/>
      <c r="H140" s="276"/>
      <c r="I140" s="276"/>
      <c r="J140" s="82"/>
      <c r="K140" s="78"/>
      <c r="L140" s="78"/>
      <c r="M140" s="78"/>
      <c r="N140" s="78"/>
      <c r="O140" s="78"/>
      <c r="P140" s="78"/>
      <c r="Q140" s="78"/>
      <c r="R140" s="78"/>
      <c r="S140" s="78"/>
      <c r="T140" s="78"/>
      <c r="U140" s="78"/>
      <c r="V140" s="78"/>
      <c r="W140" s="78"/>
      <c r="X140" s="78"/>
      <c r="Y140" s="78"/>
      <c r="Z140" s="78"/>
    </row>
    <row r="141" spans="1:26" ht="68.25" customHeight="1" x14ac:dyDescent="0.25">
      <c r="A141" s="43"/>
      <c r="B141" s="130" t="s">
        <v>438</v>
      </c>
      <c r="C141" s="131"/>
      <c r="D141" s="277" t="s">
        <v>439</v>
      </c>
      <c r="E141" s="278"/>
      <c r="F141" s="278"/>
      <c r="G141" s="278"/>
      <c r="H141" s="278"/>
      <c r="I141" s="278"/>
      <c r="J141" s="82"/>
      <c r="K141" s="78"/>
      <c r="L141" s="78"/>
      <c r="M141" s="78"/>
      <c r="N141" s="78"/>
      <c r="O141" s="78"/>
      <c r="P141" s="78"/>
      <c r="Q141" s="78"/>
      <c r="R141" s="78"/>
      <c r="S141" s="78"/>
      <c r="T141" s="78"/>
      <c r="U141" s="78"/>
      <c r="V141" s="78"/>
      <c r="W141" s="78"/>
      <c r="X141" s="78"/>
      <c r="Y141" s="78"/>
      <c r="Z141" s="78"/>
    </row>
    <row r="142" spans="1:26" ht="9.75" customHeight="1" x14ac:dyDescent="0.25">
      <c r="A142" s="43"/>
      <c r="B142" s="130"/>
      <c r="C142" s="131"/>
      <c r="D142" s="132"/>
      <c r="E142" s="132"/>
      <c r="F142" s="132"/>
      <c r="G142" s="132"/>
      <c r="H142" s="132"/>
      <c r="I142" s="132"/>
      <c r="J142" s="82"/>
      <c r="K142" s="78"/>
      <c r="L142" s="78"/>
      <c r="M142" s="78"/>
      <c r="N142" s="78"/>
      <c r="O142" s="78"/>
      <c r="P142" s="78"/>
      <c r="Q142" s="78"/>
      <c r="R142" s="78"/>
      <c r="S142" s="78"/>
      <c r="T142" s="78"/>
      <c r="U142" s="78"/>
      <c r="V142" s="78"/>
      <c r="W142" s="78"/>
      <c r="X142" s="78"/>
      <c r="Y142" s="78"/>
      <c r="Z142" s="78"/>
    </row>
    <row r="143" spans="1:26" ht="9.75" customHeight="1" x14ac:dyDescent="0.25">
      <c r="A143" s="43"/>
      <c r="B143" s="130"/>
      <c r="C143" s="131"/>
      <c r="D143" s="132"/>
      <c r="E143" s="132"/>
      <c r="F143" s="132"/>
      <c r="G143" s="132"/>
      <c r="H143" s="132"/>
      <c r="I143" s="132"/>
      <c r="J143" s="82"/>
      <c r="K143" s="78"/>
      <c r="L143" s="78"/>
      <c r="M143" s="78"/>
      <c r="N143" s="78"/>
      <c r="O143" s="78"/>
      <c r="P143" s="78"/>
      <c r="Q143" s="78"/>
      <c r="R143" s="78"/>
      <c r="S143" s="78"/>
      <c r="T143" s="78"/>
      <c r="U143" s="78"/>
      <c r="V143" s="78"/>
      <c r="W143" s="78"/>
      <c r="X143" s="78"/>
      <c r="Y143" s="78"/>
      <c r="Z143" s="78"/>
    </row>
    <row r="144" spans="1:26" ht="9.75" customHeight="1" x14ac:dyDescent="0.25">
      <c r="A144" s="43"/>
      <c r="B144" s="130"/>
      <c r="C144" s="131"/>
      <c r="D144" s="132"/>
      <c r="E144" s="132"/>
      <c r="F144" s="132"/>
      <c r="G144" s="132"/>
      <c r="H144" s="132"/>
      <c r="I144" s="132"/>
      <c r="J144" s="82"/>
      <c r="K144" s="78"/>
      <c r="L144" s="78"/>
      <c r="M144" s="78"/>
      <c r="N144" s="78"/>
      <c r="O144" s="78"/>
      <c r="P144" s="78"/>
      <c r="Q144" s="78"/>
      <c r="R144" s="78"/>
      <c r="S144" s="78"/>
      <c r="T144" s="78"/>
      <c r="U144" s="78"/>
      <c r="V144" s="78"/>
      <c r="W144" s="78"/>
      <c r="X144" s="78"/>
      <c r="Y144" s="78"/>
      <c r="Z144" s="78"/>
    </row>
    <row r="145" spans="1:26" ht="9.75" customHeight="1" x14ac:dyDescent="0.25">
      <c r="A145" s="35"/>
      <c r="B145" s="133"/>
      <c r="C145" s="85"/>
      <c r="D145" s="85"/>
      <c r="E145" s="85"/>
      <c r="F145" s="85"/>
      <c r="G145" s="85"/>
      <c r="H145" s="85"/>
      <c r="I145" s="85"/>
      <c r="J145" s="78"/>
      <c r="K145" s="78"/>
      <c r="L145" s="78"/>
      <c r="M145" s="78"/>
      <c r="N145" s="78"/>
      <c r="O145" s="78"/>
      <c r="P145" s="78"/>
      <c r="Q145" s="78"/>
      <c r="R145" s="78"/>
      <c r="S145" s="78"/>
      <c r="T145" s="78"/>
      <c r="U145" s="78"/>
      <c r="V145" s="78"/>
      <c r="W145" s="78"/>
      <c r="X145" s="78"/>
      <c r="Y145" s="78"/>
      <c r="Z145" s="78"/>
    </row>
    <row r="146" spans="1:26" ht="15.75" customHeight="1" x14ac:dyDescent="0.25"/>
    <row r="147" spans="1:26" ht="15.75" customHeight="1" x14ac:dyDescent="0.25"/>
    <row r="148" spans="1:26" ht="15.75" customHeight="1" x14ac:dyDescent="0.25"/>
    <row r="149" spans="1:26" ht="15.75" customHeight="1" x14ac:dyDescent="0.25"/>
    <row r="150" spans="1:26" ht="15.75" customHeight="1" x14ac:dyDescent="0.25"/>
    <row r="151" spans="1:26" ht="15.75" customHeight="1" x14ac:dyDescent="0.25"/>
    <row r="152" spans="1:26" ht="15.75" customHeight="1" x14ac:dyDescent="0.25"/>
    <row r="153" spans="1:26" ht="15.75" customHeight="1" x14ac:dyDescent="0.25"/>
    <row r="154" spans="1:26" ht="15.75" customHeight="1" x14ac:dyDescent="0.25"/>
    <row r="155" spans="1:26" ht="15.75" customHeight="1" x14ac:dyDescent="0.25"/>
    <row r="156" spans="1:26" ht="15.75" customHeight="1" x14ac:dyDescent="0.25"/>
    <row r="157" spans="1:26" ht="15.75" customHeight="1" x14ac:dyDescent="0.25"/>
    <row r="158" spans="1:26" ht="15.75" customHeight="1" x14ac:dyDescent="0.25"/>
    <row r="159" spans="1:26" ht="15.75" customHeight="1" x14ac:dyDescent="0.25"/>
    <row r="160" spans="1:26"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30">
    <mergeCell ref="B28:H28"/>
    <mergeCell ref="D140:I140"/>
    <mergeCell ref="D141:I141"/>
    <mergeCell ref="B29:H29"/>
    <mergeCell ref="B30:H30"/>
    <mergeCell ref="B31:H31"/>
    <mergeCell ref="B32:H32"/>
    <mergeCell ref="B33:H33"/>
    <mergeCell ref="B34:H34"/>
    <mergeCell ref="A50:I50"/>
    <mergeCell ref="B23:H23"/>
    <mergeCell ref="B24:H24"/>
    <mergeCell ref="B25:H25"/>
    <mergeCell ref="B26:H26"/>
    <mergeCell ref="B27:H27"/>
    <mergeCell ref="B18:H18"/>
    <mergeCell ref="B19:H19"/>
    <mergeCell ref="B20:H20"/>
    <mergeCell ref="B21:H21"/>
    <mergeCell ref="B22:H22"/>
    <mergeCell ref="E12:F12"/>
    <mergeCell ref="E13:F13"/>
    <mergeCell ref="E14:F14"/>
    <mergeCell ref="B16:H16"/>
    <mergeCell ref="B17:H17"/>
    <mergeCell ref="A1:I1"/>
    <mergeCell ref="C3:F3"/>
    <mergeCell ref="E9:F9"/>
    <mergeCell ref="E10:F10"/>
    <mergeCell ref="E11:F11"/>
  </mergeCells>
  <conditionalFormatting sqref="C41:I41 C46:I46">
    <cfRule type="cellIs" dxfId="26" priority="1" stopIfTrue="1" operator="lessThanOrEqual">
      <formula>0</formula>
    </cfRule>
    <cfRule type="cellIs" dxfId="25" priority="2" stopIfTrue="1" operator="greaterThan">
      <formula>0</formula>
    </cfRule>
  </conditionalFormatting>
  <conditionalFormatting sqref="D53:D129">
    <cfRule type="expression" dxfId="24" priority="3" stopIfTrue="1">
      <formula>$C53=$D53</formula>
    </cfRule>
    <cfRule type="expression" dxfId="23" priority="4" stopIfTrue="1">
      <formula>$C53&lt;&gt;$D53</formula>
    </cfRule>
  </conditionalFormatting>
  <conditionalFormatting sqref="E9:F9">
    <cfRule type="expression" dxfId="22" priority="5" stopIfTrue="1">
      <formula>SUM($E$10:$F$14)&gt;0</formula>
    </cfRule>
  </conditionalFormatting>
  <conditionalFormatting sqref="G53:G129">
    <cfRule type="expression" dxfId="21" priority="6" stopIfTrue="1">
      <formula>$C53=$G53</formula>
    </cfRule>
    <cfRule type="expression" dxfId="20" priority="7" stopIfTrue="1">
      <formula>$C53&lt;&gt;$G53</formula>
    </cfRule>
  </conditionalFormatting>
  <conditionalFormatting sqref="I42">
    <cfRule type="cellIs" dxfId="19" priority="8" stopIfTrue="1" operator="greaterThan">
      <formula>0</formula>
    </cfRule>
  </conditionalFormatting>
  <conditionalFormatting sqref="I47">
    <cfRule type="cellIs" dxfId="18" priority="9" stopIfTrue="1" operator="greaterThan">
      <formula>0</formula>
    </cfRule>
  </conditionalFormatting>
  <conditionalFormatting sqref="I53:I129">
    <cfRule type="cellIs" dxfId="17" priority="10" stopIfTrue="1" operator="equal">
      <formula>0</formula>
    </cfRule>
    <cfRule type="cellIs" dxfId="16" priority="11" stopIfTrue="1" operator="greaterThan">
      <formula>0</formula>
    </cfRule>
  </conditionalFormatting>
  <printOptions horizontalCentered="1"/>
  <pageMargins left="0.19685039370078741" right="0.19685039370078741" top="0.39370078740157483" bottom="0.47244094488188981" header="0" footer="0"/>
  <pageSetup paperSize="9" scale="95"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95"/>
  <sheetViews>
    <sheetView tabSelected="1" topLeftCell="A100" zoomScale="120" zoomScaleNormal="120" workbookViewId="0">
      <selection activeCell="A100" sqref="A100:J111"/>
    </sheetView>
  </sheetViews>
  <sheetFormatPr defaultColWidth="12.6328125" defaultRowHeight="15" customHeight="1" x14ac:dyDescent="0.25"/>
  <cols>
    <col min="1" max="1" width="30.08984375" customWidth="1"/>
    <col min="2" max="2" width="10.90625" customWidth="1"/>
    <col min="3" max="3" width="12" customWidth="1"/>
    <col min="4" max="5" width="10.08984375" customWidth="1"/>
    <col min="6" max="6" width="19.453125" customWidth="1"/>
    <col min="7" max="7" width="9.6328125" customWidth="1"/>
    <col min="8" max="8" width="23.90625" customWidth="1"/>
    <col min="9" max="9" width="11.6328125" customWidth="1"/>
    <col min="10" max="10" width="4.6328125" customWidth="1"/>
    <col min="11" max="25" width="5.6328125" customWidth="1"/>
    <col min="26" max="26" width="14.36328125" customWidth="1"/>
  </cols>
  <sheetData>
    <row r="1" spans="1:25" ht="9.75" hidden="1" customHeight="1" x14ac:dyDescent="0.25">
      <c r="A1" s="134" t="str">
        <f t="array" ref="A1">IF(ROW()&lt;=B$3,INDEX(FP!F:F,B$2+ROW()-1)&amp;" - "&amp;INDEX(FP!C:C,B$2+ROW()-1),"")</f>
        <v>l - športové pohybové tábory pre mládež</v>
      </c>
      <c r="B1" s="135" t="str">
        <f t="array" ref="B1">INDEX(Adr!A:A,B102+1)</f>
        <v>47210125</v>
      </c>
      <c r="C1" s="136">
        <f t="array" ref="C1">IF(ROW()&lt;=B$3,INDEX(FP!E:E,B$2+ROW()-1),"")</f>
        <v>0</v>
      </c>
      <c r="D1" s="137" t="str">
        <f t="array" ref="D1">IF(ROW()&lt;=B$3,INDEX(FP!F:F,B$2+ROW()-1),"")</f>
        <v>l</v>
      </c>
      <c r="E1" s="138"/>
      <c r="F1" s="138" t="str">
        <f t="array" ref="F1">IF(ROW()&lt;=B$3,INDEX(FP!G:G,B$2+ROW()-1),"")</f>
        <v>026 01</v>
      </c>
      <c r="G1" s="138"/>
      <c r="H1" s="139" t="str">
        <f t="array" ref="H1">IF(ROW()&lt;=B$3,INDEX(FP!C:C,B$2+ROW()-1),"")</f>
        <v>športové pohybové tábory pre mládež</v>
      </c>
      <c r="I1" s="140">
        <f t="shared" ref="I1:I94" si="0">IF(ROW()&lt;=B$3,SUMIF(A$107:A$10037,A1,I$107:I$10037),"")</f>
        <v>5000</v>
      </c>
      <c r="J1" s="140">
        <f t="shared" ref="J1:J94" si="1">IF(ROW()&lt;=B$3,SUMIFS(I$103:I$50037,A$103:A$50037,K1,J$103:J$50037,L1),"")</f>
        <v>0</v>
      </c>
      <c r="K1" s="141" t="str">
        <f t="shared" ref="K1:K94" si="2">$A1</f>
        <v>l - športové pohybové tábory pre mládež</v>
      </c>
      <c r="L1" s="142">
        <v>99</v>
      </c>
      <c r="M1" s="78"/>
      <c r="N1" s="78"/>
      <c r="O1" s="78"/>
      <c r="P1" s="78"/>
      <c r="Q1" s="78"/>
      <c r="R1" s="78"/>
      <c r="S1" s="78"/>
      <c r="T1" s="78"/>
      <c r="U1" s="78"/>
      <c r="V1" s="78"/>
      <c r="W1" s="78"/>
      <c r="X1" s="78"/>
      <c r="Y1" s="78"/>
    </row>
    <row r="2" spans="1:25" ht="9.75" hidden="1" customHeight="1" x14ac:dyDescent="0.25">
      <c r="A2" s="134" t="str">
        <f t="array" ref="A2">IF(ROW()&lt;=B$3,INDEX(FP!F:F,B$2+ROW()-1)&amp;" - "&amp;INDEX(FP!C:C,B$2+ROW()-1),"")</f>
        <v/>
      </c>
      <c r="B2" s="143">
        <f>MATCH(B1,FP!A:A,0)</f>
        <v>53</v>
      </c>
      <c r="C2" s="136" t="str">
        <f t="array" ref="C2">IF(ROW()&lt;=B$3,INDEX(FP!E:E,B$2+ROW()-1),"")</f>
        <v/>
      </c>
      <c r="D2" s="138" t="str">
        <f t="array" ref="D2">IF(ROW()&lt;=B$3,INDEX(FP!F:F,B$2+ROW()-1),"")</f>
        <v/>
      </c>
      <c r="E2" s="138"/>
      <c r="F2" s="138" t="str">
        <f t="array" ref="F2">IF(ROW()&lt;=B$3,INDEX(FP!G:G,B$2+ROW()-1),"")</f>
        <v/>
      </c>
      <c r="G2" s="138"/>
      <c r="H2" s="139" t="str">
        <f t="array" ref="H2">IF(ROW()&lt;=B$3,INDEX(FP!C:C,B$2+ROW()-1),"")</f>
        <v/>
      </c>
      <c r="I2" s="140" t="str">
        <f t="shared" si="0"/>
        <v/>
      </c>
      <c r="J2" s="140" t="str">
        <f t="shared" si="1"/>
        <v/>
      </c>
      <c r="K2" s="141" t="str">
        <f t="shared" si="2"/>
        <v/>
      </c>
      <c r="L2" s="142">
        <v>99</v>
      </c>
      <c r="M2" s="144" t="s">
        <v>371</v>
      </c>
      <c r="N2" s="145" t="s">
        <v>415</v>
      </c>
      <c r="O2" s="78"/>
      <c r="P2" s="78"/>
      <c r="Q2" s="78"/>
      <c r="R2" s="78"/>
      <c r="S2" s="78"/>
      <c r="T2" s="78"/>
      <c r="U2" s="78"/>
      <c r="V2" s="78"/>
      <c r="W2" s="78"/>
      <c r="X2" s="78"/>
      <c r="Y2" s="78"/>
    </row>
    <row r="3" spans="1:25" ht="9.75" hidden="1" customHeight="1" x14ac:dyDescent="0.25">
      <c r="A3" s="134" t="str">
        <f t="array" ref="A3">IF(ROW()&lt;=B$3,INDEX(FP!F:F,B$2+ROW()-1)&amp;" - "&amp;INDEX(FP!C:C,B$2+ROW()-1),"")</f>
        <v/>
      </c>
      <c r="B3" s="146">
        <f>COUNTIF(FP!A:A,Doklady!B1)</f>
        <v>1</v>
      </c>
      <c r="C3" s="136" t="str">
        <f t="array" ref="C3">IF(ROW()&lt;=B$3,INDEX(FP!E:E,B$2+ROW()-1),"")</f>
        <v/>
      </c>
      <c r="D3" s="138" t="str">
        <f t="array" ref="D3">IF(ROW()&lt;=B$3,INDEX(FP!F:F,B$2+ROW()-1),"")</f>
        <v/>
      </c>
      <c r="E3" s="138"/>
      <c r="F3" s="138" t="str">
        <f t="array" ref="F3">IF(ROW()&lt;=B$3,INDEX(FP!G:G,B$2+ROW()-1),"")</f>
        <v/>
      </c>
      <c r="G3" s="138"/>
      <c r="H3" s="139" t="str">
        <f t="array" ref="H3">IF(ROW()&lt;=B$3,INDEX(FP!C:C,B$2+ROW()-1),"")</f>
        <v/>
      </c>
      <c r="I3" s="140" t="str">
        <f t="shared" si="0"/>
        <v/>
      </c>
      <c r="J3" s="140" t="str">
        <f t="shared" si="1"/>
        <v/>
      </c>
      <c r="K3" s="141" t="str">
        <f t="shared" si="2"/>
        <v/>
      </c>
      <c r="L3" s="142">
        <v>99</v>
      </c>
      <c r="M3" s="147" t="str">
        <f>$A2</f>
        <v/>
      </c>
      <c r="N3" s="148">
        <v>99</v>
      </c>
      <c r="O3" s="78"/>
      <c r="P3" s="78"/>
      <c r="Q3" s="78"/>
      <c r="R3" s="78"/>
      <c r="S3" s="78"/>
      <c r="T3" s="78"/>
      <c r="U3" s="78"/>
      <c r="V3" s="78"/>
      <c r="W3" s="78"/>
      <c r="X3" s="78"/>
      <c r="Y3" s="78"/>
    </row>
    <row r="4" spans="1:25" ht="9.75" hidden="1" customHeight="1" x14ac:dyDescent="0.25">
      <c r="A4" s="139" t="str">
        <f t="array" ref="A4">IF(ROW()&lt;=B$3,INDEX(FP!F:F,B$2+ROW()-1)&amp;" - "&amp;INDEX(FP!C:C,B$2+ROW()-1),"")</f>
        <v/>
      </c>
      <c r="B4" s="149"/>
      <c r="C4" s="150" t="str">
        <f t="array" ref="C4">IF(ROW()&lt;=B$3,INDEX(FP!E:E,B$2+ROW()-1),"")</f>
        <v/>
      </c>
      <c r="D4" s="138" t="str">
        <f t="array" ref="D4">IF(ROW()&lt;=B$3,INDEX(FP!F:F,B$2+ROW()-1),"")</f>
        <v/>
      </c>
      <c r="E4" s="138"/>
      <c r="F4" s="138" t="str">
        <f t="array" ref="F4">IF(ROW()&lt;=B$3,INDEX(FP!G:G,B$2+ROW()-1),"")</f>
        <v/>
      </c>
      <c r="G4" s="138"/>
      <c r="H4" s="139" t="str">
        <f t="array" ref="H4">IF(ROW()&lt;=B$3,INDEX(FP!C:C,B$2+ROW()-1),"")</f>
        <v/>
      </c>
      <c r="I4" s="140" t="str">
        <f t="shared" si="0"/>
        <v/>
      </c>
      <c r="J4" s="140" t="str">
        <f t="shared" si="1"/>
        <v/>
      </c>
      <c r="K4" s="141" t="str">
        <f t="shared" si="2"/>
        <v/>
      </c>
      <c r="L4" s="142">
        <v>99</v>
      </c>
      <c r="M4" s="151" t="s">
        <v>371</v>
      </c>
      <c r="N4" s="152" t="s">
        <v>415</v>
      </c>
      <c r="O4" s="35"/>
      <c r="P4" s="35"/>
      <c r="Q4" s="35"/>
      <c r="R4" s="35"/>
      <c r="S4" s="35"/>
      <c r="T4" s="35"/>
      <c r="U4" s="35"/>
      <c r="V4" s="35"/>
      <c r="W4" s="35"/>
      <c r="X4" s="35"/>
      <c r="Y4" s="35"/>
    </row>
    <row r="5" spans="1:25" ht="9.75" hidden="1" customHeight="1" x14ac:dyDescent="0.25">
      <c r="A5" s="139" t="str">
        <f t="array" ref="A5">IF(ROW()&lt;=B$3,INDEX(FP!F:F,B$2+ROW()-1)&amp;" - "&amp;INDEX(FP!C:C,B$2+ROW()-1),"")</f>
        <v/>
      </c>
      <c r="B5" s="139"/>
      <c r="C5" s="150" t="str">
        <f t="array" ref="C5">IF(ROW()&lt;=B$3,INDEX(FP!E:E,B$2+ROW()-1),"")</f>
        <v/>
      </c>
      <c r="D5" s="138" t="str">
        <f t="array" ref="D5">IF(ROW()&lt;=B$3,INDEX(FP!F:F,B$2+ROW()-1),"")</f>
        <v/>
      </c>
      <c r="E5" s="138"/>
      <c r="F5" s="138" t="str">
        <f t="array" ref="F5">IF(ROW()&lt;=B$3,INDEX(FP!G:G,B$2+ROW()-1),"")</f>
        <v/>
      </c>
      <c r="G5" s="138"/>
      <c r="H5" s="139" t="str">
        <f t="array" ref="H5">IF(ROW()&lt;=B$3,INDEX(FP!C:C,B$2+ROW()-1),"")</f>
        <v/>
      </c>
      <c r="I5" s="140" t="str">
        <f t="shared" si="0"/>
        <v/>
      </c>
      <c r="J5" s="140" t="str">
        <f t="shared" si="1"/>
        <v/>
      </c>
      <c r="K5" s="141" t="str">
        <f t="shared" si="2"/>
        <v/>
      </c>
      <c r="L5" s="142">
        <v>99</v>
      </c>
      <c r="M5" s="153" t="str">
        <f>$A4</f>
        <v/>
      </c>
      <c r="N5" s="154">
        <v>99</v>
      </c>
      <c r="O5" s="78"/>
      <c r="P5" s="78"/>
      <c r="Q5" s="78"/>
      <c r="R5" s="78"/>
      <c r="S5" s="78"/>
      <c r="T5" s="78"/>
      <c r="U5" s="78"/>
      <c r="V5" s="78"/>
      <c r="W5" s="78"/>
      <c r="X5" s="78"/>
      <c r="Y5" s="78"/>
    </row>
    <row r="6" spans="1:25" ht="9.75" hidden="1" customHeight="1" x14ac:dyDescent="0.25">
      <c r="A6" s="139" t="str">
        <f t="array" ref="A6">IF(ROW()&lt;=B$3,INDEX(FP!F:F,B$2+ROW()-1)&amp;" - "&amp;INDEX(FP!C:C,B$2+ROW()-1),"")</f>
        <v/>
      </c>
      <c r="B6" s="139"/>
      <c r="C6" s="150" t="str">
        <f t="array" ref="C6">IF(ROW()&lt;=B$3,INDEX(FP!E:E,B$2+ROW()-1),"")</f>
        <v/>
      </c>
      <c r="D6" s="138" t="str">
        <f t="array" ref="D6">IF(ROW()&lt;=B$3,INDEX(FP!F:F,B$2+ROW()-1),"")</f>
        <v/>
      </c>
      <c r="E6" s="138"/>
      <c r="F6" s="138" t="str">
        <f t="array" ref="F6">IF(ROW()&lt;=B$3,INDEX(FP!G:G,B$2+ROW()-1),"")</f>
        <v/>
      </c>
      <c r="G6" s="138"/>
      <c r="H6" s="139" t="str">
        <f t="array" ref="H6">IF(ROW()&lt;=B$3,INDEX(FP!C:C,B$2+ROW()-1),"")</f>
        <v/>
      </c>
      <c r="I6" s="140" t="str">
        <f t="shared" si="0"/>
        <v/>
      </c>
      <c r="J6" s="140" t="str">
        <f t="shared" si="1"/>
        <v/>
      </c>
      <c r="K6" s="141" t="str">
        <f t="shared" si="2"/>
        <v/>
      </c>
      <c r="L6" s="142">
        <v>99</v>
      </c>
      <c r="M6" s="144" t="s">
        <v>371</v>
      </c>
      <c r="N6" s="145" t="s">
        <v>415</v>
      </c>
      <c r="O6" s="35"/>
      <c r="P6" s="35"/>
      <c r="Q6" s="78"/>
      <c r="R6" s="78"/>
      <c r="S6" s="78"/>
      <c r="T6" s="78"/>
      <c r="U6" s="78"/>
      <c r="V6" s="78"/>
      <c r="W6" s="78"/>
      <c r="X6" s="78"/>
      <c r="Y6" s="78"/>
    </row>
    <row r="7" spans="1:25" ht="9.75" hidden="1" customHeight="1" x14ac:dyDescent="0.25">
      <c r="A7" s="139" t="str">
        <f t="array" ref="A7">IF(ROW()&lt;=B$3,INDEX(FP!F:F,B$2+ROW()-1)&amp;" - "&amp;INDEX(FP!C:C,B$2+ROW()-1),"")</f>
        <v/>
      </c>
      <c r="B7" s="139"/>
      <c r="C7" s="150" t="str">
        <f t="array" ref="C7">IF(ROW()&lt;=B$3,INDEX(FP!E:E,B$2+ROW()-1),"")</f>
        <v/>
      </c>
      <c r="D7" s="138" t="str">
        <f t="array" ref="D7">IF(ROW()&lt;=B$3,INDEX(FP!F:F,B$2+ROW()-1),"")</f>
        <v/>
      </c>
      <c r="E7" s="138"/>
      <c r="F7" s="138" t="str">
        <f t="array" ref="F7">IF(ROW()&lt;=B$3,INDEX(FP!G:G,B$2+ROW()-1),"")</f>
        <v/>
      </c>
      <c r="G7" s="138"/>
      <c r="H7" s="139" t="str">
        <f t="array" ref="H7">IF(ROW()&lt;=B$3,INDEX(FP!C:C,B$2+ROW()-1),"")</f>
        <v/>
      </c>
      <c r="I7" s="140" t="str">
        <f t="shared" si="0"/>
        <v/>
      </c>
      <c r="J7" s="140" t="str">
        <f t="shared" si="1"/>
        <v/>
      </c>
      <c r="K7" s="141" t="str">
        <f t="shared" si="2"/>
        <v/>
      </c>
      <c r="L7" s="142">
        <v>99</v>
      </c>
      <c r="M7" s="147" t="str">
        <f>$A6</f>
        <v/>
      </c>
      <c r="N7" s="148">
        <v>99</v>
      </c>
      <c r="O7" s="35"/>
      <c r="P7" s="35"/>
      <c r="Q7" s="35"/>
      <c r="R7" s="35"/>
      <c r="S7" s="78"/>
      <c r="T7" s="78"/>
      <c r="U7" s="78"/>
      <c r="V7" s="78"/>
      <c r="W7" s="78"/>
      <c r="X7" s="78"/>
      <c r="Y7" s="78"/>
    </row>
    <row r="8" spans="1:25" ht="9.75" hidden="1" customHeight="1" x14ac:dyDescent="0.25">
      <c r="A8" s="139" t="str">
        <f t="array" ref="A8">IF(ROW()&lt;=B$3,INDEX(FP!F:F,B$2+ROW()-1)&amp;" - "&amp;INDEX(FP!C:C,B$2+ROW()-1),"")</f>
        <v/>
      </c>
      <c r="B8" s="139"/>
      <c r="C8" s="150" t="str">
        <f t="array" ref="C8">IF(ROW()&lt;=B$3,INDEX(FP!E:E,B$2+ROW()-1),"")</f>
        <v/>
      </c>
      <c r="D8" s="138" t="str">
        <f t="array" ref="D8">IF(ROW()&lt;=B$3,INDEX(FP!F:F,B$2+ROW()-1),"")</f>
        <v/>
      </c>
      <c r="E8" s="138"/>
      <c r="F8" s="138" t="str">
        <f t="array" ref="F8">IF(ROW()&lt;=B$3,INDEX(FP!G:G,B$2+ROW()-1),"")</f>
        <v/>
      </c>
      <c r="G8" s="138"/>
      <c r="H8" s="139" t="str">
        <f t="array" ref="H8">IF(ROW()&lt;=B$3,INDEX(FP!C:C,B$2+ROW()-1),"")</f>
        <v/>
      </c>
      <c r="I8" s="140" t="str">
        <f t="shared" si="0"/>
        <v/>
      </c>
      <c r="J8" s="140" t="str">
        <f t="shared" si="1"/>
        <v/>
      </c>
      <c r="K8" s="141" t="str">
        <f t="shared" si="2"/>
        <v/>
      </c>
      <c r="L8" s="142">
        <v>99</v>
      </c>
      <c r="M8" s="151" t="s">
        <v>371</v>
      </c>
      <c r="N8" s="152" t="s">
        <v>415</v>
      </c>
      <c r="O8" s="78"/>
      <c r="P8" s="78"/>
      <c r="Q8" s="35"/>
      <c r="R8" s="35"/>
      <c r="S8" s="35"/>
      <c r="T8" s="35"/>
      <c r="U8" s="78"/>
      <c r="V8" s="78"/>
      <c r="W8" s="78"/>
      <c r="X8" s="78"/>
      <c r="Y8" s="78"/>
    </row>
    <row r="9" spans="1:25" ht="9.75" hidden="1" customHeight="1" x14ac:dyDescent="0.25">
      <c r="A9" s="139" t="str">
        <f t="array" ref="A9">IF(ROW()&lt;=B$3,INDEX(FP!F:F,B$2+ROW()-1)&amp;" - "&amp;INDEX(FP!C:C,B$2+ROW()-1),"")</f>
        <v/>
      </c>
      <c r="B9" s="139"/>
      <c r="C9" s="150" t="str">
        <f t="array" ref="C9">IF(ROW()&lt;=B$3,INDEX(FP!E:E,B$2+ROW()-1),"")</f>
        <v/>
      </c>
      <c r="D9" s="138" t="str">
        <f t="array" ref="D9">IF(ROW()&lt;=B$3,INDEX(FP!F:F,B$2+ROW()-1),"")</f>
        <v/>
      </c>
      <c r="E9" s="138"/>
      <c r="F9" s="138" t="str">
        <f t="array" ref="F9">IF(ROW()&lt;=B$3,INDEX(FP!G:G,B$2+ROW()-1),"")</f>
        <v/>
      </c>
      <c r="G9" s="138"/>
      <c r="H9" s="139" t="str">
        <f t="array" ref="H9">IF(ROW()&lt;=B$3,INDEX(FP!C:C,B$2+ROW()-1),"")</f>
        <v/>
      </c>
      <c r="I9" s="140" t="str">
        <f t="shared" si="0"/>
        <v/>
      </c>
      <c r="J9" s="140" t="str">
        <f t="shared" si="1"/>
        <v/>
      </c>
      <c r="K9" s="141" t="str">
        <f t="shared" si="2"/>
        <v/>
      </c>
      <c r="L9" s="142">
        <v>99</v>
      </c>
      <c r="M9" s="155" t="str">
        <f>$A8</f>
        <v/>
      </c>
      <c r="N9" s="156">
        <v>99</v>
      </c>
      <c r="O9" s="78"/>
      <c r="P9" s="78"/>
      <c r="Q9" s="78"/>
      <c r="R9" s="78"/>
      <c r="S9" s="35"/>
      <c r="T9" s="35"/>
      <c r="U9" s="35"/>
      <c r="V9" s="35"/>
      <c r="W9" s="78"/>
      <c r="X9" s="78"/>
      <c r="Y9" s="78"/>
    </row>
    <row r="10" spans="1:25" ht="9.75" hidden="1" customHeight="1" x14ac:dyDescent="0.25">
      <c r="A10" s="139" t="str">
        <f t="array" ref="A10">IF(ROW()&lt;=B$3,INDEX(FP!F:F,B$2+ROW()-1)&amp;" - "&amp;INDEX(FP!C:C,B$2+ROW()-1),"")</f>
        <v/>
      </c>
      <c r="B10" s="139"/>
      <c r="C10" s="150" t="str">
        <f t="array" ref="C10">IF(ROW()&lt;=B$3,INDEX(FP!E:E,B$2+ROW()-1),"")</f>
        <v/>
      </c>
      <c r="D10" s="138" t="str">
        <f t="array" ref="D10">IF(ROW()&lt;=B$3,INDEX(FP!F:F,B$2+ROW()-1),"")</f>
        <v/>
      </c>
      <c r="E10" s="138"/>
      <c r="F10" s="138" t="str">
        <f t="array" ref="F10">IF(ROW()&lt;=B$3,INDEX(FP!G:G,B$2+ROW()-1),"")</f>
        <v/>
      </c>
      <c r="G10" s="138"/>
      <c r="H10" s="139" t="str">
        <f t="array" ref="H10">IF(ROW()&lt;=B$3,INDEX(FP!C:C,B$2+ROW()-1),"")</f>
        <v/>
      </c>
      <c r="I10" s="140" t="str">
        <f t="shared" si="0"/>
        <v/>
      </c>
      <c r="J10" s="140" t="str">
        <f t="shared" si="1"/>
        <v/>
      </c>
      <c r="K10" s="141" t="str">
        <f t="shared" si="2"/>
        <v/>
      </c>
      <c r="L10" s="142">
        <v>99</v>
      </c>
      <c r="M10" s="144" t="s">
        <v>371</v>
      </c>
      <c r="N10" s="145" t="s">
        <v>415</v>
      </c>
      <c r="O10" s="78"/>
      <c r="P10" s="78"/>
      <c r="Q10" s="78"/>
      <c r="R10" s="78"/>
      <c r="S10" s="78"/>
      <c r="T10" s="78"/>
      <c r="U10" s="35"/>
      <c r="V10" s="35"/>
      <c r="W10" s="35"/>
      <c r="X10" s="35"/>
      <c r="Y10" s="78"/>
    </row>
    <row r="11" spans="1:25" ht="9.75" hidden="1" customHeight="1" x14ac:dyDescent="0.25">
      <c r="A11" s="139" t="str">
        <f t="array" ref="A11">IF(ROW()&lt;=B$3,INDEX(FP!F:F,B$2+ROW()-1)&amp;" - "&amp;INDEX(FP!C:C,B$2+ROW()-1),"")</f>
        <v/>
      </c>
      <c r="B11" s="139"/>
      <c r="C11" s="150" t="str">
        <f t="array" ref="C11">IF(ROW()&lt;=B$3,INDEX(FP!E:E,B$2+ROW()-1),"")</f>
        <v/>
      </c>
      <c r="D11" s="138" t="str">
        <f t="array" ref="D11">IF(ROW()&lt;=B$3,INDEX(FP!F:F,B$2+ROW()-1),"")</f>
        <v/>
      </c>
      <c r="E11" s="138"/>
      <c r="F11" s="138" t="str">
        <f t="array" ref="F11">IF(ROW()&lt;=B$3,INDEX(FP!G:G,B$2+ROW()-1),"")</f>
        <v/>
      </c>
      <c r="G11" s="138"/>
      <c r="H11" s="139" t="str">
        <f t="array" ref="H11">IF(ROW()&lt;=B$3,INDEX(FP!C:C,B$2+ROW()-1),"")</f>
        <v/>
      </c>
      <c r="I11" s="140" t="str">
        <f t="shared" si="0"/>
        <v/>
      </c>
      <c r="J11" s="140" t="str">
        <f t="shared" si="1"/>
        <v/>
      </c>
      <c r="K11" s="141" t="str">
        <f t="shared" si="2"/>
        <v/>
      </c>
      <c r="L11" s="142">
        <v>99</v>
      </c>
      <c r="M11" s="147" t="str">
        <f>$A10</f>
        <v/>
      </c>
      <c r="N11" s="148">
        <v>99</v>
      </c>
      <c r="O11" s="78"/>
      <c r="P11" s="78"/>
      <c r="Q11" s="78"/>
      <c r="R11" s="78"/>
      <c r="S11" s="78"/>
      <c r="T11" s="78"/>
      <c r="U11" s="35"/>
      <c r="V11" s="35"/>
      <c r="W11" s="35"/>
      <c r="X11" s="35"/>
      <c r="Y11" s="78"/>
    </row>
    <row r="12" spans="1:25" ht="9.75" hidden="1" customHeight="1" x14ac:dyDescent="0.25">
      <c r="A12" s="139" t="str">
        <f t="array" ref="A12">IF(ROW()&lt;=B$3,INDEX(FP!F:F,B$2+ROW()-1)&amp;" - "&amp;INDEX(FP!C:C,B$2+ROW()-1),"")</f>
        <v/>
      </c>
      <c r="B12" s="139"/>
      <c r="C12" s="150" t="str">
        <f t="array" ref="C12">IF(ROW()&lt;=B$3,INDEX(FP!E:E,B$2+ROW()-1),"")</f>
        <v/>
      </c>
      <c r="D12" s="138" t="str">
        <f t="array" ref="D12">IF(ROW()&lt;=B$3,INDEX(FP!F:F,B$2+ROW()-1),"")</f>
        <v/>
      </c>
      <c r="E12" s="138"/>
      <c r="F12" s="138" t="str">
        <f t="array" ref="F12">IF(ROW()&lt;=B$3,INDEX(FP!G:G,B$2+ROW()-1),"")</f>
        <v/>
      </c>
      <c r="G12" s="138"/>
      <c r="H12" s="139" t="str">
        <f t="array" ref="H12">IF(ROW()&lt;=B$3,INDEX(FP!C:C,B$2+ROW()-1),"")</f>
        <v/>
      </c>
      <c r="I12" s="140" t="str">
        <f t="shared" si="0"/>
        <v/>
      </c>
      <c r="J12" s="140" t="str">
        <f t="shared" si="1"/>
        <v/>
      </c>
      <c r="K12" s="141" t="str">
        <f t="shared" si="2"/>
        <v/>
      </c>
      <c r="L12" s="142">
        <v>99</v>
      </c>
      <c r="M12" s="151" t="s">
        <v>371</v>
      </c>
      <c r="N12" s="152" t="s">
        <v>415</v>
      </c>
      <c r="O12" s="78"/>
      <c r="P12" s="78"/>
      <c r="Q12" s="78"/>
      <c r="R12" s="78"/>
      <c r="S12" s="35"/>
      <c r="T12" s="35"/>
      <c r="U12" s="35"/>
      <c r="V12" s="35"/>
      <c r="W12" s="78"/>
      <c r="X12" s="78"/>
      <c r="Y12" s="35"/>
    </row>
    <row r="13" spans="1:25" ht="9.75" hidden="1" customHeight="1" x14ac:dyDescent="0.25">
      <c r="A13" s="139" t="str">
        <f t="array" ref="A13">IF(ROW()&lt;=B$3,INDEX(FP!F:F,B$2+ROW()-1)&amp;" - "&amp;INDEX(FP!C:C,B$2+ROW()-1),"")</f>
        <v/>
      </c>
      <c r="B13" s="139"/>
      <c r="C13" s="150" t="str">
        <f t="array" ref="C13">IF(ROW()&lt;=B$3,INDEX(FP!E:E,B$2+ROW()-1),"")</f>
        <v/>
      </c>
      <c r="D13" s="138" t="str">
        <f t="array" ref="D13">IF(ROW()&lt;=B$3,INDEX(FP!F:F,B$2+ROW()-1),"")</f>
        <v/>
      </c>
      <c r="E13" s="138"/>
      <c r="F13" s="138" t="str">
        <f t="array" ref="F13">IF(ROW()&lt;=B$3,INDEX(FP!G:G,B$2+ROW()-1),"")</f>
        <v/>
      </c>
      <c r="G13" s="138"/>
      <c r="H13" s="139" t="str">
        <f t="array" ref="H13">IF(ROW()&lt;=B$3,INDEX(FP!C:C,B$2+ROW()-1),"")</f>
        <v/>
      </c>
      <c r="I13" s="140" t="str">
        <f t="shared" si="0"/>
        <v/>
      </c>
      <c r="J13" s="140" t="str">
        <f t="shared" si="1"/>
        <v/>
      </c>
      <c r="K13" s="141" t="str">
        <f t="shared" si="2"/>
        <v/>
      </c>
      <c r="L13" s="142">
        <v>99</v>
      </c>
      <c r="M13" s="153" t="str">
        <f>$A12</f>
        <v/>
      </c>
      <c r="N13" s="154">
        <v>99</v>
      </c>
      <c r="O13" s="78"/>
      <c r="P13" s="78"/>
      <c r="Q13" s="35"/>
      <c r="R13" s="35"/>
      <c r="S13" s="35"/>
      <c r="T13" s="35"/>
      <c r="U13" s="78"/>
      <c r="V13" s="78"/>
      <c r="W13" s="78"/>
      <c r="X13" s="78"/>
      <c r="Y13" s="78"/>
    </row>
    <row r="14" spans="1:25" ht="9.75" hidden="1" customHeight="1" x14ac:dyDescent="0.25">
      <c r="A14" s="139" t="str">
        <f t="array" ref="A14">IF(ROW()&lt;=B$3,INDEX(FP!F:F,B$2+ROW()-1)&amp;" - "&amp;INDEX(FP!C:C,B$2+ROW()-1),"")</f>
        <v/>
      </c>
      <c r="B14" s="139"/>
      <c r="C14" s="150" t="str">
        <f t="array" ref="C14">IF(ROW()&lt;=B$3,INDEX(FP!E:E,B$2+ROW()-1),"")</f>
        <v/>
      </c>
      <c r="D14" s="138" t="str">
        <f t="array" ref="D14">IF(ROW()&lt;=B$3,INDEX(FP!F:F,B$2+ROW()-1),"")</f>
        <v/>
      </c>
      <c r="E14" s="138"/>
      <c r="F14" s="138" t="str">
        <f t="array" ref="F14">IF(ROW()&lt;=B$3,INDEX(FP!G:G,B$2+ROW()-1),"")</f>
        <v/>
      </c>
      <c r="G14" s="138"/>
      <c r="H14" s="139" t="str">
        <f t="array" ref="H14">IF(ROW()&lt;=B$3,INDEX(FP!C:C,B$2+ROW()-1),"")</f>
        <v/>
      </c>
      <c r="I14" s="140" t="str">
        <f t="shared" si="0"/>
        <v/>
      </c>
      <c r="J14" s="140" t="str">
        <f t="shared" si="1"/>
        <v/>
      </c>
      <c r="K14" s="141" t="str">
        <f t="shared" si="2"/>
        <v/>
      </c>
      <c r="L14" s="142">
        <v>99</v>
      </c>
      <c r="M14" s="144" t="s">
        <v>371</v>
      </c>
      <c r="N14" s="145" t="s">
        <v>415</v>
      </c>
      <c r="O14" s="35"/>
      <c r="P14" s="35"/>
      <c r="Q14" s="35"/>
      <c r="R14" s="35"/>
      <c r="S14" s="78"/>
      <c r="T14" s="78"/>
      <c r="U14" s="78"/>
      <c r="V14" s="78"/>
      <c r="W14" s="78"/>
      <c r="X14" s="78"/>
      <c r="Y14" s="78"/>
    </row>
    <row r="15" spans="1:25" ht="9.75" hidden="1" customHeight="1" x14ac:dyDescent="0.25">
      <c r="A15" s="139" t="str">
        <f t="array" ref="A15">IF(ROW()&lt;=B$3,INDEX(FP!F:F,B$2+ROW()-1)&amp;" - "&amp;INDEX(FP!C:C,B$2+ROW()-1),"")</f>
        <v/>
      </c>
      <c r="B15" s="139"/>
      <c r="C15" s="150" t="str">
        <f t="array" ref="C15">IF(ROW()&lt;=B$3,INDEX(FP!E:E,B$2+ROW()-1),"")</f>
        <v/>
      </c>
      <c r="D15" s="138" t="str">
        <f t="array" ref="D15">IF(ROW()&lt;=B$3,INDEX(FP!F:F,B$2+ROW()-1),"")</f>
        <v/>
      </c>
      <c r="E15" s="138"/>
      <c r="F15" s="138" t="str">
        <f t="array" ref="F15">IF(ROW()&lt;=B$3,INDEX(FP!G:G,B$2+ROW()-1),"")</f>
        <v/>
      </c>
      <c r="G15" s="138"/>
      <c r="H15" s="139" t="str">
        <f t="array" ref="H15">IF(ROW()&lt;=B$3,INDEX(FP!C:C,B$2+ROW()-1),"")</f>
        <v/>
      </c>
      <c r="I15" s="140" t="str">
        <f t="shared" si="0"/>
        <v/>
      </c>
      <c r="J15" s="140" t="str">
        <f t="shared" si="1"/>
        <v/>
      </c>
      <c r="K15" s="141" t="str">
        <f t="shared" si="2"/>
        <v/>
      </c>
      <c r="L15" s="142">
        <v>99</v>
      </c>
      <c r="M15" s="147" t="str">
        <f>$A14</f>
        <v/>
      </c>
      <c r="N15" s="148">
        <v>99</v>
      </c>
      <c r="O15" s="35"/>
      <c r="P15" s="35"/>
      <c r="Q15" s="78"/>
      <c r="R15" s="78"/>
      <c r="S15" s="78"/>
      <c r="T15" s="78"/>
      <c r="U15" s="78"/>
      <c r="V15" s="78"/>
      <c r="W15" s="78"/>
      <c r="X15" s="78"/>
      <c r="Y15" s="78"/>
    </row>
    <row r="16" spans="1:25" ht="9.75" hidden="1" customHeight="1" x14ac:dyDescent="0.25">
      <c r="A16" s="139" t="str">
        <f t="array" ref="A16">IF(ROW()&lt;=B$3,INDEX(FP!F:F,B$2+ROW()-1)&amp;" - "&amp;INDEX(FP!C:C,B$2+ROW()-1),"")</f>
        <v/>
      </c>
      <c r="B16" s="139"/>
      <c r="C16" s="150" t="str">
        <f t="array" ref="C16">IF(ROW()&lt;=B$3,INDEX(FP!E:E,B$2+ROW()-1),"")</f>
        <v/>
      </c>
      <c r="D16" s="138" t="str">
        <f t="array" ref="D16">IF(ROW()&lt;=B$3,INDEX(FP!F:F,B$2+ROW()-1),"")</f>
        <v/>
      </c>
      <c r="E16" s="138"/>
      <c r="F16" s="138" t="str">
        <f t="array" ref="F16">IF(ROW()&lt;=B$3,INDEX(FP!G:G,B$2+ROW()-1),"")</f>
        <v/>
      </c>
      <c r="G16" s="138"/>
      <c r="H16" s="139" t="str">
        <f t="array" ref="H16">IF(ROW()&lt;=B$3,INDEX(FP!C:C,B$2+ROW()-1),"")</f>
        <v/>
      </c>
      <c r="I16" s="140" t="str">
        <f t="shared" si="0"/>
        <v/>
      </c>
      <c r="J16" s="140" t="str">
        <f t="shared" si="1"/>
        <v/>
      </c>
      <c r="K16" s="141" t="str">
        <f t="shared" si="2"/>
        <v/>
      </c>
      <c r="L16" s="142">
        <v>99</v>
      </c>
      <c r="M16" s="151" t="s">
        <v>371</v>
      </c>
      <c r="N16" s="152" t="s">
        <v>415</v>
      </c>
      <c r="O16" s="78"/>
      <c r="P16" s="78"/>
      <c r="Q16" s="78"/>
      <c r="R16" s="78"/>
      <c r="S16" s="78"/>
      <c r="T16" s="78"/>
      <c r="U16" s="78"/>
      <c r="V16" s="78"/>
      <c r="W16" s="78"/>
      <c r="X16" s="78"/>
      <c r="Y16" s="78"/>
    </row>
    <row r="17" spans="1:25" ht="9.75" hidden="1" customHeight="1" x14ac:dyDescent="0.25">
      <c r="A17" s="139" t="str">
        <f t="array" ref="A17">IF(ROW()&lt;=B$3,INDEX(FP!F:F,B$2+ROW()-1)&amp;" - "&amp;INDEX(FP!C:C,B$2+ROW()-1),"")</f>
        <v/>
      </c>
      <c r="B17" s="139"/>
      <c r="C17" s="150" t="str">
        <f t="array" ref="C17">IF(ROW()&lt;=B$3,INDEX(FP!E:E,B$2+ROW()-1),"")</f>
        <v/>
      </c>
      <c r="D17" s="138" t="str">
        <f t="array" ref="D17">IF(ROW()&lt;=B$3,INDEX(FP!F:F,B$2+ROW()-1),"")</f>
        <v/>
      </c>
      <c r="E17" s="138"/>
      <c r="F17" s="138" t="str">
        <f t="array" ref="F17">IF(ROW()&lt;=B$3,INDEX(FP!G:G,B$2+ROW()-1),"")</f>
        <v/>
      </c>
      <c r="G17" s="138"/>
      <c r="H17" s="139" t="str">
        <f t="array" ref="H17">IF(ROW()&lt;=B$3,INDEX(FP!C:C,B$2+ROW()-1),"")</f>
        <v/>
      </c>
      <c r="I17" s="140" t="str">
        <f t="shared" si="0"/>
        <v/>
      </c>
      <c r="J17" s="140" t="str">
        <f t="shared" si="1"/>
        <v/>
      </c>
      <c r="K17" s="141" t="str">
        <f t="shared" si="2"/>
        <v/>
      </c>
      <c r="L17" s="142">
        <v>99</v>
      </c>
      <c r="M17" s="153" t="str">
        <f>$A16</f>
        <v/>
      </c>
      <c r="N17" s="154">
        <v>99</v>
      </c>
      <c r="O17" s="78"/>
      <c r="P17" s="78"/>
      <c r="Q17" s="78"/>
      <c r="R17" s="78"/>
      <c r="S17" s="78"/>
      <c r="T17" s="78"/>
      <c r="U17" s="78"/>
      <c r="V17" s="78"/>
      <c r="W17" s="78"/>
      <c r="X17" s="78"/>
      <c r="Y17" s="78"/>
    </row>
    <row r="18" spans="1:25" ht="9.75" hidden="1" customHeight="1" x14ac:dyDescent="0.25">
      <c r="A18" s="139" t="str">
        <f t="array" ref="A18">IF(ROW()&lt;=B$3,INDEX(FP!F:F,B$2+ROW()-1)&amp;" - "&amp;INDEX(FP!C:C,B$2+ROW()-1),"")</f>
        <v/>
      </c>
      <c r="B18" s="139"/>
      <c r="C18" s="150" t="str">
        <f t="array" ref="C18">IF(ROW()&lt;=B$3,INDEX(FP!E:E,B$2+ROW()-1),"")</f>
        <v/>
      </c>
      <c r="D18" s="138" t="str">
        <f t="array" ref="D18">IF(ROW()&lt;=B$3,INDEX(FP!F:F,B$2+ROW()-1),"")</f>
        <v/>
      </c>
      <c r="E18" s="138"/>
      <c r="F18" s="138" t="str">
        <f t="array" ref="F18">IF(ROW()&lt;=B$3,INDEX(FP!G:G,B$2+ROW()-1),"")</f>
        <v/>
      </c>
      <c r="G18" s="138"/>
      <c r="H18" s="139" t="str">
        <f t="array" ref="H18">IF(ROW()&lt;=B$3,INDEX(FP!C:C,B$2+ROW()-1),"")</f>
        <v/>
      </c>
      <c r="I18" s="140" t="str">
        <f t="shared" si="0"/>
        <v/>
      </c>
      <c r="J18" s="140" t="str">
        <f t="shared" si="1"/>
        <v/>
      </c>
      <c r="K18" s="141" t="str">
        <f t="shared" si="2"/>
        <v/>
      </c>
      <c r="L18" s="142">
        <v>99</v>
      </c>
      <c r="M18" s="144" t="s">
        <v>371</v>
      </c>
      <c r="N18" s="145" t="s">
        <v>415</v>
      </c>
      <c r="O18" s="35"/>
      <c r="P18" s="35"/>
      <c r="Q18" s="78"/>
      <c r="R18" s="78"/>
      <c r="S18" s="78"/>
      <c r="T18" s="78"/>
      <c r="U18" s="78"/>
      <c r="V18" s="78"/>
      <c r="W18" s="78"/>
      <c r="X18" s="78"/>
      <c r="Y18" s="78"/>
    </row>
    <row r="19" spans="1:25" ht="9.75" hidden="1" customHeight="1" x14ac:dyDescent="0.25">
      <c r="A19" s="139" t="str">
        <f t="array" ref="A19">IF(ROW()&lt;=B$3,INDEX(FP!F:F,B$2+ROW()-1)&amp;" - "&amp;INDEX(FP!C:C,B$2+ROW()-1),"")</f>
        <v/>
      </c>
      <c r="B19" s="139"/>
      <c r="C19" s="150" t="str">
        <f t="array" ref="C19">IF(ROW()&lt;=B$3,INDEX(FP!E:E,B$2+ROW()-1),"")</f>
        <v/>
      </c>
      <c r="D19" s="138" t="str">
        <f t="array" ref="D19">IF(ROW()&lt;=B$3,INDEX(FP!F:F,B$2+ROW()-1),"")</f>
        <v/>
      </c>
      <c r="E19" s="138"/>
      <c r="F19" s="138" t="str">
        <f t="array" ref="F19">IF(ROW()&lt;=B$3,INDEX(FP!G:G,B$2+ROW()-1),"")</f>
        <v/>
      </c>
      <c r="G19" s="138"/>
      <c r="H19" s="139" t="str">
        <f t="array" ref="H19">IF(ROW()&lt;=B$3,INDEX(FP!C:C,B$2+ROW()-1),"")</f>
        <v/>
      </c>
      <c r="I19" s="140" t="str">
        <f t="shared" si="0"/>
        <v/>
      </c>
      <c r="J19" s="140" t="str">
        <f t="shared" si="1"/>
        <v/>
      </c>
      <c r="K19" s="141" t="str">
        <f t="shared" si="2"/>
        <v/>
      </c>
      <c r="L19" s="142">
        <v>99</v>
      </c>
      <c r="M19" s="157" t="str">
        <f>$A18</f>
        <v/>
      </c>
      <c r="N19" s="158">
        <v>99</v>
      </c>
      <c r="O19" s="35"/>
      <c r="P19" s="35"/>
      <c r="Q19" s="35"/>
      <c r="R19" s="35"/>
      <c r="S19" s="78"/>
      <c r="T19" s="78"/>
      <c r="U19" s="78"/>
      <c r="V19" s="78"/>
      <c r="W19" s="78"/>
      <c r="X19" s="78"/>
      <c r="Y19" s="78"/>
    </row>
    <row r="20" spans="1:25" ht="9.75" hidden="1" customHeight="1" x14ac:dyDescent="0.25">
      <c r="A20" s="139" t="str">
        <f t="array" ref="A20">IF(ROW()&lt;=B$3,INDEX(FP!F:F,B$2+ROW()-1)&amp;" - "&amp;INDEX(FP!C:C,B$2+ROW()-1),"")</f>
        <v/>
      </c>
      <c r="B20" s="139"/>
      <c r="C20" s="150" t="str">
        <f t="array" ref="C20">IF(ROW()&lt;=B$3,INDEX(FP!E:E,B$2+ROW()-1),"")</f>
        <v/>
      </c>
      <c r="D20" s="138" t="str">
        <f t="array" ref="D20">IF(ROW()&lt;=B$3,INDEX(FP!F:F,B$2+ROW()-1),"")</f>
        <v/>
      </c>
      <c r="E20" s="138"/>
      <c r="F20" s="138" t="str">
        <f t="array" ref="F20">IF(ROW()&lt;=B$3,INDEX(FP!G:G,B$2+ROW()-1),"")</f>
        <v/>
      </c>
      <c r="G20" s="138"/>
      <c r="H20" s="139" t="str">
        <f t="array" ref="H20">IF(ROW()&lt;=B$3,INDEX(FP!C:C,B$2+ROW()-1),"")</f>
        <v/>
      </c>
      <c r="I20" s="140" t="str">
        <f t="shared" si="0"/>
        <v/>
      </c>
      <c r="J20" s="140" t="str">
        <f t="shared" si="1"/>
        <v/>
      </c>
      <c r="K20" s="141" t="str">
        <f t="shared" si="2"/>
        <v/>
      </c>
      <c r="L20" s="142">
        <v>99</v>
      </c>
      <c r="M20" s="151" t="s">
        <v>371</v>
      </c>
      <c r="N20" s="152" t="s">
        <v>415</v>
      </c>
      <c r="O20" s="78"/>
      <c r="P20" s="78"/>
      <c r="Q20" s="35"/>
      <c r="R20" s="35"/>
      <c r="S20" s="35"/>
      <c r="T20" s="35"/>
      <c r="U20" s="78"/>
      <c r="V20" s="78"/>
      <c r="W20" s="78"/>
      <c r="X20" s="78"/>
      <c r="Y20" s="78"/>
    </row>
    <row r="21" spans="1:25" ht="9.75" hidden="1" customHeight="1" x14ac:dyDescent="0.25">
      <c r="A21" s="139" t="str">
        <f t="array" ref="A21">IF(ROW()&lt;=B$3,INDEX(FP!F:F,B$2+ROW()-1)&amp;" - "&amp;INDEX(FP!C:C,B$2+ROW()-1),"")</f>
        <v/>
      </c>
      <c r="B21" s="139"/>
      <c r="C21" s="150" t="str">
        <f t="array" ref="C21">IF(ROW()&lt;=B$3,INDEX(FP!E:E,B$2+ROW()-1),"")</f>
        <v/>
      </c>
      <c r="D21" s="138" t="str">
        <f t="array" ref="D21">IF(ROW()&lt;=B$3,INDEX(FP!F:F,B$2+ROW()-1),"")</f>
        <v/>
      </c>
      <c r="E21" s="138"/>
      <c r="F21" s="138" t="str">
        <f t="array" ref="F21">IF(ROW()&lt;=B$3,INDEX(FP!G:G,B$2+ROW()-1),"")</f>
        <v/>
      </c>
      <c r="G21" s="138"/>
      <c r="H21" s="139" t="str">
        <f t="array" ref="H21">IF(ROW()&lt;=B$3,INDEX(FP!C:C,B$2+ROW()-1),"")</f>
        <v/>
      </c>
      <c r="I21" s="140" t="str">
        <f t="shared" si="0"/>
        <v/>
      </c>
      <c r="J21" s="140" t="str">
        <f t="shared" si="1"/>
        <v/>
      </c>
      <c r="K21" s="141" t="str">
        <f t="shared" si="2"/>
        <v/>
      </c>
      <c r="L21" s="142">
        <v>99</v>
      </c>
      <c r="M21" s="153" t="str">
        <f>$A20</f>
        <v/>
      </c>
      <c r="N21" s="154">
        <v>99</v>
      </c>
      <c r="O21" s="78"/>
      <c r="P21" s="78"/>
      <c r="Q21" s="78"/>
      <c r="R21" s="78"/>
      <c r="S21" s="35"/>
      <c r="T21" s="35"/>
      <c r="U21" s="35"/>
      <c r="V21" s="35"/>
      <c r="W21" s="78"/>
      <c r="X21" s="78"/>
      <c r="Y21" s="78"/>
    </row>
    <row r="22" spans="1:25" ht="9.75" hidden="1" customHeight="1" x14ac:dyDescent="0.25">
      <c r="A22" s="139" t="str">
        <f t="array" ref="A22">IF(ROW()&lt;=B$3,INDEX(FP!F:F,B$2+ROW()-1)&amp;" - "&amp;INDEX(FP!C:C,B$2+ROW()-1),"")</f>
        <v/>
      </c>
      <c r="B22" s="139"/>
      <c r="C22" s="150" t="str">
        <f t="array" ref="C22">IF(ROW()&lt;=B$3,INDEX(FP!E:E,B$2+ROW()-1),"")</f>
        <v/>
      </c>
      <c r="D22" s="138" t="str">
        <f t="array" ref="D22">IF(ROW()&lt;=B$3,INDEX(FP!F:F,B$2+ROW()-1),"")</f>
        <v/>
      </c>
      <c r="E22" s="138"/>
      <c r="F22" s="138" t="str">
        <f t="array" ref="F22">IF(ROW()&lt;=B$3,INDEX(FP!G:G,B$2+ROW()-1),"")</f>
        <v/>
      </c>
      <c r="G22" s="138"/>
      <c r="H22" s="139" t="str">
        <f t="array" ref="H22">IF(ROW()&lt;=B$3,INDEX(FP!C:C,B$2+ROW()-1),"")</f>
        <v/>
      </c>
      <c r="I22" s="140" t="str">
        <f t="shared" si="0"/>
        <v/>
      </c>
      <c r="J22" s="140" t="str">
        <f t="shared" si="1"/>
        <v/>
      </c>
      <c r="K22" s="141" t="str">
        <f t="shared" si="2"/>
        <v/>
      </c>
      <c r="L22" s="142">
        <v>99</v>
      </c>
      <c r="M22" s="159" t="s">
        <v>371</v>
      </c>
      <c r="N22" s="160" t="s">
        <v>415</v>
      </c>
      <c r="O22" s="78"/>
      <c r="P22" s="78"/>
      <c r="Q22" s="78"/>
      <c r="R22" s="78"/>
      <c r="S22" s="78"/>
      <c r="T22" s="78"/>
      <c r="U22" s="35"/>
      <c r="V22" s="35"/>
      <c r="W22" s="35"/>
      <c r="X22" s="35"/>
      <c r="Y22" s="78"/>
    </row>
    <row r="23" spans="1:25" ht="9.75" hidden="1" customHeight="1" x14ac:dyDescent="0.25">
      <c r="A23" s="139" t="str">
        <f t="array" ref="A23">IF(ROW()&lt;=B$3,INDEX(FP!F:F,B$2+ROW()-1)&amp;" - "&amp;INDEX(FP!C:C,B$2+ROW()-1),"")</f>
        <v/>
      </c>
      <c r="B23" s="139"/>
      <c r="C23" s="150" t="str">
        <f t="array" ref="C23">IF(ROW()&lt;=B$3,INDEX(FP!E:E,B$2+ROW()-1),"")</f>
        <v/>
      </c>
      <c r="D23" s="138" t="str">
        <f t="array" ref="D23">IF(ROW()&lt;=B$3,INDEX(FP!F:F,B$2+ROW()-1),"")</f>
        <v/>
      </c>
      <c r="E23" s="138"/>
      <c r="F23" s="138" t="str">
        <f t="array" ref="F23">IF(ROW()&lt;=B$3,INDEX(FP!G:G,B$2+ROW()-1),"")</f>
        <v/>
      </c>
      <c r="G23" s="138"/>
      <c r="H23" s="139" t="str">
        <f t="array" ref="H23">IF(ROW()&lt;=B$3,INDEX(FP!C:C,B$2+ROW()-1),"")</f>
        <v/>
      </c>
      <c r="I23" s="140" t="str">
        <f t="shared" si="0"/>
        <v/>
      </c>
      <c r="J23" s="140" t="str">
        <f t="shared" si="1"/>
        <v/>
      </c>
      <c r="K23" s="141" t="str">
        <f t="shared" si="2"/>
        <v/>
      </c>
      <c r="L23" s="142">
        <v>99</v>
      </c>
      <c r="M23" s="161" t="str">
        <f>$A22</f>
        <v/>
      </c>
      <c r="N23" s="161">
        <v>99</v>
      </c>
      <c r="O23" s="78"/>
      <c r="P23" s="78"/>
      <c r="Q23" s="78"/>
      <c r="R23" s="78"/>
      <c r="S23" s="78"/>
      <c r="T23" s="78"/>
      <c r="U23" s="35"/>
      <c r="V23" s="35"/>
      <c r="W23" s="35"/>
      <c r="X23" s="35"/>
      <c r="Y23" s="78"/>
    </row>
    <row r="24" spans="1:25" ht="9.75" hidden="1" customHeight="1" x14ac:dyDescent="0.25">
      <c r="A24" s="139" t="str">
        <f t="array" ref="A24">IF(ROW()&lt;=B$3,INDEX(FP!F:F,B$2+ROW()-1)&amp;" - "&amp;INDEX(FP!C:C,B$2+ROW()-1),"")</f>
        <v/>
      </c>
      <c r="B24" s="139"/>
      <c r="C24" s="150" t="str">
        <f t="array" ref="C24">IF(ROW()&lt;=B$3,INDEX(FP!E:E,B$2+ROW()-1),"")</f>
        <v/>
      </c>
      <c r="D24" s="138" t="str">
        <f t="array" ref="D24">IF(ROW()&lt;=B$3,INDEX(FP!F:F,B$2+ROW()-1),"")</f>
        <v/>
      </c>
      <c r="E24" s="138"/>
      <c r="F24" s="138" t="str">
        <f t="array" ref="F24">IF(ROW()&lt;=B$3,INDEX(FP!G:G,B$2+ROW()-1),"")</f>
        <v/>
      </c>
      <c r="G24" s="138"/>
      <c r="H24" s="139" t="str">
        <f t="array" ref="H24">IF(ROW()&lt;=B$3,INDEX(FP!C:C,B$2+ROW()-1),"")</f>
        <v/>
      </c>
      <c r="I24" s="140" t="str">
        <f t="shared" si="0"/>
        <v/>
      </c>
      <c r="J24" s="140" t="str">
        <f t="shared" si="1"/>
        <v/>
      </c>
      <c r="K24" s="141" t="str">
        <f t="shared" si="2"/>
        <v/>
      </c>
      <c r="L24" s="142">
        <v>99</v>
      </c>
      <c r="M24" s="151" t="s">
        <v>371</v>
      </c>
      <c r="N24" s="152" t="s">
        <v>415</v>
      </c>
      <c r="O24" s="78"/>
      <c r="P24" s="78"/>
      <c r="Q24" s="78"/>
      <c r="R24" s="78"/>
      <c r="S24" s="35"/>
      <c r="T24" s="35"/>
      <c r="U24" s="35"/>
      <c r="V24" s="35"/>
      <c r="W24" s="78"/>
      <c r="X24" s="78"/>
      <c r="Y24" s="78"/>
    </row>
    <row r="25" spans="1:25" ht="9.75" hidden="1" customHeight="1" x14ac:dyDescent="0.25">
      <c r="A25" s="139" t="str">
        <f t="array" ref="A25">IF(ROW()&lt;=B$3,INDEX(FP!F:F,B$2+ROW()-1)&amp;" - "&amp;INDEX(FP!C:C,B$2+ROW()-1),"")</f>
        <v/>
      </c>
      <c r="B25" s="139"/>
      <c r="C25" s="150" t="str">
        <f t="array" ref="C25">IF(ROW()&lt;=B$3,INDEX(FP!E:E,B$2+ROW()-1),"")</f>
        <v/>
      </c>
      <c r="D25" s="138" t="str">
        <f t="array" ref="D25">IF(ROW()&lt;=B$3,INDEX(FP!F:F,B$2+ROW()-1),"")</f>
        <v/>
      </c>
      <c r="E25" s="138"/>
      <c r="F25" s="138" t="str">
        <f t="array" ref="F25">IF(ROW()&lt;=B$3,INDEX(FP!G:G,B$2+ROW()-1),"")</f>
        <v/>
      </c>
      <c r="G25" s="138"/>
      <c r="H25" s="139" t="str">
        <f t="array" ref="H25">IF(ROW()&lt;=B$3,INDEX(FP!C:C,B$2+ROW()-1),"")</f>
        <v/>
      </c>
      <c r="I25" s="140" t="str">
        <f t="shared" si="0"/>
        <v/>
      </c>
      <c r="J25" s="140" t="str">
        <f t="shared" si="1"/>
        <v/>
      </c>
      <c r="K25" s="141" t="str">
        <f t="shared" si="2"/>
        <v/>
      </c>
      <c r="L25" s="142">
        <v>99</v>
      </c>
      <c r="M25" s="153" t="str">
        <f>$A24</f>
        <v/>
      </c>
      <c r="N25" s="154">
        <v>99</v>
      </c>
      <c r="O25" s="78"/>
      <c r="P25" s="78"/>
      <c r="Q25" s="35"/>
      <c r="R25" s="35"/>
      <c r="S25" s="35"/>
      <c r="T25" s="35"/>
      <c r="U25" s="78"/>
      <c r="V25" s="78"/>
      <c r="W25" s="78"/>
      <c r="X25" s="78"/>
      <c r="Y25" s="78"/>
    </row>
    <row r="26" spans="1:25" ht="9.75" hidden="1" customHeight="1" x14ac:dyDescent="0.25">
      <c r="A26" s="139" t="str">
        <f t="array" ref="A26">IF(ROW()&lt;=B$3,INDEX(FP!F:F,B$2+ROW()-1)&amp;" - "&amp;INDEX(FP!C:C,B$2+ROW()-1),"")</f>
        <v/>
      </c>
      <c r="B26" s="139"/>
      <c r="C26" s="150" t="str">
        <f t="array" ref="C26">IF(ROW()&lt;=B$3,INDEX(FP!E:E,B$2+ROW()-1),"")</f>
        <v/>
      </c>
      <c r="D26" s="138" t="str">
        <f t="array" ref="D26">IF(ROW()&lt;=B$3,INDEX(FP!F:F,B$2+ROW()-1),"")</f>
        <v/>
      </c>
      <c r="E26" s="138"/>
      <c r="F26" s="138" t="str">
        <f t="array" ref="F26">IF(ROW()&lt;=B$3,INDEX(FP!G:G,B$2+ROW()-1),"")</f>
        <v/>
      </c>
      <c r="G26" s="138"/>
      <c r="H26" s="139" t="str">
        <f t="array" ref="H26">IF(ROW()&lt;=B$3,INDEX(FP!C:C,B$2+ROW()-1),"")</f>
        <v/>
      </c>
      <c r="I26" s="140" t="str">
        <f t="shared" si="0"/>
        <v/>
      </c>
      <c r="J26" s="140" t="str">
        <f t="shared" si="1"/>
        <v/>
      </c>
      <c r="K26" s="141" t="str">
        <f t="shared" si="2"/>
        <v/>
      </c>
      <c r="L26" s="142">
        <v>99</v>
      </c>
      <c r="M26" s="159" t="s">
        <v>371</v>
      </c>
      <c r="N26" s="160" t="s">
        <v>415</v>
      </c>
      <c r="O26" s="35"/>
      <c r="P26" s="35"/>
      <c r="Q26" s="35"/>
      <c r="R26" s="35"/>
      <c r="S26" s="78"/>
      <c r="T26" s="78"/>
      <c r="U26" s="78"/>
      <c r="V26" s="78"/>
      <c r="W26" s="78"/>
      <c r="X26" s="78"/>
      <c r="Y26" s="78"/>
    </row>
    <row r="27" spans="1:25" ht="9.75" hidden="1" customHeight="1" x14ac:dyDescent="0.25">
      <c r="A27" s="139" t="str">
        <f t="array" ref="A27">IF(ROW()&lt;=B$3,INDEX(FP!F:F,B$2+ROW()-1)&amp;" - "&amp;INDEX(FP!C:C,B$2+ROW()-1),"")</f>
        <v/>
      </c>
      <c r="B27" s="139"/>
      <c r="C27" s="150" t="str">
        <f t="array" ref="C27">IF(ROW()&lt;=B$3,INDEX(FP!E:E,B$2+ROW()-1),"")</f>
        <v/>
      </c>
      <c r="D27" s="138" t="str">
        <f t="array" ref="D27">IF(ROW()&lt;=B$3,INDEX(FP!F:F,B$2+ROW()-1),"")</f>
        <v/>
      </c>
      <c r="E27" s="138"/>
      <c r="F27" s="138" t="str">
        <f t="array" ref="F27">IF(ROW()&lt;=B$3,INDEX(FP!G:G,B$2+ROW()-1),"")</f>
        <v/>
      </c>
      <c r="G27" s="138"/>
      <c r="H27" s="139" t="str">
        <f t="array" ref="H27">IF(ROW()&lt;=B$3,INDEX(FP!C:C,B$2+ROW()-1),"")</f>
        <v/>
      </c>
      <c r="I27" s="140" t="str">
        <f t="shared" si="0"/>
        <v/>
      </c>
      <c r="J27" s="140" t="str">
        <f t="shared" si="1"/>
        <v/>
      </c>
      <c r="K27" s="141" t="str">
        <f t="shared" si="2"/>
        <v/>
      </c>
      <c r="L27" s="142">
        <v>99</v>
      </c>
      <c r="M27" s="161" t="str">
        <f>$A26</f>
        <v/>
      </c>
      <c r="N27" s="161">
        <v>99</v>
      </c>
      <c r="O27" s="35"/>
      <c r="P27" s="35"/>
      <c r="Q27" s="78"/>
      <c r="R27" s="78"/>
      <c r="S27" s="78"/>
      <c r="T27" s="78"/>
      <c r="U27" s="78"/>
      <c r="V27" s="78"/>
      <c r="W27" s="78"/>
      <c r="X27" s="78"/>
      <c r="Y27" s="78"/>
    </row>
    <row r="28" spans="1:25" ht="9.75" hidden="1" customHeight="1" x14ac:dyDescent="0.25">
      <c r="A28" s="139" t="str">
        <f t="array" ref="A28">IF(ROW()&lt;=B$3,INDEX(FP!F:F,B$2+ROW()-1)&amp;" - "&amp;INDEX(FP!C:C,B$2+ROW()-1),"")</f>
        <v/>
      </c>
      <c r="B28" s="139"/>
      <c r="C28" s="150" t="str">
        <f t="array" ref="C28">IF(ROW()&lt;=B$3,INDEX(FP!E:E,B$2+ROW()-1),"")</f>
        <v/>
      </c>
      <c r="D28" s="138" t="str">
        <f t="array" ref="D28">IF(ROW()&lt;=B$3,INDEX(FP!F:F,B$2+ROW()-1),"")</f>
        <v/>
      </c>
      <c r="E28" s="138"/>
      <c r="F28" s="138" t="str">
        <f t="array" ref="F28">IF(ROW()&lt;=B$3,INDEX(FP!G:G,B$2+ROW()-1),"")</f>
        <v/>
      </c>
      <c r="G28" s="138"/>
      <c r="H28" s="139" t="str">
        <f t="array" ref="H28">IF(ROW()&lt;=B$3,INDEX(FP!C:C,B$2+ROW()-1),"")</f>
        <v/>
      </c>
      <c r="I28" s="140" t="str">
        <f t="shared" si="0"/>
        <v/>
      </c>
      <c r="J28" s="140" t="str">
        <f t="shared" si="1"/>
        <v/>
      </c>
      <c r="K28" s="141" t="str">
        <f t="shared" si="2"/>
        <v/>
      </c>
      <c r="L28" s="142">
        <v>99</v>
      </c>
      <c r="M28" s="151" t="s">
        <v>371</v>
      </c>
      <c r="N28" s="152" t="s">
        <v>415</v>
      </c>
      <c r="O28" s="78"/>
      <c r="P28" s="78"/>
      <c r="Q28" s="78"/>
      <c r="R28" s="78"/>
      <c r="S28" s="78"/>
      <c r="T28" s="78"/>
      <c r="U28" s="78"/>
      <c r="V28" s="78"/>
      <c r="W28" s="78"/>
      <c r="X28" s="78"/>
      <c r="Y28" s="78"/>
    </row>
    <row r="29" spans="1:25" ht="9.75" hidden="1" customHeight="1" x14ac:dyDescent="0.25">
      <c r="A29" s="139" t="str">
        <f t="array" ref="A29">IF(ROW()&lt;=B$3,INDEX(FP!F:F,B$2+ROW()-1)&amp;" - "&amp;INDEX(FP!C:C,B$2+ROW()-1),"")</f>
        <v/>
      </c>
      <c r="B29" s="139"/>
      <c r="C29" s="150" t="str">
        <f t="array" ref="C29">IF(ROW()&lt;=B$3,INDEX(FP!E:E,B$2+ROW()-1),"")</f>
        <v/>
      </c>
      <c r="D29" s="138" t="str">
        <f t="array" ref="D29">IF(ROW()&lt;=B$3,INDEX(FP!F:F,B$2+ROW()-1),"")</f>
        <v/>
      </c>
      <c r="E29" s="138"/>
      <c r="F29" s="138" t="str">
        <f t="array" ref="F29">IF(ROW()&lt;=B$3,INDEX(FP!G:G,B$2+ROW()-1),"")</f>
        <v/>
      </c>
      <c r="G29" s="138"/>
      <c r="H29" s="139" t="str">
        <f t="array" ref="H29">IF(ROW()&lt;=B$3,INDEX(FP!C:C,B$2+ROW()-1),"")</f>
        <v/>
      </c>
      <c r="I29" s="140" t="str">
        <f t="shared" si="0"/>
        <v/>
      </c>
      <c r="J29" s="140" t="str">
        <f t="shared" si="1"/>
        <v/>
      </c>
      <c r="K29" s="141" t="str">
        <f t="shared" si="2"/>
        <v/>
      </c>
      <c r="L29" s="142">
        <v>99</v>
      </c>
      <c r="M29" s="153" t="str">
        <f>$A28</f>
        <v/>
      </c>
      <c r="N29" s="154">
        <v>99</v>
      </c>
      <c r="O29" s="78"/>
      <c r="P29" s="78"/>
      <c r="Q29" s="78"/>
      <c r="R29" s="78"/>
      <c r="S29" s="78"/>
      <c r="T29" s="78"/>
      <c r="U29" s="78"/>
      <c r="V29" s="78"/>
      <c r="W29" s="78"/>
      <c r="X29" s="78"/>
      <c r="Y29" s="78"/>
    </row>
    <row r="30" spans="1:25" ht="9.75" hidden="1" customHeight="1" x14ac:dyDescent="0.25">
      <c r="A30" s="139" t="str">
        <f t="array" ref="A30">IF(ROW()&lt;=B$3,INDEX(FP!F:F,B$2+ROW()-1)&amp;" - "&amp;INDEX(FP!C:C,B$2+ROW()-1),"")</f>
        <v/>
      </c>
      <c r="B30" s="139"/>
      <c r="C30" s="150" t="str">
        <f t="array" ref="C30">IF(ROW()&lt;=B$3,INDEX(FP!E:E,B$2+ROW()-1),"")</f>
        <v/>
      </c>
      <c r="D30" s="138" t="str">
        <f t="array" ref="D30">IF(ROW()&lt;=B$3,INDEX(FP!F:F,B$2+ROW()-1),"")</f>
        <v/>
      </c>
      <c r="E30" s="138"/>
      <c r="F30" s="138" t="str">
        <f t="array" ref="F30">IF(ROW()&lt;=B$3,INDEX(FP!G:G,B$2+ROW()-1),"")</f>
        <v/>
      </c>
      <c r="G30" s="138"/>
      <c r="H30" s="139" t="str">
        <f t="array" ref="H30">IF(ROW()&lt;=B$3,INDEX(FP!C:C,B$2+ROW()-1),"")</f>
        <v/>
      </c>
      <c r="I30" s="140" t="str">
        <f t="shared" si="0"/>
        <v/>
      </c>
      <c r="J30" s="140" t="str">
        <f t="shared" si="1"/>
        <v/>
      </c>
      <c r="K30" s="141" t="str">
        <f t="shared" si="2"/>
        <v/>
      </c>
      <c r="L30" s="142">
        <v>99</v>
      </c>
      <c r="M30" s="159" t="s">
        <v>371</v>
      </c>
      <c r="N30" s="160" t="s">
        <v>415</v>
      </c>
      <c r="O30" s="35"/>
      <c r="P30" s="35"/>
      <c r="Q30" s="78"/>
      <c r="R30" s="78"/>
      <c r="S30" s="78"/>
      <c r="T30" s="78"/>
      <c r="U30" s="78"/>
      <c r="V30" s="78"/>
      <c r="W30" s="78"/>
      <c r="X30" s="78"/>
      <c r="Y30" s="78"/>
    </row>
    <row r="31" spans="1:25" ht="9.75" hidden="1" customHeight="1" x14ac:dyDescent="0.25">
      <c r="A31" s="139" t="str">
        <f t="array" ref="A31">IF(ROW()&lt;=B$3,INDEX(FP!F:F,B$2+ROW()-1)&amp;" - "&amp;INDEX(FP!C:C,B$2+ROW()-1),"")</f>
        <v/>
      </c>
      <c r="B31" s="139"/>
      <c r="C31" s="150" t="str">
        <f t="array" ref="C31">IF(ROW()&lt;=B$3,INDEX(FP!E:E,B$2+ROW()-1),"")</f>
        <v/>
      </c>
      <c r="D31" s="138" t="str">
        <f t="array" ref="D31">IF(ROW()&lt;=B$3,INDEX(FP!F:F,B$2+ROW()-1),"")</f>
        <v/>
      </c>
      <c r="E31" s="138"/>
      <c r="F31" s="138" t="str">
        <f t="array" ref="F31">IF(ROW()&lt;=B$3,INDEX(FP!G:G,B$2+ROW()-1),"")</f>
        <v/>
      </c>
      <c r="G31" s="138"/>
      <c r="H31" s="139" t="str">
        <f t="array" ref="H31">IF(ROW()&lt;=B$3,INDEX(FP!C:C,B$2+ROW()-1),"")</f>
        <v/>
      </c>
      <c r="I31" s="140" t="str">
        <f t="shared" si="0"/>
        <v/>
      </c>
      <c r="J31" s="140" t="str">
        <f t="shared" si="1"/>
        <v/>
      </c>
      <c r="K31" s="141" t="str">
        <f t="shared" si="2"/>
        <v/>
      </c>
      <c r="L31" s="142">
        <v>99</v>
      </c>
      <c r="M31" s="161" t="str">
        <f>$A30</f>
        <v/>
      </c>
      <c r="N31" s="161">
        <v>99</v>
      </c>
      <c r="O31" s="35"/>
      <c r="P31" s="35"/>
      <c r="Q31" s="35"/>
      <c r="R31" s="35"/>
      <c r="S31" s="78"/>
      <c r="T31" s="78"/>
      <c r="U31" s="78"/>
      <c r="V31" s="78"/>
      <c r="W31" s="78"/>
      <c r="X31" s="78"/>
      <c r="Y31" s="78"/>
    </row>
    <row r="32" spans="1:25" ht="9.75" hidden="1" customHeight="1" x14ac:dyDescent="0.25">
      <c r="A32" s="139" t="str">
        <f t="array" ref="A32">IF(ROW()&lt;=B$3,INDEX(FP!F:F,B$2+ROW()-1)&amp;" - "&amp;INDEX(FP!C:C,B$2+ROW()-1),"")</f>
        <v/>
      </c>
      <c r="B32" s="139"/>
      <c r="C32" s="150" t="str">
        <f t="array" ref="C32">IF(ROW()&lt;=B$3,INDEX(FP!E:E,B$2+ROW()-1),"")</f>
        <v/>
      </c>
      <c r="D32" s="138" t="str">
        <f t="array" ref="D32">IF(ROW()&lt;=B$3,INDEX(FP!F:F,B$2+ROW()-1),"")</f>
        <v/>
      </c>
      <c r="E32" s="138"/>
      <c r="F32" s="138" t="str">
        <f t="array" ref="F32">IF(ROW()&lt;=B$3,INDEX(FP!G:G,B$2+ROW()-1),"")</f>
        <v/>
      </c>
      <c r="G32" s="138"/>
      <c r="H32" s="139" t="str">
        <f t="array" ref="H32">IF(ROW()&lt;=B$3,INDEX(FP!C:C,B$2+ROW()-1),"")</f>
        <v/>
      </c>
      <c r="I32" s="140" t="str">
        <f t="shared" si="0"/>
        <v/>
      </c>
      <c r="J32" s="140" t="str">
        <f t="shared" si="1"/>
        <v/>
      </c>
      <c r="K32" s="141" t="str">
        <f t="shared" si="2"/>
        <v/>
      </c>
      <c r="L32" s="142">
        <v>99</v>
      </c>
      <c r="M32" s="151" t="s">
        <v>371</v>
      </c>
      <c r="N32" s="152" t="s">
        <v>415</v>
      </c>
      <c r="O32" s="78"/>
      <c r="P32" s="78"/>
      <c r="Q32" s="35"/>
      <c r="R32" s="35"/>
      <c r="S32" s="35"/>
      <c r="T32" s="35"/>
      <c r="U32" s="78"/>
      <c r="V32" s="78"/>
      <c r="W32" s="78"/>
      <c r="X32" s="78"/>
      <c r="Y32" s="78"/>
    </row>
    <row r="33" spans="1:25" ht="9.75" hidden="1" customHeight="1" x14ac:dyDescent="0.25">
      <c r="A33" s="139" t="str">
        <f t="array" ref="A33">IF(ROW()&lt;=B$3,INDEX(FP!F:F,B$2+ROW()-1)&amp;" - "&amp;INDEX(FP!C:C,B$2+ROW()-1),"")</f>
        <v/>
      </c>
      <c r="B33" s="139"/>
      <c r="C33" s="150" t="str">
        <f t="array" ref="C33">IF(ROW()&lt;=B$3,INDEX(FP!E:E,B$2+ROW()-1),"")</f>
        <v/>
      </c>
      <c r="D33" s="138" t="str">
        <f t="array" ref="D33">IF(ROW()&lt;=B$3,INDEX(FP!F:F,B$2+ROW()-1),"")</f>
        <v/>
      </c>
      <c r="E33" s="138"/>
      <c r="F33" s="138" t="str">
        <f t="array" ref="F33">IF(ROW()&lt;=B$3,INDEX(FP!G:G,B$2+ROW()-1),"")</f>
        <v/>
      </c>
      <c r="G33" s="138"/>
      <c r="H33" s="139" t="str">
        <f t="array" ref="H33">IF(ROW()&lt;=B$3,INDEX(FP!C:C,B$2+ROW()-1),"")</f>
        <v/>
      </c>
      <c r="I33" s="140" t="str">
        <f t="shared" si="0"/>
        <v/>
      </c>
      <c r="J33" s="140" t="str">
        <f t="shared" si="1"/>
        <v/>
      </c>
      <c r="K33" s="141" t="str">
        <f t="shared" si="2"/>
        <v/>
      </c>
      <c r="L33" s="142">
        <v>99</v>
      </c>
      <c r="M33" s="153" t="str">
        <f>$A32</f>
        <v/>
      </c>
      <c r="N33" s="154">
        <v>99</v>
      </c>
      <c r="O33" s="78"/>
      <c r="P33" s="78"/>
      <c r="Q33" s="78"/>
      <c r="R33" s="78"/>
      <c r="S33" s="35"/>
      <c r="T33" s="35"/>
      <c r="U33" s="35"/>
      <c r="V33" s="35"/>
      <c r="W33" s="78"/>
      <c r="X33" s="78"/>
      <c r="Y33" s="78"/>
    </row>
    <row r="34" spans="1:25" ht="9.75" hidden="1" customHeight="1" x14ac:dyDescent="0.25">
      <c r="A34" s="139" t="str">
        <f t="array" ref="A34">IF(ROW()&lt;=B$3,INDEX(FP!F:F,B$2+ROW()-1)&amp;" - "&amp;INDEX(FP!C:C,B$2+ROW()-1),"")</f>
        <v/>
      </c>
      <c r="B34" s="139"/>
      <c r="C34" s="150" t="str">
        <f t="array" ref="C34">IF(ROW()&lt;=B$3,INDEX(FP!E:E,B$2+ROW()-1),"")</f>
        <v/>
      </c>
      <c r="D34" s="138" t="str">
        <f t="array" ref="D34">IF(ROW()&lt;=B$3,INDEX(FP!F:F,B$2+ROW()-1),"")</f>
        <v/>
      </c>
      <c r="E34" s="138"/>
      <c r="F34" s="138" t="str">
        <f t="array" ref="F34">IF(ROW()&lt;=B$3,INDEX(FP!G:G,B$2+ROW()-1),"")</f>
        <v/>
      </c>
      <c r="G34" s="138"/>
      <c r="H34" s="139" t="str">
        <f t="array" ref="H34">IF(ROW()&lt;=B$3,INDEX(FP!C:C,B$2+ROW()-1),"")</f>
        <v/>
      </c>
      <c r="I34" s="140" t="str">
        <f t="shared" si="0"/>
        <v/>
      </c>
      <c r="J34" s="140" t="str">
        <f t="shared" si="1"/>
        <v/>
      </c>
      <c r="K34" s="141" t="str">
        <f t="shared" si="2"/>
        <v/>
      </c>
      <c r="L34" s="142">
        <v>99</v>
      </c>
      <c r="M34" s="159" t="s">
        <v>371</v>
      </c>
      <c r="N34" s="160" t="s">
        <v>415</v>
      </c>
      <c r="O34" s="78"/>
      <c r="P34" s="78"/>
      <c r="Q34" s="78"/>
      <c r="R34" s="78"/>
      <c r="S34" s="78"/>
      <c r="T34" s="78"/>
      <c r="U34" s="35"/>
      <c r="V34" s="35"/>
      <c r="W34" s="35"/>
      <c r="X34" s="35"/>
      <c r="Y34" s="78"/>
    </row>
    <row r="35" spans="1:25" ht="9.75" hidden="1" customHeight="1" x14ac:dyDescent="0.25">
      <c r="A35" s="139" t="str">
        <f t="array" ref="A35">IF(ROW()&lt;=B$3,INDEX(FP!F:F,B$2+ROW()-1)&amp;" - "&amp;INDEX(FP!C:C,B$2+ROW()-1),"")</f>
        <v/>
      </c>
      <c r="B35" s="139"/>
      <c r="C35" s="150" t="str">
        <f t="array" ref="C35">IF(ROW()&lt;=B$3,INDEX(FP!E:E,B$2+ROW()-1),"")</f>
        <v/>
      </c>
      <c r="D35" s="138" t="str">
        <f t="array" ref="D35">IF(ROW()&lt;=B$3,INDEX(FP!F:F,B$2+ROW()-1),"")</f>
        <v/>
      </c>
      <c r="E35" s="138"/>
      <c r="F35" s="138" t="str">
        <f t="array" ref="F35">IF(ROW()&lt;=B$3,INDEX(FP!G:G,B$2+ROW()-1),"")</f>
        <v/>
      </c>
      <c r="G35" s="138"/>
      <c r="H35" s="139" t="str">
        <f t="array" ref="H35">IF(ROW()&lt;=B$3,INDEX(FP!C:C,B$2+ROW()-1),"")</f>
        <v/>
      </c>
      <c r="I35" s="140" t="str">
        <f t="shared" si="0"/>
        <v/>
      </c>
      <c r="J35" s="140" t="str">
        <f t="shared" si="1"/>
        <v/>
      </c>
      <c r="K35" s="141" t="str">
        <f t="shared" si="2"/>
        <v/>
      </c>
      <c r="L35" s="142">
        <v>99</v>
      </c>
      <c r="M35" s="161" t="str">
        <f>$A34</f>
        <v/>
      </c>
      <c r="N35" s="161">
        <v>99</v>
      </c>
      <c r="O35" s="78"/>
      <c r="P35" s="78"/>
      <c r="Q35" s="78"/>
      <c r="R35" s="78"/>
      <c r="S35" s="78"/>
      <c r="T35" s="78"/>
      <c r="U35" s="35"/>
      <c r="V35" s="35"/>
      <c r="W35" s="35"/>
      <c r="X35" s="35"/>
      <c r="Y35" s="78"/>
    </row>
    <row r="36" spans="1:25" ht="9.75" hidden="1" customHeight="1" x14ac:dyDescent="0.25">
      <c r="A36" s="139" t="str">
        <f t="array" ref="A36">IF(ROW()&lt;=B$3,INDEX(FP!F:F,B$2+ROW()-1)&amp;" - "&amp;INDEX(FP!C:C,B$2+ROW()-1),"")</f>
        <v/>
      </c>
      <c r="B36" s="139"/>
      <c r="C36" s="150" t="str">
        <f t="array" ref="C36">IF(ROW()&lt;=B$3,INDEX(FP!E:E,B$2+ROW()-1),"")</f>
        <v/>
      </c>
      <c r="D36" s="138" t="str">
        <f t="array" ref="D36">IF(ROW()&lt;=B$3,INDEX(FP!F:F,B$2+ROW()-1),"")</f>
        <v/>
      </c>
      <c r="E36" s="138"/>
      <c r="F36" s="138" t="str">
        <f t="array" ref="F36">IF(ROW()&lt;=B$3,INDEX(FP!G:G,B$2+ROW()-1),"")</f>
        <v/>
      </c>
      <c r="G36" s="138"/>
      <c r="H36" s="139" t="str">
        <f t="array" ref="H36">IF(ROW()&lt;=B$3,INDEX(FP!C:C,B$2+ROW()-1),"")</f>
        <v/>
      </c>
      <c r="I36" s="140" t="str">
        <f t="shared" si="0"/>
        <v/>
      </c>
      <c r="J36" s="140" t="str">
        <f t="shared" si="1"/>
        <v/>
      </c>
      <c r="K36" s="141" t="str">
        <f t="shared" si="2"/>
        <v/>
      </c>
      <c r="L36" s="142">
        <v>99</v>
      </c>
      <c r="M36" s="151" t="s">
        <v>371</v>
      </c>
      <c r="N36" s="152" t="s">
        <v>415</v>
      </c>
      <c r="O36" s="78"/>
      <c r="P36" s="78"/>
      <c r="Q36" s="78"/>
      <c r="R36" s="78"/>
      <c r="S36" s="35"/>
      <c r="T36" s="35"/>
      <c r="U36" s="35"/>
      <c r="V36" s="35"/>
      <c r="W36" s="78"/>
      <c r="X36" s="78"/>
      <c r="Y36" s="78"/>
    </row>
    <row r="37" spans="1:25" ht="9.75" hidden="1" customHeight="1" x14ac:dyDescent="0.25">
      <c r="A37" s="139" t="str">
        <f t="array" ref="A37">IF(ROW()&lt;=B$3,INDEX(FP!F:F,B$2+ROW()-1)&amp;" - "&amp;INDEX(FP!C:C,B$2+ROW()-1),"")</f>
        <v/>
      </c>
      <c r="B37" s="139"/>
      <c r="C37" s="150" t="str">
        <f t="array" ref="C37">IF(ROW()&lt;=B$3,INDEX(FP!E:E,B$2+ROW()-1),"")</f>
        <v/>
      </c>
      <c r="D37" s="138" t="str">
        <f t="array" ref="D37">IF(ROW()&lt;=B$3,INDEX(FP!F:F,B$2+ROW()-1),"")</f>
        <v/>
      </c>
      <c r="E37" s="138"/>
      <c r="F37" s="138" t="str">
        <f t="array" ref="F37">IF(ROW()&lt;=B$3,INDEX(FP!G:G,B$2+ROW()-1),"")</f>
        <v/>
      </c>
      <c r="G37" s="138"/>
      <c r="H37" s="139" t="str">
        <f t="array" ref="H37">IF(ROW()&lt;=B$3,INDEX(FP!C:C,B$2+ROW()-1),"")</f>
        <v/>
      </c>
      <c r="I37" s="140" t="str">
        <f t="shared" si="0"/>
        <v/>
      </c>
      <c r="J37" s="140" t="str">
        <f t="shared" si="1"/>
        <v/>
      </c>
      <c r="K37" s="141" t="str">
        <f t="shared" si="2"/>
        <v/>
      </c>
      <c r="L37" s="142">
        <v>99</v>
      </c>
      <c r="M37" s="153" t="str">
        <f>$A36</f>
        <v/>
      </c>
      <c r="N37" s="154">
        <v>99</v>
      </c>
      <c r="O37" s="78"/>
      <c r="P37" s="78"/>
      <c r="Q37" s="35"/>
      <c r="R37" s="35"/>
      <c r="S37" s="35"/>
      <c r="T37" s="35"/>
      <c r="U37" s="78"/>
      <c r="V37" s="78"/>
      <c r="W37" s="78"/>
      <c r="X37" s="78"/>
      <c r="Y37" s="78"/>
    </row>
    <row r="38" spans="1:25" ht="9.75" hidden="1" customHeight="1" x14ac:dyDescent="0.25">
      <c r="A38" s="139" t="str">
        <f t="array" ref="A38">IF(ROW()&lt;=B$3,INDEX(FP!F:F,B$2+ROW()-1)&amp;" - "&amp;INDEX(FP!C:C,B$2+ROW()-1),"")</f>
        <v/>
      </c>
      <c r="B38" s="139"/>
      <c r="C38" s="150" t="str">
        <f t="array" ref="C38">IF(ROW()&lt;=B$3,INDEX(FP!E:E,B$2+ROW()-1),"")</f>
        <v/>
      </c>
      <c r="D38" s="138" t="str">
        <f t="array" ref="D38">IF(ROW()&lt;=B$3,INDEX(FP!F:F,B$2+ROW()-1),"")</f>
        <v/>
      </c>
      <c r="E38" s="138"/>
      <c r="F38" s="138" t="str">
        <f t="array" ref="F38">IF(ROW()&lt;=B$3,INDEX(FP!G:G,B$2+ROW()-1),"")</f>
        <v/>
      </c>
      <c r="G38" s="138"/>
      <c r="H38" s="139" t="str">
        <f t="array" ref="H38">IF(ROW()&lt;=B$3,INDEX(FP!C:C,B$2+ROW()-1),"")</f>
        <v/>
      </c>
      <c r="I38" s="140" t="str">
        <f t="shared" si="0"/>
        <v/>
      </c>
      <c r="J38" s="140" t="str">
        <f t="shared" si="1"/>
        <v/>
      </c>
      <c r="K38" s="141" t="str">
        <f t="shared" si="2"/>
        <v/>
      </c>
      <c r="L38" s="142">
        <v>99</v>
      </c>
      <c r="M38" s="159" t="s">
        <v>371</v>
      </c>
      <c r="N38" s="160" t="s">
        <v>415</v>
      </c>
      <c r="O38" s="35"/>
      <c r="P38" s="35"/>
      <c r="Q38" s="35"/>
      <c r="R38" s="35"/>
      <c r="S38" s="78"/>
      <c r="T38" s="78"/>
      <c r="U38" s="78"/>
      <c r="V38" s="78"/>
      <c r="W38" s="78"/>
      <c r="X38" s="78"/>
      <c r="Y38" s="78"/>
    </row>
    <row r="39" spans="1:25" ht="9.75" hidden="1" customHeight="1" x14ac:dyDescent="0.25">
      <c r="A39" s="139" t="str">
        <f t="array" ref="A39">IF(ROW()&lt;=B$3,INDEX(FP!F:F,B$2+ROW()-1)&amp;" - "&amp;INDEX(FP!C:C,B$2+ROW()-1),"")</f>
        <v/>
      </c>
      <c r="B39" s="139"/>
      <c r="C39" s="150" t="str">
        <f t="array" ref="C39">IF(ROW()&lt;=B$3,INDEX(FP!E:E,B$2+ROW()-1),"")</f>
        <v/>
      </c>
      <c r="D39" s="138" t="str">
        <f t="array" ref="D39">IF(ROW()&lt;=B$3,INDEX(FP!F:F,B$2+ROW()-1),"")</f>
        <v/>
      </c>
      <c r="E39" s="138"/>
      <c r="F39" s="138" t="str">
        <f t="array" ref="F39">IF(ROW()&lt;=B$3,INDEX(FP!G:G,B$2+ROW()-1),"")</f>
        <v/>
      </c>
      <c r="G39" s="138"/>
      <c r="H39" s="139" t="str">
        <f t="array" ref="H39">IF(ROW()&lt;=B$3,INDEX(FP!C:C,B$2+ROW()-1),"")</f>
        <v/>
      </c>
      <c r="I39" s="140" t="str">
        <f t="shared" si="0"/>
        <v/>
      </c>
      <c r="J39" s="140" t="str">
        <f t="shared" si="1"/>
        <v/>
      </c>
      <c r="K39" s="141" t="str">
        <f t="shared" si="2"/>
        <v/>
      </c>
      <c r="L39" s="142">
        <v>99</v>
      </c>
      <c r="M39" s="161" t="str">
        <f>$A38</f>
        <v/>
      </c>
      <c r="N39" s="161">
        <v>99</v>
      </c>
      <c r="O39" s="35"/>
      <c r="P39" s="35"/>
      <c r="Q39" s="78"/>
      <c r="R39" s="78"/>
      <c r="S39" s="78"/>
      <c r="T39" s="78"/>
      <c r="U39" s="78"/>
      <c r="V39" s="78"/>
      <c r="W39" s="78"/>
      <c r="X39" s="78"/>
      <c r="Y39" s="78"/>
    </row>
    <row r="40" spans="1:25" ht="9.75" hidden="1" customHeight="1" x14ac:dyDescent="0.25">
      <c r="A40" s="139" t="str">
        <f t="array" ref="A40">IF(ROW()&lt;=B$3,INDEX(FP!F:F,B$2+ROW()-1)&amp;" - "&amp;INDEX(FP!C:C,B$2+ROW()-1),"")</f>
        <v/>
      </c>
      <c r="B40" s="139"/>
      <c r="C40" s="150" t="str">
        <f t="array" ref="C40">IF(ROW()&lt;=B$3,INDEX(FP!E:E,B$2+ROW()-1),"")</f>
        <v/>
      </c>
      <c r="D40" s="138" t="str">
        <f t="array" ref="D40">IF(ROW()&lt;=B$3,INDEX(FP!F:F,B$2+ROW()-1),"")</f>
        <v/>
      </c>
      <c r="E40" s="138"/>
      <c r="F40" s="138" t="str">
        <f t="array" ref="F40">IF(ROW()&lt;=B$3,INDEX(FP!G:G,B$2+ROW()-1),"")</f>
        <v/>
      </c>
      <c r="G40" s="138"/>
      <c r="H40" s="139" t="str">
        <f t="array" ref="H40">IF(ROW()&lt;=B$3,INDEX(FP!C:C,B$2+ROW()-1),"")</f>
        <v/>
      </c>
      <c r="I40" s="140" t="str">
        <f t="shared" si="0"/>
        <v/>
      </c>
      <c r="J40" s="140" t="str">
        <f t="shared" si="1"/>
        <v/>
      </c>
      <c r="K40" s="141" t="str">
        <f t="shared" si="2"/>
        <v/>
      </c>
      <c r="L40" s="142">
        <v>99</v>
      </c>
      <c r="M40" s="151" t="s">
        <v>371</v>
      </c>
      <c r="N40" s="152" t="s">
        <v>415</v>
      </c>
      <c r="O40" s="78"/>
      <c r="P40" s="78"/>
      <c r="Q40" s="78"/>
      <c r="R40" s="78"/>
      <c r="S40" s="78"/>
      <c r="T40" s="78"/>
      <c r="U40" s="78"/>
      <c r="V40" s="78"/>
      <c r="W40" s="78"/>
      <c r="X40" s="78"/>
      <c r="Y40" s="78"/>
    </row>
    <row r="41" spans="1:25" ht="9.75" hidden="1" customHeight="1" x14ac:dyDescent="0.25">
      <c r="A41" s="139" t="str">
        <f t="array" ref="A41">IF(ROW()&lt;=B$3,INDEX(FP!F:F,B$2+ROW()-1)&amp;" - "&amp;INDEX(FP!C:C,B$2+ROW()-1),"")</f>
        <v/>
      </c>
      <c r="B41" s="139"/>
      <c r="C41" s="150" t="str">
        <f t="array" ref="C41">IF(ROW()&lt;=B$3,INDEX(FP!E:E,B$2+ROW()-1),"")</f>
        <v/>
      </c>
      <c r="D41" s="138" t="str">
        <f t="array" ref="D41">IF(ROW()&lt;=B$3,INDEX(FP!F:F,B$2+ROW()-1),"")</f>
        <v/>
      </c>
      <c r="E41" s="138"/>
      <c r="F41" s="138" t="str">
        <f t="array" ref="F41">IF(ROW()&lt;=B$3,INDEX(FP!G:G,B$2+ROW()-1),"")</f>
        <v/>
      </c>
      <c r="G41" s="138"/>
      <c r="H41" s="139" t="str">
        <f t="array" ref="H41">IF(ROW()&lt;=B$3,INDEX(FP!C:C,B$2+ROW()-1),"")</f>
        <v/>
      </c>
      <c r="I41" s="140" t="str">
        <f t="shared" si="0"/>
        <v/>
      </c>
      <c r="J41" s="140" t="str">
        <f t="shared" si="1"/>
        <v/>
      </c>
      <c r="K41" s="141" t="str">
        <f t="shared" si="2"/>
        <v/>
      </c>
      <c r="L41" s="142">
        <v>99</v>
      </c>
      <c r="M41" s="153" t="str">
        <f>$A40</f>
        <v/>
      </c>
      <c r="N41" s="154">
        <v>99</v>
      </c>
      <c r="O41" s="78"/>
      <c r="P41" s="78"/>
      <c r="Q41" s="78"/>
      <c r="R41" s="78"/>
      <c r="S41" s="78"/>
      <c r="T41" s="78"/>
      <c r="U41" s="78"/>
      <c r="V41" s="78"/>
      <c r="W41" s="78"/>
      <c r="X41" s="78"/>
      <c r="Y41" s="78"/>
    </row>
    <row r="42" spans="1:25" ht="9.75" hidden="1" customHeight="1" x14ac:dyDescent="0.25">
      <c r="A42" s="139" t="str">
        <f t="array" ref="A42">IF(ROW()&lt;=B$3,INDEX(FP!F:F,B$2+ROW()-1)&amp;" - "&amp;INDEX(FP!C:C,B$2+ROW()-1),"")</f>
        <v/>
      </c>
      <c r="B42" s="139"/>
      <c r="C42" s="150" t="str">
        <f t="array" ref="C42">IF(ROW()&lt;=B$3,INDEX(FP!E:E,B$2+ROW()-1),"")</f>
        <v/>
      </c>
      <c r="D42" s="138" t="str">
        <f t="array" ref="D42">IF(ROW()&lt;=B$3,INDEX(FP!F:F,B$2+ROW()-1),"")</f>
        <v/>
      </c>
      <c r="E42" s="138"/>
      <c r="F42" s="138" t="str">
        <f t="array" ref="F42">IF(ROW()&lt;=B$3,INDEX(FP!G:G,B$2+ROW()-1),"")</f>
        <v/>
      </c>
      <c r="G42" s="138"/>
      <c r="H42" s="139" t="str">
        <f t="array" ref="H42">IF(ROW()&lt;=B$3,INDEX(FP!C:C,B$2+ROW()-1),"")</f>
        <v/>
      </c>
      <c r="I42" s="140" t="str">
        <f t="shared" si="0"/>
        <v/>
      </c>
      <c r="J42" s="140" t="str">
        <f t="shared" si="1"/>
        <v/>
      </c>
      <c r="K42" s="141" t="str">
        <f t="shared" si="2"/>
        <v/>
      </c>
      <c r="L42" s="142">
        <v>99</v>
      </c>
      <c r="M42" s="159" t="s">
        <v>371</v>
      </c>
      <c r="N42" s="160" t="s">
        <v>415</v>
      </c>
      <c r="O42" s="35"/>
      <c r="P42" s="35"/>
      <c r="Q42" s="78"/>
      <c r="R42" s="78"/>
      <c r="S42" s="78"/>
      <c r="T42" s="78"/>
      <c r="U42" s="78"/>
      <c r="V42" s="78"/>
      <c r="W42" s="78"/>
      <c r="X42" s="78"/>
      <c r="Y42" s="78"/>
    </row>
    <row r="43" spans="1:25" ht="9.75" hidden="1" customHeight="1" x14ac:dyDescent="0.25">
      <c r="A43" s="139" t="str">
        <f t="array" ref="A43">IF(ROW()&lt;=B$3,INDEX(FP!F:F,B$2+ROW()-1)&amp;" - "&amp;INDEX(FP!C:C,B$2+ROW()-1),"")</f>
        <v/>
      </c>
      <c r="B43" s="139"/>
      <c r="C43" s="150" t="str">
        <f t="array" ref="C43">IF(ROW()&lt;=B$3,INDEX(FP!E:E,B$2+ROW()-1),"")</f>
        <v/>
      </c>
      <c r="D43" s="138" t="str">
        <f t="array" ref="D43">IF(ROW()&lt;=B$3,INDEX(FP!F:F,B$2+ROW()-1),"")</f>
        <v/>
      </c>
      <c r="E43" s="138"/>
      <c r="F43" s="138" t="str">
        <f t="array" ref="F43">IF(ROW()&lt;=B$3,INDEX(FP!G:G,B$2+ROW()-1),"")</f>
        <v/>
      </c>
      <c r="G43" s="138"/>
      <c r="H43" s="139" t="str">
        <f t="array" ref="H43">IF(ROW()&lt;=B$3,INDEX(FP!C:C,B$2+ROW()-1),"")</f>
        <v/>
      </c>
      <c r="I43" s="140" t="str">
        <f t="shared" si="0"/>
        <v/>
      </c>
      <c r="J43" s="140" t="str">
        <f t="shared" si="1"/>
        <v/>
      </c>
      <c r="K43" s="141" t="str">
        <f t="shared" si="2"/>
        <v/>
      </c>
      <c r="L43" s="142">
        <v>99</v>
      </c>
      <c r="M43" s="161" t="str">
        <f>$A42</f>
        <v/>
      </c>
      <c r="N43" s="161">
        <v>99</v>
      </c>
      <c r="O43" s="35"/>
      <c r="P43" s="35"/>
      <c r="Q43" s="35"/>
      <c r="R43" s="35"/>
      <c r="S43" s="78"/>
      <c r="T43" s="78"/>
      <c r="U43" s="78"/>
      <c r="V43" s="78"/>
      <c r="W43" s="78"/>
      <c r="X43" s="78"/>
      <c r="Y43" s="78"/>
    </row>
    <row r="44" spans="1:25" ht="9.75" hidden="1" customHeight="1" x14ac:dyDescent="0.25">
      <c r="A44" s="139" t="str">
        <f t="array" ref="A44">IF(ROW()&lt;=B$3,INDEX(FP!F:F,B$2+ROW()-1)&amp;" - "&amp;INDEX(FP!C:C,B$2+ROW()-1),"")</f>
        <v/>
      </c>
      <c r="B44" s="139"/>
      <c r="C44" s="150" t="str">
        <f t="array" ref="C44">IF(ROW()&lt;=B$3,INDEX(FP!E:E,B$2+ROW()-1),"")</f>
        <v/>
      </c>
      <c r="D44" s="138" t="str">
        <f t="array" ref="D44">IF(ROW()&lt;=B$3,INDEX(FP!F:F,B$2+ROW()-1),"")</f>
        <v/>
      </c>
      <c r="E44" s="138"/>
      <c r="F44" s="138" t="str">
        <f t="array" ref="F44">IF(ROW()&lt;=B$3,INDEX(FP!G:G,B$2+ROW()-1),"")</f>
        <v/>
      </c>
      <c r="G44" s="138"/>
      <c r="H44" s="139" t="str">
        <f t="array" ref="H44">IF(ROW()&lt;=B$3,INDEX(FP!C:C,B$2+ROW()-1),"")</f>
        <v/>
      </c>
      <c r="I44" s="140" t="str">
        <f t="shared" si="0"/>
        <v/>
      </c>
      <c r="J44" s="140" t="str">
        <f t="shared" si="1"/>
        <v/>
      </c>
      <c r="K44" s="141" t="str">
        <f t="shared" si="2"/>
        <v/>
      </c>
      <c r="L44" s="142">
        <v>99</v>
      </c>
      <c r="M44" s="151" t="s">
        <v>371</v>
      </c>
      <c r="N44" s="152" t="s">
        <v>415</v>
      </c>
      <c r="O44" s="78"/>
      <c r="P44" s="78"/>
      <c r="Q44" s="35"/>
      <c r="R44" s="35"/>
      <c r="S44" s="35"/>
      <c r="T44" s="35"/>
      <c r="U44" s="78"/>
      <c r="V44" s="78"/>
      <c r="W44" s="78"/>
      <c r="X44" s="78"/>
      <c r="Y44" s="78"/>
    </row>
    <row r="45" spans="1:25" ht="9.75" hidden="1" customHeight="1" x14ac:dyDescent="0.25">
      <c r="A45" s="139" t="str">
        <f t="array" ref="A45">IF(ROW()&lt;=B$3,INDEX(FP!F:F,B$2+ROW()-1)&amp;" - "&amp;INDEX(FP!C:C,B$2+ROW()-1),"")</f>
        <v/>
      </c>
      <c r="B45" s="139"/>
      <c r="C45" s="150" t="str">
        <f t="array" ref="C45">IF(ROW()&lt;=B$3,INDEX(FP!E:E,B$2+ROW()-1),"")</f>
        <v/>
      </c>
      <c r="D45" s="138" t="str">
        <f t="array" ref="D45">IF(ROW()&lt;=B$3,INDEX(FP!F:F,B$2+ROW()-1),"")</f>
        <v/>
      </c>
      <c r="E45" s="138"/>
      <c r="F45" s="138" t="str">
        <f t="array" ref="F45">IF(ROW()&lt;=B$3,INDEX(FP!G:G,B$2+ROW()-1),"")</f>
        <v/>
      </c>
      <c r="G45" s="138"/>
      <c r="H45" s="139" t="str">
        <f t="array" ref="H45">IF(ROW()&lt;=B$3,INDEX(FP!C:C,B$2+ROW()-1),"")</f>
        <v/>
      </c>
      <c r="I45" s="140" t="str">
        <f t="shared" si="0"/>
        <v/>
      </c>
      <c r="J45" s="140" t="str">
        <f t="shared" si="1"/>
        <v/>
      </c>
      <c r="K45" s="141" t="str">
        <f t="shared" si="2"/>
        <v/>
      </c>
      <c r="L45" s="142">
        <v>99</v>
      </c>
      <c r="M45" s="153" t="str">
        <f>$A44</f>
        <v/>
      </c>
      <c r="N45" s="154">
        <v>99</v>
      </c>
      <c r="O45" s="78"/>
      <c r="P45" s="78"/>
      <c r="Q45" s="78"/>
      <c r="R45" s="78"/>
      <c r="S45" s="35"/>
      <c r="T45" s="35"/>
      <c r="U45" s="35"/>
      <c r="V45" s="35"/>
      <c r="W45" s="78"/>
      <c r="X45" s="78"/>
      <c r="Y45" s="78"/>
    </row>
    <row r="46" spans="1:25" ht="9.75" hidden="1" customHeight="1" x14ac:dyDescent="0.25">
      <c r="A46" s="139" t="str">
        <f t="array" ref="A46">IF(ROW()&lt;=B$3,INDEX(FP!F:F,B$2+ROW()-1)&amp;" - "&amp;INDEX(FP!C:C,B$2+ROW()-1),"")</f>
        <v/>
      </c>
      <c r="B46" s="139"/>
      <c r="C46" s="150" t="str">
        <f t="array" ref="C46">IF(ROW()&lt;=B$3,INDEX(FP!E:E,B$2+ROW()-1),"")</f>
        <v/>
      </c>
      <c r="D46" s="138" t="str">
        <f t="array" ref="D46">IF(ROW()&lt;=B$3,INDEX(FP!F:F,B$2+ROW()-1),"")</f>
        <v/>
      </c>
      <c r="E46" s="138"/>
      <c r="F46" s="138" t="str">
        <f t="array" ref="F46">IF(ROW()&lt;=B$3,INDEX(FP!G:G,B$2+ROW()-1),"")</f>
        <v/>
      </c>
      <c r="G46" s="138"/>
      <c r="H46" s="139" t="str">
        <f t="array" ref="H46">IF(ROW()&lt;=B$3,INDEX(FP!C:C,B$2+ROW()-1),"")</f>
        <v/>
      </c>
      <c r="I46" s="140" t="str">
        <f t="shared" si="0"/>
        <v/>
      </c>
      <c r="J46" s="140" t="str">
        <f t="shared" si="1"/>
        <v/>
      </c>
      <c r="K46" s="141" t="str">
        <f t="shared" si="2"/>
        <v/>
      </c>
      <c r="L46" s="142">
        <v>99</v>
      </c>
      <c r="M46" s="159" t="s">
        <v>371</v>
      </c>
      <c r="N46" s="160" t="s">
        <v>415</v>
      </c>
      <c r="O46" s="78"/>
      <c r="P46" s="78"/>
      <c r="Q46" s="78"/>
      <c r="R46" s="78"/>
      <c r="S46" s="78"/>
      <c r="T46" s="78"/>
      <c r="U46" s="35"/>
      <c r="V46" s="35"/>
      <c r="W46" s="35"/>
      <c r="X46" s="35"/>
      <c r="Y46" s="78"/>
    </row>
    <row r="47" spans="1:25" ht="9.75" hidden="1" customHeight="1" x14ac:dyDescent="0.25">
      <c r="A47" s="139" t="str">
        <f t="array" ref="A47">IF(ROW()&lt;=B$3,INDEX(FP!F:F,B$2+ROW()-1)&amp;" - "&amp;INDEX(FP!C:C,B$2+ROW()-1),"")</f>
        <v/>
      </c>
      <c r="B47" s="139"/>
      <c r="C47" s="150" t="str">
        <f t="array" ref="C47">IF(ROW()&lt;=B$3,INDEX(FP!E:E,B$2+ROW()-1),"")</f>
        <v/>
      </c>
      <c r="D47" s="138" t="str">
        <f t="array" ref="D47">IF(ROW()&lt;=B$3,INDEX(FP!F:F,B$2+ROW()-1),"")</f>
        <v/>
      </c>
      <c r="E47" s="138"/>
      <c r="F47" s="138" t="str">
        <f t="array" ref="F47">IF(ROW()&lt;=B$3,INDEX(FP!G:G,B$2+ROW()-1),"")</f>
        <v/>
      </c>
      <c r="G47" s="138"/>
      <c r="H47" s="139" t="str">
        <f t="array" ref="H47">IF(ROW()&lt;=B$3,INDEX(FP!C:C,B$2+ROW()-1),"")</f>
        <v/>
      </c>
      <c r="I47" s="140" t="str">
        <f t="shared" si="0"/>
        <v/>
      </c>
      <c r="J47" s="140" t="str">
        <f t="shared" si="1"/>
        <v/>
      </c>
      <c r="K47" s="141" t="str">
        <f t="shared" si="2"/>
        <v/>
      </c>
      <c r="L47" s="142">
        <v>99</v>
      </c>
      <c r="M47" s="161" t="str">
        <f>$A46</f>
        <v/>
      </c>
      <c r="N47" s="161">
        <v>99</v>
      </c>
      <c r="O47" s="78"/>
      <c r="P47" s="78"/>
      <c r="Q47" s="78"/>
      <c r="R47" s="78"/>
      <c r="S47" s="78"/>
      <c r="T47" s="78"/>
      <c r="U47" s="35"/>
      <c r="V47" s="35"/>
      <c r="W47" s="35"/>
      <c r="X47" s="35"/>
      <c r="Y47" s="78"/>
    </row>
    <row r="48" spans="1:25" ht="9.75" hidden="1" customHeight="1" x14ac:dyDescent="0.25">
      <c r="A48" s="139" t="str">
        <f t="array" ref="A48">IF(ROW()&lt;=B$3,INDEX(FP!F:F,B$2+ROW()-1)&amp;" - "&amp;INDEX(FP!C:C,B$2+ROW()-1),"")</f>
        <v/>
      </c>
      <c r="B48" s="139"/>
      <c r="C48" s="150" t="str">
        <f t="array" ref="C48">IF(ROW()&lt;=B$3,INDEX(FP!E:E,B$2+ROW()-1),"")</f>
        <v/>
      </c>
      <c r="D48" s="138" t="str">
        <f t="array" ref="D48">IF(ROW()&lt;=B$3,INDEX(FP!F:F,B$2+ROW()-1),"")</f>
        <v/>
      </c>
      <c r="E48" s="138"/>
      <c r="F48" s="138" t="str">
        <f t="array" ref="F48">IF(ROW()&lt;=B$3,INDEX(FP!G:G,B$2+ROW()-1),"")</f>
        <v/>
      </c>
      <c r="G48" s="138"/>
      <c r="H48" s="139" t="str">
        <f t="array" ref="H48">IF(ROW()&lt;=B$3,INDEX(FP!C:C,B$2+ROW()-1),"")</f>
        <v/>
      </c>
      <c r="I48" s="140" t="str">
        <f t="shared" si="0"/>
        <v/>
      </c>
      <c r="J48" s="140" t="str">
        <f t="shared" si="1"/>
        <v/>
      </c>
      <c r="K48" s="141" t="str">
        <f t="shared" si="2"/>
        <v/>
      </c>
      <c r="L48" s="142">
        <v>99</v>
      </c>
      <c r="M48" s="151" t="s">
        <v>371</v>
      </c>
      <c r="N48" s="152" t="s">
        <v>415</v>
      </c>
      <c r="O48" s="78"/>
      <c r="P48" s="78"/>
      <c r="Q48" s="78"/>
      <c r="R48" s="78"/>
      <c r="S48" s="35"/>
      <c r="T48" s="35"/>
      <c r="U48" s="35"/>
      <c r="V48" s="35"/>
      <c r="W48" s="78"/>
      <c r="X48" s="78"/>
      <c r="Y48" s="78"/>
    </row>
    <row r="49" spans="1:25" ht="9.75" hidden="1" customHeight="1" x14ac:dyDescent="0.25">
      <c r="A49" s="139" t="str">
        <f t="array" ref="A49">IF(ROW()&lt;=B$3,INDEX(FP!F:F,B$2+ROW()-1)&amp;" - "&amp;INDEX(FP!C:C,B$2+ROW()-1),"")</f>
        <v/>
      </c>
      <c r="B49" s="139"/>
      <c r="C49" s="150" t="str">
        <f t="array" ref="C49">IF(ROW()&lt;=B$3,INDEX(FP!E:E,B$2+ROW()-1),"")</f>
        <v/>
      </c>
      <c r="D49" s="138" t="str">
        <f t="array" ref="D49">IF(ROW()&lt;=B$3,INDEX(FP!F:F,B$2+ROW()-1),"")</f>
        <v/>
      </c>
      <c r="E49" s="138"/>
      <c r="F49" s="138" t="str">
        <f t="array" ref="F49">IF(ROW()&lt;=B$3,INDEX(FP!G:G,B$2+ROW()-1),"")</f>
        <v/>
      </c>
      <c r="G49" s="138"/>
      <c r="H49" s="139" t="str">
        <f t="array" ref="H49">IF(ROW()&lt;=B$3,INDEX(FP!C:C,B$2+ROW()-1),"")</f>
        <v/>
      </c>
      <c r="I49" s="140" t="str">
        <f t="shared" si="0"/>
        <v/>
      </c>
      <c r="J49" s="140" t="str">
        <f t="shared" si="1"/>
        <v/>
      </c>
      <c r="K49" s="141" t="str">
        <f t="shared" si="2"/>
        <v/>
      </c>
      <c r="L49" s="142">
        <v>99</v>
      </c>
      <c r="M49" s="153" t="str">
        <f>$A48</f>
        <v/>
      </c>
      <c r="N49" s="154">
        <v>99</v>
      </c>
      <c r="O49" s="78"/>
      <c r="P49" s="78"/>
      <c r="Q49" s="35"/>
      <c r="R49" s="35"/>
      <c r="S49" s="35"/>
      <c r="T49" s="35"/>
      <c r="U49" s="78"/>
      <c r="V49" s="78"/>
      <c r="W49" s="78"/>
      <c r="X49" s="78"/>
      <c r="Y49" s="78"/>
    </row>
    <row r="50" spans="1:25" ht="9.75" hidden="1" customHeight="1" x14ac:dyDescent="0.25">
      <c r="A50" s="139" t="str">
        <f t="array" ref="A50">IF(ROW()&lt;=B$3,INDEX(FP!F:F,B$2+ROW()-1)&amp;" - "&amp;INDEX(FP!C:C,B$2+ROW()-1),"")</f>
        <v/>
      </c>
      <c r="B50" s="139"/>
      <c r="C50" s="150" t="str">
        <f t="array" ref="C50">IF(ROW()&lt;=B$3,INDEX(FP!E:E,B$2+ROW()-1),"")</f>
        <v/>
      </c>
      <c r="D50" s="138" t="str">
        <f t="array" ref="D50">IF(ROW()&lt;=B$3,INDEX(FP!F:F,B$2+ROW()-1),"")</f>
        <v/>
      </c>
      <c r="E50" s="138"/>
      <c r="F50" s="138" t="str">
        <f t="array" ref="F50">IF(ROW()&lt;=B$3,INDEX(FP!G:G,B$2+ROW()-1),"")</f>
        <v/>
      </c>
      <c r="G50" s="138"/>
      <c r="H50" s="139" t="str">
        <f t="array" ref="H50">IF(ROW()&lt;=B$3,INDEX(FP!C:C,B$2+ROW()-1),"")</f>
        <v/>
      </c>
      <c r="I50" s="140" t="str">
        <f t="shared" si="0"/>
        <v/>
      </c>
      <c r="J50" s="140" t="str">
        <f t="shared" si="1"/>
        <v/>
      </c>
      <c r="K50" s="141" t="str">
        <f t="shared" si="2"/>
        <v/>
      </c>
      <c r="L50" s="142">
        <v>99</v>
      </c>
      <c r="M50" s="159" t="s">
        <v>371</v>
      </c>
      <c r="N50" s="160" t="s">
        <v>415</v>
      </c>
      <c r="O50" s="35"/>
      <c r="P50" s="35"/>
      <c r="Q50" s="35"/>
      <c r="R50" s="35"/>
      <c r="S50" s="78"/>
      <c r="T50" s="78"/>
      <c r="U50" s="78"/>
      <c r="V50" s="78"/>
      <c r="W50" s="78"/>
      <c r="X50" s="78"/>
      <c r="Y50" s="78"/>
    </row>
    <row r="51" spans="1:25" ht="9.75" hidden="1" customHeight="1" x14ac:dyDescent="0.25">
      <c r="A51" s="139" t="str">
        <f t="array" ref="A51">IF(ROW()&lt;=B$3,INDEX(FP!F:F,B$2+ROW()-1)&amp;" - "&amp;INDEX(FP!C:C,B$2+ROW()-1),"")</f>
        <v/>
      </c>
      <c r="B51" s="139"/>
      <c r="C51" s="150" t="str">
        <f t="array" ref="C51">IF(ROW()&lt;=B$3,INDEX(FP!E:E,B$2+ROW()-1),"")</f>
        <v/>
      </c>
      <c r="D51" s="138" t="str">
        <f t="array" ref="D51">IF(ROW()&lt;=B$3,INDEX(FP!F:F,B$2+ROW()-1),"")</f>
        <v/>
      </c>
      <c r="E51" s="138"/>
      <c r="F51" s="138" t="str">
        <f t="array" ref="F51">IF(ROW()&lt;=B$3,INDEX(FP!G:G,B$2+ROW()-1),"")</f>
        <v/>
      </c>
      <c r="G51" s="138"/>
      <c r="H51" s="139" t="str">
        <f t="array" ref="H51">IF(ROW()&lt;=B$3,INDEX(FP!C:C,B$2+ROW()-1),"")</f>
        <v/>
      </c>
      <c r="I51" s="140" t="str">
        <f t="shared" si="0"/>
        <v/>
      </c>
      <c r="J51" s="140" t="str">
        <f t="shared" si="1"/>
        <v/>
      </c>
      <c r="K51" s="141" t="str">
        <f t="shared" si="2"/>
        <v/>
      </c>
      <c r="L51" s="142">
        <v>99</v>
      </c>
      <c r="M51" s="161" t="str">
        <f>$A50</f>
        <v/>
      </c>
      <c r="N51" s="161">
        <v>99</v>
      </c>
      <c r="O51" s="35"/>
      <c r="P51" s="35"/>
      <c r="Q51" s="78"/>
      <c r="R51" s="78"/>
      <c r="S51" s="78"/>
      <c r="T51" s="78"/>
      <c r="U51" s="78"/>
      <c r="V51" s="78"/>
      <c r="W51" s="78"/>
      <c r="X51" s="78"/>
      <c r="Y51" s="78"/>
    </row>
    <row r="52" spans="1:25" ht="9.75" hidden="1" customHeight="1" x14ac:dyDescent="0.25">
      <c r="A52" s="139" t="str">
        <f t="array" ref="A52">IF(ROW()&lt;=B$3,INDEX(FP!F:F,B$2+ROW()-1)&amp;" - "&amp;INDEX(FP!C:C,B$2+ROW()-1),"")</f>
        <v/>
      </c>
      <c r="B52" s="139"/>
      <c r="C52" s="150" t="str">
        <f t="array" ref="C52">IF(ROW()&lt;=B$3,INDEX(FP!E:E,B$2+ROW()-1),"")</f>
        <v/>
      </c>
      <c r="D52" s="138" t="str">
        <f t="array" ref="D52">IF(ROW()&lt;=B$3,INDEX(FP!F:F,B$2+ROW()-1),"")</f>
        <v/>
      </c>
      <c r="E52" s="138"/>
      <c r="F52" s="138" t="str">
        <f t="array" ref="F52">IF(ROW()&lt;=B$3,INDEX(FP!G:G,B$2+ROW()-1),"")</f>
        <v/>
      </c>
      <c r="G52" s="138"/>
      <c r="H52" s="139" t="str">
        <f t="array" ref="H52">IF(ROW()&lt;=B$3,INDEX(FP!C:C,B$2+ROW()-1),"")</f>
        <v/>
      </c>
      <c r="I52" s="140" t="str">
        <f t="shared" si="0"/>
        <v/>
      </c>
      <c r="J52" s="140" t="str">
        <f t="shared" si="1"/>
        <v/>
      </c>
      <c r="K52" s="141" t="str">
        <f t="shared" si="2"/>
        <v/>
      </c>
      <c r="L52" s="142">
        <v>99</v>
      </c>
      <c r="M52" s="151" t="s">
        <v>371</v>
      </c>
      <c r="N52" s="152" t="s">
        <v>415</v>
      </c>
      <c r="O52" s="78"/>
      <c r="P52" s="78"/>
      <c r="Q52" s="78"/>
      <c r="R52" s="78"/>
      <c r="S52" s="78"/>
      <c r="T52" s="78"/>
      <c r="U52" s="78"/>
      <c r="V52" s="78"/>
      <c r="W52" s="78"/>
      <c r="X52" s="78"/>
      <c r="Y52" s="78"/>
    </row>
    <row r="53" spans="1:25" ht="9.75" hidden="1" customHeight="1" x14ac:dyDescent="0.25">
      <c r="A53" s="139" t="str">
        <f t="array" ref="A53">IF(ROW()&lt;=B$3,INDEX(FP!F:F,B$2+ROW()-1)&amp;" - "&amp;INDEX(FP!C:C,B$2+ROW()-1),"")</f>
        <v/>
      </c>
      <c r="B53" s="139"/>
      <c r="C53" s="150" t="str">
        <f t="array" ref="C53">IF(ROW()&lt;=B$3,INDEX(FP!E:E,B$2+ROW()-1),"")</f>
        <v/>
      </c>
      <c r="D53" s="138" t="str">
        <f t="array" ref="D53">IF(ROW()&lt;=B$3,INDEX(FP!F:F,B$2+ROW()-1),"")</f>
        <v/>
      </c>
      <c r="E53" s="138"/>
      <c r="F53" s="138" t="str">
        <f t="array" ref="F53">IF(ROW()&lt;=B$3,INDEX(FP!G:G,B$2+ROW()-1),"")</f>
        <v/>
      </c>
      <c r="G53" s="138"/>
      <c r="H53" s="139" t="str">
        <f t="array" ref="H53">IF(ROW()&lt;=B$3,INDEX(FP!C:C,B$2+ROW()-1),"")</f>
        <v/>
      </c>
      <c r="I53" s="140" t="str">
        <f t="shared" si="0"/>
        <v/>
      </c>
      <c r="J53" s="140" t="str">
        <f t="shared" si="1"/>
        <v/>
      </c>
      <c r="K53" s="141" t="str">
        <f t="shared" si="2"/>
        <v/>
      </c>
      <c r="L53" s="142">
        <v>99</v>
      </c>
      <c r="M53" s="153" t="str">
        <f>$A52</f>
        <v/>
      </c>
      <c r="N53" s="154">
        <v>99</v>
      </c>
      <c r="O53" s="78"/>
      <c r="P53" s="78"/>
      <c r="Q53" s="78"/>
      <c r="R53" s="78"/>
      <c r="S53" s="78"/>
      <c r="T53" s="78"/>
      <c r="U53" s="78"/>
      <c r="V53" s="78"/>
      <c r="W53" s="78"/>
      <c r="X53" s="78"/>
      <c r="Y53" s="78"/>
    </row>
    <row r="54" spans="1:25" ht="9.75" hidden="1" customHeight="1" x14ac:dyDescent="0.25">
      <c r="A54" s="139" t="str">
        <f t="array" ref="A54">IF(ROW()&lt;=B$3,INDEX(FP!F:F,B$2+ROW()-1)&amp;" - "&amp;INDEX(FP!C:C,B$2+ROW()-1),"")</f>
        <v/>
      </c>
      <c r="B54" s="139"/>
      <c r="C54" s="150" t="str">
        <f t="array" ref="C54">IF(ROW()&lt;=B$3,INDEX(FP!E:E,B$2+ROW()-1),"")</f>
        <v/>
      </c>
      <c r="D54" s="138" t="str">
        <f t="array" ref="D54">IF(ROW()&lt;=B$3,INDEX(FP!F:F,B$2+ROW()-1),"")</f>
        <v/>
      </c>
      <c r="E54" s="138"/>
      <c r="F54" s="138" t="str">
        <f t="array" ref="F54">IF(ROW()&lt;=B$3,INDEX(FP!G:G,B$2+ROW()-1),"")</f>
        <v/>
      </c>
      <c r="G54" s="138"/>
      <c r="H54" s="139" t="str">
        <f t="array" ref="H54">IF(ROW()&lt;=B$3,INDEX(FP!C:C,B$2+ROW()-1),"")</f>
        <v/>
      </c>
      <c r="I54" s="140" t="str">
        <f t="shared" si="0"/>
        <v/>
      </c>
      <c r="J54" s="140" t="str">
        <f t="shared" si="1"/>
        <v/>
      </c>
      <c r="K54" s="141" t="str">
        <f t="shared" si="2"/>
        <v/>
      </c>
      <c r="L54" s="142">
        <v>99</v>
      </c>
      <c r="M54" s="159" t="s">
        <v>371</v>
      </c>
      <c r="N54" s="160" t="s">
        <v>415</v>
      </c>
      <c r="O54" s="78"/>
      <c r="P54" s="78"/>
      <c r="Q54" s="78"/>
      <c r="R54" s="78"/>
      <c r="S54" s="78"/>
      <c r="T54" s="78"/>
      <c r="U54" s="78"/>
      <c r="V54" s="78"/>
      <c r="W54" s="78"/>
      <c r="X54" s="78"/>
      <c r="Y54" s="78"/>
    </row>
    <row r="55" spans="1:25" ht="9.75" hidden="1" customHeight="1" x14ac:dyDescent="0.25">
      <c r="A55" s="139" t="str">
        <f t="array" ref="A55">IF(ROW()&lt;=B$3,INDEX(FP!F:F,B$2+ROW()-1)&amp;" - "&amp;INDEX(FP!C:C,B$2+ROW()-1),"")</f>
        <v/>
      </c>
      <c r="B55" s="139"/>
      <c r="C55" s="150" t="str">
        <f t="array" ref="C55">IF(ROW()&lt;=B$3,INDEX(FP!E:E,B$2+ROW()-1),"")</f>
        <v/>
      </c>
      <c r="D55" s="138" t="str">
        <f t="array" ref="D55">IF(ROW()&lt;=B$3,INDEX(FP!F:F,B$2+ROW()-1),"")</f>
        <v/>
      </c>
      <c r="E55" s="138"/>
      <c r="F55" s="138" t="str">
        <f t="array" ref="F55">IF(ROW()&lt;=B$3,INDEX(FP!G:G,B$2+ROW()-1),"")</f>
        <v/>
      </c>
      <c r="G55" s="138"/>
      <c r="H55" s="139" t="str">
        <f t="array" ref="H55">IF(ROW()&lt;=B$3,INDEX(FP!C:C,B$2+ROW()-1),"")</f>
        <v/>
      </c>
      <c r="I55" s="140" t="str">
        <f t="shared" si="0"/>
        <v/>
      </c>
      <c r="J55" s="140" t="str">
        <f t="shared" si="1"/>
        <v/>
      </c>
      <c r="K55" s="141" t="str">
        <f t="shared" si="2"/>
        <v/>
      </c>
      <c r="L55" s="142">
        <v>99</v>
      </c>
      <c r="M55" s="161" t="str">
        <f>$A54</f>
        <v/>
      </c>
      <c r="N55" s="161">
        <v>99</v>
      </c>
      <c r="O55" s="78"/>
      <c r="P55" s="78"/>
      <c r="Q55" s="78"/>
      <c r="R55" s="78"/>
      <c r="S55" s="78"/>
      <c r="T55" s="78"/>
      <c r="U55" s="78"/>
      <c r="V55" s="78"/>
      <c r="W55" s="78"/>
      <c r="X55" s="78"/>
      <c r="Y55" s="78"/>
    </row>
    <row r="56" spans="1:25" ht="9.75" hidden="1" customHeight="1" x14ac:dyDescent="0.25">
      <c r="A56" s="139" t="str">
        <f t="array" ref="A56">IF(ROW()&lt;=B$3,INDEX(FP!F:F,B$2+ROW()-1)&amp;" - "&amp;INDEX(FP!C:C,B$2+ROW()-1),"")</f>
        <v/>
      </c>
      <c r="B56" s="139"/>
      <c r="C56" s="150" t="str">
        <f t="array" ref="C56">IF(ROW()&lt;=B$3,INDEX(FP!E:E,B$2+ROW()-1),"")</f>
        <v/>
      </c>
      <c r="D56" s="138" t="str">
        <f t="array" ref="D56">IF(ROW()&lt;=B$3,INDEX(FP!F:F,B$2+ROW()-1),"")</f>
        <v/>
      </c>
      <c r="E56" s="138"/>
      <c r="F56" s="138" t="str">
        <f t="array" ref="F56">IF(ROW()&lt;=B$3,INDEX(FP!G:G,B$2+ROW()-1),"")</f>
        <v/>
      </c>
      <c r="G56" s="138"/>
      <c r="H56" s="139" t="str">
        <f t="array" ref="H56">IF(ROW()&lt;=B$3,INDEX(FP!C:C,B$2+ROW()-1),"")</f>
        <v/>
      </c>
      <c r="I56" s="140" t="str">
        <f t="shared" si="0"/>
        <v/>
      </c>
      <c r="J56" s="140" t="str">
        <f t="shared" si="1"/>
        <v/>
      </c>
      <c r="K56" s="141" t="str">
        <f t="shared" si="2"/>
        <v/>
      </c>
      <c r="L56" s="142">
        <v>99</v>
      </c>
      <c r="M56" s="151" t="s">
        <v>371</v>
      </c>
      <c r="N56" s="152" t="s">
        <v>415</v>
      </c>
      <c r="O56" s="78"/>
      <c r="P56" s="78"/>
      <c r="Q56" s="78"/>
      <c r="R56" s="78"/>
      <c r="S56" s="78"/>
      <c r="T56" s="78"/>
      <c r="U56" s="78"/>
      <c r="V56" s="78"/>
      <c r="W56" s="78"/>
      <c r="X56" s="78"/>
      <c r="Y56" s="78"/>
    </row>
    <row r="57" spans="1:25" ht="9.75" hidden="1" customHeight="1" x14ac:dyDescent="0.25">
      <c r="A57" s="139" t="str">
        <f t="array" ref="A57">IF(ROW()&lt;=B$3,INDEX(FP!F:F,B$2+ROW()-1)&amp;" - "&amp;INDEX(FP!C:C,B$2+ROW()-1),"")</f>
        <v/>
      </c>
      <c r="B57" s="139"/>
      <c r="C57" s="150" t="str">
        <f t="array" ref="C57">IF(ROW()&lt;=B$3,INDEX(FP!E:E,B$2+ROW()-1),"")</f>
        <v/>
      </c>
      <c r="D57" s="138" t="str">
        <f t="array" ref="D57">IF(ROW()&lt;=B$3,INDEX(FP!F:F,B$2+ROW()-1),"")</f>
        <v/>
      </c>
      <c r="E57" s="138"/>
      <c r="F57" s="138" t="str">
        <f t="array" ref="F57">IF(ROW()&lt;=B$3,INDEX(FP!G:G,B$2+ROW()-1),"")</f>
        <v/>
      </c>
      <c r="G57" s="138"/>
      <c r="H57" s="139" t="str">
        <f t="array" ref="H57">IF(ROW()&lt;=B$3,INDEX(FP!C:C,B$2+ROW()-1),"")</f>
        <v/>
      </c>
      <c r="I57" s="140" t="str">
        <f t="shared" si="0"/>
        <v/>
      </c>
      <c r="J57" s="140" t="str">
        <f t="shared" si="1"/>
        <v/>
      </c>
      <c r="K57" s="141" t="str">
        <f t="shared" si="2"/>
        <v/>
      </c>
      <c r="L57" s="142">
        <v>99</v>
      </c>
      <c r="M57" s="153" t="str">
        <f>$A56</f>
        <v/>
      </c>
      <c r="N57" s="154">
        <v>99</v>
      </c>
      <c r="O57" s="78"/>
      <c r="P57" s="78"/>
      <c r="Q57" s="78"/>
      <c r="R57" s="78"/>
      <c r="S57" s="78"/>
      <c r="T57" s="78"/>
      <c r="U57" s="78"/>
      <c r="V57" s="78"/>
      <c r="W57" s="78"/>
      <c r="X57" s="78"/>
      <c r="Y57" s="78"/>
    </row>
    <row r="58" spans="1:25" ht="9.75" hidden="1" customHeight="1" x14ac:dyDescent="0.25">
      <c r="A58" s="139" t="str">
        <f t="array" ref="A58">IF(ROW()&lt;=B$3,INDEX(FP!F:F,B$2+ROW()-1)&amp;" - "&amp;INDEX(FP!C:C,B$2+ROW()-1),"")</f>
        <v/>
      </c>
      <c r="B58" s="139"/>
      <c r="C58" s="150" t="str">
        <f t="array" ref="C58">IF(ROW()&lt;=B$3,INDEX(FP!E:E,B$2+ROW()-1),"")</f>
        <v/>
      </c>
      <c r="D58" s="138" t="str">
        <f t="array" ref="D58">IF(ROW()&lt;=B$3,INDEX(FP!F:F,B$2+ROW()-1),"")</f>
        <v/>
      </c>
      <c r="E58" s="138"/>
      <c r="F58" s="138" t="str">
        <f t="array" ref="F58">IF(ROW()&lt;=B$3,INDEX(FP!G:G,B$2+ROW()-1),"")</f>
        <v/>
      </c>
      <c r="G58" s="138"/>
      <c r="H58" s="139" t="str">
        <f t="array" ref="H58">IF(ROW()&lt;=B$3,INDEX(FP!C:C,B$2+ROW()-1),"")</f>
        <v/>
      </c>
      <c r="I58" s="140" t="str">
        <f t="shared" si="0"/>
        <v/>
      </c>
      <c r="J58" s="140" t="str">
        <f t="shared" si="1"/>
        <v/>
      </c>
      <c r="K58" s="141" t="str">
        <f t="shared" si="2"/>
        <v/>
      </c>
      <c r="L58" s="142">
        <v>99</v>
      </c>
      <c r="M58" s="159" t="s">
        <v>371</v>
      </c>
      <c r="N58" s="160" t="s">
        <v>415</v>
      </c>
      <c r="O58" s="78"/>
      <c r="P58" s="78"/>
      <c r="Q58" s="78"/>
      <c r="R58" s="78"/>
      <c r="S58" s="78"/>
      <c r="T58" s="78"/>
      <c r="U58" s="78"/>
      <c r="V58" s="78"/>
      <c r="W58" s="78"/>
      <c r="X58" s="78"/>
      <c r="Y58" s="78"/>
    </row>
    <row r="59" spans="1:25" ht="9.75" hidden="1" customHeight="1" x14ac:dyDescent="0.25">
      <c r="A59" s="139" t="str">
        <f t="array" ref="A59">IF(ROW()&lt;=B$3,INDEX(FP!F:F,B$2+ROW()-1)&amp;" - "&amp;INDEX(FP!C:C,B$2+ROW()-1),"")</f>
        <v/>
      </c>
      <c r="B59" s="139"/>
      <c r="C59" s="150" t="str">
        <f t="array" ref="C59">IF(ROW()&lt;=B$3,INDEX(FP!E:E,B$2+ROW()-1),"")</f>
        <v/>
      </c>
      <c r="D59" s="138" t="str">
        <f t="array" ref="D59">IF(ROW()&lt;=B$3,INDEX(FP!F:F,B$2+ROW()-1),"")</f>
        <v/>
      </c>
      <c r="E59" s="138"/>
      <c r="F59" s="138" t="str">
        <f t="array" ref="F59">IF(ROW()&lt;=B$3,INDEX(FP!G:G,B$2+ROW()-1),"")</f>
        <v/>
      </c>
      <c r="G59" s="138"/>
      <c r="H59" s="139" t="str">
        <f t="array" ref="H59">IF(ROW()&lt;=B$3,INDEX(FP!C:C,B$2+ROW()-1),"")</f>
        <v/>
      </c>
      <c r="I59" s="140" t="str">
        <f t="shared" si="0"/>
        <v/>
      </c>
      <c r="J59" s="140" t="str">
        <f t="shared" si="1"/>
        <v/>
      </c>
      <c r="K59" s="141" t="str">
        <f t="shared" si="2"/>
        <v/>
      </c>
      <c r="L59" s="142">
        <v>99</v>
      </c>
      <c r="M59" s="161" t="str">
        <f>$A58</f>
        <v/>
      </c>
      <c r="N59" s="161">
        <v>99</v>
      </c>
      <c r="O59" s="78"/>
      <c r="P59" s="78"/>
      <c r="Q59" s="78"/>
      <c r="R59" s="78"/>
      <c r="S59" s="78"/>
      <c r="T59" s="78"/>
      <c r="U59" s="78"/>
      <c r="V59" s="78"/>
      <c r="W59" s="78"/>
      <c r="X59" s="78"/>
      <c r="Y59" s="78"/>
    </row>
    <row r="60" spans="1:25" ht="9.75" hidden="1" customHeight="1" x14ac:dyDescent="0.25">
      <c r="A60" s="139" t="str">
        <f t="array" ref="A60">IF(ROW()&lt;=B$3,INDEX(FP!F:F,B$2+ROW()-1)&amp;" - "&amp;INDEX(FP!C:C,B$2+ROW()-1),"")</f>
        <v/>
      </c>
      <c r="B60" s="139"/>
      <c r="C60" s="150" t="str">
        <f t="array" ref="C60">IF(ROW()&lt;=B$3,INDEX(FP!E:E,B$2+ROW()-1),"")</f>
        <v/>
      </c>
      <c r="D60" s="138" t="str">
        <f t="array" ref="D60">IF(ROW()&lt;=B$3,INDEX(FP!F:F,B$2+ROW()-1),"")</f>
        <v/>
      </c>
      <c r="E60" s="138"/>
      <c r="F60" s="138" t="str">
        <f t="array" ref="F60">IF(ROW()&lt;=B$3,INDEX(FP!G:G,B$2+ROW()-1),"")</f>
        <v/>
      </c>
      <c r="G60" s="138"/>
      <c r="H60" s="139" t="str">
        <f t="array" ref="H60">IF(ROW()&lt;=B$3,INDEX(FP!C:C,B$2+ROW()-1),"")</f>
        <v/>
      </c>
      <c r="I60" s="140" t="str">
        <f t="shared" si="0"/>
        <v/>
      </c>
      <c r="J60" s="140" t="str">
        <f t="shared" si="1"/>
        <v/>
      </c>
      <c r="K60" s="141" t="str">
        <f t="shared" si="2"/>
        <v/>
      </c>
      <c r="L60" s="142">
        <v>99</v>
      </c>
      <c r="M60" s="151" t="s">
        <v>371</v>
      </c>
      <c r="N60" s="152" t="s">
        <v>415</v>
      </c>
      <c r="O60" s="78"/>
      <c r="P60" s="78"/>
      <c r="Q60" s="78"/>
      <c r="R60" s="78"/>
      <c r="S60" s="78"/>
      <c r="T60" s="78"/>
      <c r="U60" s="78"/>
      <c r="V60" s="78"/>
      <c r="W60" s="78"/>
      <c r="X60" s="78"/>
      <c r="Y60" s="78"/>
    </row>
    <row r="61" spans="1:25" ht="9.75" hidden="1" customHeight="1" x14ac:dyDescent="0.25">
      <c r="A61" s="139" t="str">
        <f t="array" ref="A61">IF(ROW()&lt;=B$3,INDEX(FP!F:F,B$2+ROW()-1)&amp;" - "&amp;INDEX(FP!C:C,B$2+ROW()-1),"")</f>
        <v/>
      </c>
      <c r="B61" s="139"/>
      <c r="C61" s="150" t="str">
        <f t="array" ref="C61">IF(ROW()&lt;=B$3,INDEX(FP!E:E,B$2+ROW()-1),"")</f>
        <v/>
      </c>
      <c r="D61" s="138" t="str">
        <f t="array" ref="D61">IF(ROW()&lt;=B$3,INDEX(FP!F:F,B$2+ROW()-1),"")</f>
        <v/>
      </c>
      <c r="E61" s="138"/>
      <c r="F61" s="138" t="str">
        <f t="array" ref="F61">IF(ROW()&lt;=B$3,INDEX(FP!G:G,B$2+ROW()-1),"")</f>
        <v/>
      </c>
      <c r="G61" s="138"/>
      <c r="H61" s="139" t="str">
        <f t="array" ref="H61">IF(ROW()&lt;=B$3,INDEX(FP!C:C,B$2+ROW()-1),"")</f>
        <v/>
      </c>
      <c r="I61" s="140" t="str">
        <f t="shared" si="0"/>
        <v/>
      </c>
      <c r="J61" s="140" t="str">
        <f t="shared" si="1"/>
        <v/>
      </c>
      <c r="K61" s="141" t="str">
        <f t="shared" si="2"/>
        <v/>
      </c>
      <c r="L61" s="142">
        <v>99</v>
      </c>
      <c r="M61" s="153" t="str">
        <f>$A60</f>
        <v/>
      </c>
      <c r="N61" s="154">
        <v>99</v>
      </c>
      <c r="O61" s="78"/>
      <c r="P61" s="78"/>
      <c r="Q61" s="78"/>
      <c r="R61" s="78"/>
      <c r="S61" s="78"/>
      <c r="T61" s="78"/>
      <c r="U61" s="78"/>
      <c r="V61" s="78"/>
      <c r="W61" s="78"/>
      <c r="X61" s="78"/>
      <c r="Y61" s="78"/>
    </row>
    <row r="62" spans="1:25" ht="9.75" hidden="1" customHeight="1" x14ac:dyDescent="0.25">
      <c r="A62" s="139" t="str">
        <f t="array" ref="A62">IF(ROW()&lt;=B$3,INDEX(FP!F:F,B$2+ROW()-1)&amp;" - "&amp;INDEX(FP!C:C,B$2+ROW()-1),"")</f>
        <v/>
      </c>
      <c r="B62" s="139"/>
      <c r="C62" s="150" t="str">
        <f t="array" ref="C62">IF(ROW()&lt;=B$3,INDEX(FP!E:E,B$2+ROW()-1),"")</f>
        <v/>
      </c>
      <c r="D62" s="138" t="str">
        <f t="array" ref="D62">IF(ROW()&lt;=B$3,INDEX(FP!F:F,B$2+ROW()-1),"")</f>
        <v/>
      </c>
      <c r="E62" s="138"/>
      <c r="F62" s="138" t="str">
        <f t="array" ref="F62">IF(ROW()&lt;=B$3,INDEX(FP!G:G,B$2+ROW()-1),"")</f>
        <v/>
      </c>
      <c r="G62" s="138"/>
      <c r="H62" s="139" t="str">
        <f t="array" ref="H62">IF(ROW()&lt;=B$3,INDEX(FP!C:C,B$2+ROW()-1),"")</f>
        <v/>
      </c>
      <c r="I62" s="140" t="str">
        <f t="shared" si="0"/>
        <v/>
      </c>
      <c r="J62" s="140" t="str">
        <f t="shared" si="1"/>
        <v/>
      </c>
      <c r="K62" s="141" t="str">
        <f t="shared" si="2"/>
        <v/>
      </c>
      <c r="L62" s="142">
        <v>99</v>
      </c>
      <c r="M62" s="159" t="s">
        <v>371</v>
      </c>
      <c r="N62" s="160" t="s">
        <v>415</v>
      </c>
      <c r="O62" s="78"/>
      <c r="P62" s="78"/>
      <c r="Q62" s="78"/>
      <c r="R62" s="78"/>
      <c r="S62" s="78"/>
      <c r="T62" s="78"/>
      <c r="U62" s="78"/>
      <c r="V62" s="78"/>
      <c r="W62" s="78"/>
      <c r="X62" s="78"/>
      <c r="Y62" s="78"/>
    </row>
    <row r="63" spans="1:25" ht="9.75" hidden="1" customHeight="1" x14ac:dyDescent="0.25">
      <c r="A63" s="139" t="str">
        <f t="array" ref="A63">IF(ROW()&lt;=B$3,INDEX(FP!F:F,B$2+ROW()-1)&amp;" - "&amp;INDEX(FP!C:C,B$2+ROW()-1),"")</f>
        <v/>
      </c>
      <c r="B63" s="139"/>
      <c r="C63" s="150" t="str">
        <f t="array" ref="C63">IF(ROW()&lt;=B$3,INDEX(FP!E:E,B$2+ROW()-1),"")</f>
        <v/>
      </c>
      <c r="D63" s="138" t="str">
        <f t="array" ref="D63">IF(ROW()&lt;=B$3,INDEX(FP!F:F,B$2+ROW()-1),"")</f>
        <v/>
      </c>
      <c r="E63" s="138"/>
      <c r="F63" s="138" t="str">
        <f t="array" ref="F63">IF(ROW()&lt;=B$3,INDEX(FP!G:G,B$2+ROW()-1),"")</f>
        <v/>
      </c>
      <c r="G63" s="138"/>
      <c r="H63" s="139" t="str">
        <f t="array" ref="H63">IF(ROW()&lt;=B$3,INDEX(FP!C:C,B$2+ROW()-1),"")</f>
        <v/>
      </c>
      <c r="I63" s="140" t="str">
        <f t="shared" si="0"/>
        <v/>
      </c>
      <c r="J63" s="140" t="str">
        <f t="shared" si="1"/>
        <v/>
      </c>
      <c r="K63" s="141" t="str">
        <f t="shared" si="2"/>
        <v/>
      </c>
      <c r="L63" s="142">
        <v>99</v>
      </c>
      <c r="M63" s="161" t="str">
        <f>$A62</f>
        <v/>
      </c>
      <c r="N63" s="161">
        <v>99</v>
      </c>
      <c r="O63" s="78"/>
      <c r="P63" s="78"/>
      <c r="Q63" s="78"/>
      <c r="R63" s="78"/>
      <c r="S63" s="78"/>
      <c r="T63" s="78"/>
      <c r="U63" s="78"/>
      <c r="V63" s="78"/>
      <c r="W63" s="78"/>
      <c r="X63" s="78"/>
      <c r="Y63" s="78"/>
    </row>
    <row r="64" spans="1:25" ht="9.75" hidden="1" customHeight="1" x14ac:dyDescent="0.25">
      <c r="A64" s="139" t="str">
        <f t="array" ref="A64">IF(ROW()&lt;=B$3,INDEX(FP!F:F,B$2+ROW()-1)&amp;" - "&amp;INDEX(FP!C:C,B$2+ROW()-1),"")</f>
        <v/>
      </c>
      <c r="B64" s="139"/>
      <c r="C64" s="150" t="str">
        <f t="array" ref="C64">IF(ROW()&lt;=B$3,INDEX(FP!E:E,B$2+ROW()-1),"")</f>
        <v/>
      </c>
      <c r="D64" s="138" t="str">
        <f t="array" ref="D64">IF(ROW()&lt;=B$3,INDEX(FP!F:F,B$2+ROW()-1),"")</f>
        <v/>
      </c>
      <c r="E64" s="138"/>
      <c r="F64" s="138" t="str">
        <f t="array" ref="F64">IF(ROW()&lt;=B$3,INDEX(FP!G:G,B$2+ROW()-1),"")</f>
        <v/>
      </c>
      <c r="G64" s="138"/>
      <c r="H64" s="139" t="str">
        <f t="array" ref="H64">IF(ROW()&lt;=B$3,INDEX(FP!C:C,B$2+ROW()-1),"")</f>
        <v/>
      </c>
      <c r="I64" s="140" t="str">
        <f t="shared" si="0"/>
        <v/>
      </c>
      <c r="J64" s="140" t="str">
        <f t="shared" si="1"/>
        <v/>
      </c>
      <c r="K64" s="141" t="str">
        <f t="shared" si="2"/>
        <v/>
      </c>
      <c r="L64" s="142">
        <v>99</v>
      </c>
      <c r="M64" s="151" t="s">
        <v>371</v>
      </c>
      <c r="N64" s="152" t="s">
        <v>415</v>
      </c>
      <c r="O64" s="78"/>
      <c r="P64" s="78"/>
      <c r="Q64" s="78"/>
      <c r="R64" s="78"/>
      <c r="S64" s="78"/>
      <c r="T64" s="78"/>
      <c r="U64" s="78"/>
      <c r="V64" s="78"/>
      <c r="W64" s="78"/>
      <c r="X64" s="78"/>
      <c r="Y64" s="78"/>
    </row>
    <row r="65" spans="1:25" ht="9.75" hidden="1" customHeight="1" x14ac:dyDescent="0.25">
      <c r="A65" s="139" t="str">
        <f t="array" ref="A65">IF(ROW()&lt;=B$3,INDEX(FP!F:F,B$2+ROW()-1)&amp;" - "&amp;INDEX(FP!C:C,B$2+ROW()-1),"")</f>
        <v/>
      </c>
      <c r="B65" s="139"/>
      <c r="C65" s="150" t="str">
        <f t="array" ref="C65">IF(ROW()&lt;=B$3,INDEX(FP!E:E,B$2+ROW()-1),"")</f>
        <v/>
      </c>
      <c r="D65" s="138" t="str">
        <f t="array" ref="D65">IF(ROW()&lt;=B$3,INDEX(FP!F:F,B$2+ROW()-1),"")</f>
        <v/>
      </c>
      <c r="E65" s="138"/>
      <c r="F65" s="138" t="str">
        <f t="array" ref="F65">IF(ROW()&lt;=B$3,INDEX(FP!G:G,B$2+ROW()-1),"")</f>
        <v/>
      </c>
      <c r="G65" s="138"/>
      <c r="H65" s="139" t="str">
        <f t="array" ref="H65">IF(ROW()&lt;=B$3,INDEX(FP!C:C,B$2+ROW()-1),"")</f>
        <v/>
      </c>
      <c r="I65" s="140" t="str">
        <f t="shared" si="0"/>
        <v/>
      </c>
      <c r="J65" s="140" t="str">
        <f t="shared" si="1"/>
        <v/>
      </c>
      <c r="K65" s="141" t="str">
        <f t="shared" si="2"/>
        <v/>
      </c>
      <c r="L65" s="142">
        <v>99</v>
      </c>
      <c r="M65" s="153" t="str">
        <f>$A64</f>
        <v/>
      </c>
      <c r="N65" s="154">
        <v>99</v>
      </c>
      <c r="O65" s="78"/>
      <c r="P65" s="78"/>
      <c r="Q65" s="78"/>
      <c r="R65" s="78"/>
      <c r="S65" s="78"/>
      <c r="T65" s="78"/>
      <c r="U65" s="78"/>
      <c r="V65" s="78"/>
      <c r="W65" s="78"/>
      <c r="X65" s="78"/>
      <c r="Y65" s="78"/>
    </row>
    <row r="66" spans="1:25" ht="9.75" hidden="1" customHeight="1" x14ac:dyDescent="0.25">
      <c r="A66" s="139" t="str">
        <f t="array" ref="A66">IF(ROW()&lt;=B$3,INDEX(FP!F:F,B$2+ROW()-1)&amp;" - "&amp;INDEX(FP!C:C,B$2+ROW()-1),"")</f>
        <v/>
      </c>
      <c r="B66" s="139"/>
      <c r="C66" s="150" t="str">
        <f t="array" ref="C66">IF(ROW()&lt;=B$3,INDEX(FP!E:E,B$2+ROW()-1),"")</f>
        <v/>
      </c>
      <c r="D66" s="138" t="str">
        <f t="array" ref="D66">IF(ROW()&lt;=B$3,INDEX(FP!F:F,B$2+ROW()-1),"")</f>
        <v/>
      </c>
      <c r="E66" s="138"/>
      <c r="F66" s="138" t="str">
        <f t="array" ref="F66">IF(ROW()&lt;=B$3,INDEX(FP!G:G,B$2+ROW()-1),"")</f>
        <v/>
      </c>
      <c r="G66" s="138"/>
      <c r="H66" s="139" t="str">
        <f t="array" ref="H66">IF(ROW()&lt;=B$3,INDEX(FP!C:C,B$2+ROW()-1),"")</f>
        <v/>
      </c>
      <c r="I66" s="140" t="str">
        <f t="shared" si="0"/>
        <v/>
      </c>
      <c r="J66" s="140" t="str">
        <f t="shared" si="1"/>
        <v/>
      </c>
      <c r="K66" s="141" t="str">
        <f t="shared" si="2"/>
        <v/>
      </c>
      <c r="L66" s="142">
        <v>99</v>
      </c>
      <c r="M66" s="159" t="s">
        <v>371</v>
      </c>
      <c r="N66" s="160" t="s">
        <v>415</v>
      </c>
      <c r="O66" s="78"/>
      <c r="P66" s="78"/>
      <c r="Q66" s="78"/>
      <c r="R66" s="78"/>
      <c r="S66" s="78"/>
      <c r="T66" s="78"/>
      <c r="U66" s="78"/>
      <c r="V66" s="78"/>
      <c r="W66" s="78"/>
      <c r="X66" s="78"/>
      <c r="Y66" s="78"/>
    </row>
    <row r="67" spans="1:25" ht="9.75" hidden="1" customHeight="1" x14ac:dyDescent="0.25">
      <c r="A67" s="139" t="str">
        <f t="array" ref="A67">IF(ROW()&lt;=B$3,INDEX(FP!F:F,B$2+ROW()-1)&amp;" - "&amp;INDEX(FP!C:C,B$2+ROW()-1),"")</f>
        <v/>
      </c>
      <c r="B67" s="139"/>
      <c r="C67" s="150" t="str">
        <f t="array" ref="C67">IF(ROW()&lt;=B$3,INDEX(FP!E:E,B$2+ROW()-1),"")</f>
        <v/>
      </c>
      <c r="D67" s="138" t="str">
        <f t="array" ref="D67">IF(ROW()&lt;=B$3,INDEX(FP!F:F,B$2+ROW()-1),"")</f>
        <v/>
      </c>
      <c r="E67" s="138"/>
      <c r="F67" s="138" t="str">
        <f t="array" ref="F67">IF(ROW()&lt;=B$3,INDEX(FP!G:G,B$2+ROW()-1),"")</f>
        <v/>
      </c>
      <c r="G67" s="138"/>
      <c r="H67" s="139" t="str">
        <f t="array" ref="H67">IF(ROW()&lt;=B$3,INDEX(FP!C:C,B$2+ROW()-1),"")</f>
        <v/>
      </c>
      <c r="I67" s="140" t="str">
        <f t="shared" si="0"/>
        <v/>
      </c>
      <c r="J67" s="140" t="str">
        <f t="shared" si="1"/>
        <v/>
      </c>
      <c r="K67" s="141" t="str">
        <f t="shared" si="2"/>
        <v/>
      </c>
      <c r="L67" s="142">
        <v>99</v>
      </c>
      <c r="M67" s="161" t="str">
        <f>$A66</f>
        <v/>
      </c>
      <c r="N67" s="161">
        <v>99</v>
      </c>
      <c r="O67" s="78"/>
      <c r="P67" s="78"/>
      <c r="Q67" s="78"/>
      <c r="R67" s="78"/>
      <c r="S67" s="78"/>
      <c r="T67" s="78"/>
      <c r="U67" s="78"/>
      <c r="V67" s="78"/>
      <c r="W67" s="78"/>
      <c r="X67" s="78"/>
      <c r="Y67" s="78"/>
    </row>
    <row r="68" spans="1:25" ht="9.75" hidden="1" customHeight="1" x14ac:dyDescent="0.25">
      <c r="A68" s="139" t="str">
        <f t="array" ref="A68">IF(ROW()&lt;=B$3,INDEX(FP!F:F,B$2+ROW()-1)&amp;" - "&amp;INDEX(FP!C:C,B$2+ROW()-1),"")</f>
        <v/>
      </c>
      <c r="B68" s="139"/>
      <c r="C68" s="150" t="str">
        <f t="array" ref="C68">IF(ROW()&lt;=B$3,INDEX(FP!E:E,B$2+ROW()-1),"")</f>
        <v/>
      </c>
      <c r="D68" s="138" t="str">
        <f t="array" ref="D68">IF(ROW()&lt;=B$3,INDEX(FP!F:F,B$2+ROW()-1),"")</f>
        <v/>
      </c>
      <c r="E68" s="138"/>
      <c r="F68" s="138" t="str">
        <f t="array" ref="F68">IF(ROW()&lt;=B$3,INDEX(FP!G:G,B$2+ROW()-1),"")</f>
        <v/>
      </c>
      <c r="G68" s="138"/>
      <c r="H68" s="139" t="str">
        <f t="array" ref="H68">IF(ROW()&lt;=B$3,INDEX(FP!C:C,B$2+ROW()-1),"")</f>
        <v/>
      </c>
      <c r="I68" s="140" t="str">
        <f t="shared" si="0"/>
        <v/>
      </c>
      <c r="J68" s="140" t="str">
        <f t="shared" si="1"/>
        <v/>
      </c>
      <c r="K68" s="141" t="str">
        <f t="shared" si="2"/>
        <v/>
      </c>
      <c r="L68" s="142">
        <v>99</v>
      </c>
      <c r="M68" s="151" t="s">
        <v>371</v>
      </c>
      <c r="N68" s="152" t="s">
        <v>415</v>
      </c>
      <c r="O68" s="78"/>
      <c r="P68" s="78"/>
      <c r="Q68" s="78"/>
      <c r="R68" s="78"/>
      <c r="S68" s="78"/>
      <c r="T68" s="78"/>
      <c r="U68" s="78"/>
      <c r="V68" s="78"/>
      <c r="W68" s="78"/>
      <c r="X68" s="78"/>
      <c r="Y68" s="78"/>
    </row>
    <row r="69" spans="1:25" ht="9.75" hidden="1" customHeight="1" x14ac:dyDescent="0.25">
      <c r="A69" s="139" t="str">
        <f t="array" ref="A69">IF(ROW()&lt;=B$3,INDEX(FP!F:F,B$2+ROW()-1)&amp;" - "&amp;INDEX(FP!C:C,B$2+ROW()-1),"")</f>
        <v/>
      </c>
      <c r="B69" s="139"/>
      <c r="C69" s="150" t="str">
        <f t="array" ref="C69">IF(ROW()&lt;=B$3,INDEX(FP!E:E,B$2+ROW()-1),"")</f>
        <v/>
      </c>
      <c r="D69" s="138" t="str">
        <f t="array" ref="D69">IF(ROW()&lt;=B$3,INDEX(FP!F:F,B$2+ROW()-1),"")</f>
        <v/>
      </c>
      <c r="E69" s="138"/>
      <c r="F69" s="138" t="str">
        <f t="array" ref="F69">IF(ROW()&lt;=B$3,INDEX(FP!G:G,B$2+ROW()-1),"")</f>
        <v/>
      </c>
      <c r="G69" s="138"/>
      <c r="H69" s="139" t="str">
        <f t="array" ref="H69">IF(ROW()&lt;=B$3,INDEX(FP!C:C,B$2+ROW()-1),"")</f>
        <v/>
      </c>
      <c r="I69" s="140" t="str">
        <f t="shared" si="0"/>
        <v/>
      </c>
      <c r="J69" s="140" t="str">
        <f t="shared" si="1"/>
        <v/>
      </c>
      <c r="K69" s="141" t="str">
        <f t="shared" si="2"/>
        <v/>
      </c>
      <c r="L69" s="142">
        <v>99</v>
      </c>
      <c r="M69" s="153" t="str">
        <f>$A68</f>
        <v/>
      </c>
      <c r="N69" s="154">
        <v>99</v>
      </c>
      <c r="O69" s="78"/>
      <c r="P69" s="78"/>
      <c r="Q69" s="78"/>
      <c r="R69" s="78"/>
      <c r="S69" s="78"/>
      <c r="T69" s="78"/>
      <c r="U69" s="78"/>
      <c r="V69" s="78"/>
      <c r="W69" s="78"/>
      <c r="X69" s="78"/>
      <c r="Y69" s="78"/>
    </row>
    <row r="70" spans="1:25" ht="9.75" hidden="1" customHeight="1" x14ac:dyDescent="0.25">
      <c r="A70" s="139" t="str">
        <f t="array" ref="A70">IF(ROW()&lt;=B$3,INDEX(FP!F:F,B$2+ROW()-1)&amp;" - "&amp;INDEX(FP!C:C,B$2+ROW()-1),"")</f>
        <v/>
      </c>
      <c r="B70" s="139"/>
      <c r="C70" s="150" t="str">
        <f t="array" ref="C70">IF(ROW()&lt;=B$3,INDEX(FP!E:E,B$2+ROW()-1),"")</f>
        <v/>
      </c>
      <c r="D70" s="138" t="str">
        <f t="array" ref="D70">IF(ROW()&lt;=B$3,INDEX(FP!F:F,B$2+ROW()-1),"")</f>
        <v/>
      </c>
      <c r="E70" s="138"/>
      <c r="F70" s="138" t="str">
        <f t="array" ref="F70">IF(ROW()&lt;=B$3,INDEX(FP!G:G,B$2+ROW()-1),"")</f>
        <v/>
      </c>
      <c r="G70" s="138"/>
      <c r="H70" s="139" t="str">
        <f t="array" ref="H70">IF(ROW()&lt;=B$3,INDEX(FP!C:C,B$2+ROW()-1),"")</f>
        <v/>
      </c>
      <c r="I70" s="140" t="str">
        <f t="shared" si="0"/>
        <v/>
      </c>
      <c r="J70" s="140" t="str">
        <f t="shared" si="1"/>
        <v/>
      </c>
      <c r="K70" s="141" t="str">
        <f t="shared" si="2"/>
        <v/>
      </c>
      <c r="L70" s="142">
        <v>99</v>
      </c>
      <c r="M70" s="159" t="s">
        <v>371</v>
      </c>
      <c r="N70" s="160" t="s">
        <v>415</v>
      </c>
      <c r="O70" s="78"/>
      <c r="P70" s="78"/>
      <c r="Q70" s="78"/>
      <c r="R70" s="78"/>
      <c r="S70" s="78"/>
      <c r="T70" s="78"/>
      <c r="U70" s="78"/>
      <c r="V70" s="78"/>
      <c r="W70" s="78"/>
      <c r="X70" s="78"/>
      <c r="Y70" s="78"/>
    </row>
    <row r="71" spans="1:25" ht="9.75" hidden="1" customHeight="1" x14ac:dyDescent="0.25">
      <c r="A71" s="139" t="str">
        <f t="array" ref="A71">IF(ROW()&lt;=B$3,INDEX(FP!F:F,B$2+ROW()-1)&amp;" - "&amp;INDEX(FP!C:C,B$2+ROW()-1),"")</f>
        <v/>
      </c>
      <c r="B71" s="139"/>
      <c r="C71" s="150" t="str">
        <f t="array" ref="C71">IF(ROW()&lt;=B$3,INDEX(FP!E:E,B$2+ROW()-1),"")</f>
        <v/>
      </c>
      <c r="D71" s="138" t="str">
        <f t="array" ref="D71">IF(ROW()&lt;=B$3,INDEX(FP!F:F,B$2+ROW()-1),"")</f>
        <v/>
      </c>
      <c r="E71" s="138"/>
      <c r="F71" s="138" t="str">
        <f t="array" ref="F71">IF(ROW()&lt;=B$3,INDEX(FP!G:G,B$2+ROW()-1),"")</f>
        <v/>
      </c>
      <c r="G71" s="138"/>
      <c r="H71" s="139" t="str">
        <f t="array" ref="H71">IF(ROW()&lt;=B$3,INDEX(FP!C:C,B$2+ROW()-1),"")</f>
        <v/>
      </c>
      <c r="I71" s="140" t="str">
        <f t="shared" si="0"/>
        <v/>
      </c>
      <c r="J71" s="140" t="str">
        <f t="shared" si="1"/>
        <v/>
      </c>
      <c r="K71" s="141" t="str">
        <f t="shared" si="2"/>
        <v/>
      </c>
      <c r="L71" s="142">
        <v>99</v>
      </c>
      <c r="M71" s="161" t="str">
        <f>$A70</f>
        <v/>
      </c>
      <c r="N71" s="161">
        <v>99</v>
      </c>
      <c r="O71" s="78"/>
      <c r="P71" s="78"/>
      <c r="Q71" s="78"/>
      <c r="R71" s="78"/>
      <c r="S71" s="78"/>
      <c r="T71" s="78"/>
      <c r="U71" s="78"/>
      <c r="V71" s="78"/>
      <c r="W71" s="78"/>
      <c r="X71" s="78"/>
      <c r="Y71" s="78"/>
    </row>
    <row r="72" spans="1:25" ht="9.75" hidden="1" customHeight="1" x14ac:dyDescent="0.25">
      <c r="A72" s="139" t="str">
        <f t="array" ref="A72">IF(ROW()&lt;=B$3,INDEX(FP!F:F,B$2+ROW()-1)&amp;" - "&amp;INDEX(FP!C:C,B$2+ROW()-1),"")</f>
        <v/>
      </c>
      <c r="B72" s="139"/>
      <c r="C72" s="150" t="str">
        <f t="array" ref="C72">IF(ROW()&lt;=B$3,INDEX(FP!E:E,B$2+ROW()-1),"")</f>
        <v/>
      </c>
      <c r="D72" s="138" t="str">
        <f t="array" ref="D72">IF(ROW()&lt;=B$3,INDEX(FP!F:F,B$2+ROW()-1),"")</f>
        <v/>
      </c>
      <c r="E72" s="138"/>
      <c r="F72" s="138" t="str">
        <f t="array" ref="F72">IF(ROW()&lt;=B$3,INDEX(FP!G:G,B$2+ROW()-1),"")</f>
        <v/>
      </c>
      <c r="G72" s="138"/>
      <c r="H72" s="139" t="str">
        <f t="array" ref="H72">IF(ROW()&lt;=B$3,INDEX(FP!C:C,B$2+ROW()-1),"")</f>
        <v/>
      </c>
      <c r="I72" s="140" t="str">
        <f t="shared" si="0"/>
        <v/>
      </c>
      <c r="J72" s="140" t="str">
        <f t="shared" si="1"/>
        <v/>
      </c>
      <c r="K72" s="141" t="str">
        <f t="shared" si="2"/>
        <v/>
      </c>
      <c r="L72" s="142">
        <v>99</v>
      </c>
      <c r="M72" s="151" t="s">
        <v>371</v>
      </c>
      <c r="N72" s="152" t="s">
        <v>415</v>
      </c>
      <c r="O72" s="78"/>
      <c r="P72" s="78"/>
      <c r="Q72" s="78"/>
      <c r="R72" s="78"/>
      <c r="S72" s="78"/>
      <c r="T72" s="78"/>
      <c r="U72" s="78"/>
      <c r="V72" s="78"/>
      <c r="W72" s="78"/>
      <c r="X72" s="78"/>
      <c r="Y72" s="78"/>
    </row>
    <row r="73" spans="1:25" ht="9.75" hidden="1" customHeight="1" x14ac:dyDescent="0.25">
      <c r="A73" s="139" t="str">
        <f t="array" ref="A73">IF(ROW()&lt;=B$3,INDEX(FP!F:F,B$2+ROW()-1)&amp;" - "&amp;INDEX(FP!C:C,B$2+ROW()-1),"")</f>
        <v/>
      </c>
      <c r="B73" s="139"/>
      <c r="C73" s="150" t="str">
        <f t="array" ref="C73">IF(ROW()&lt;=B$3,INDEX(FP!E:E,B$2+ROW()-1),"")</f>
        <v/>
      </c>
      <c r="D73" s="138" t="str">
        <f t="array" ref="D73">IF(ROW()&lt;=B$3,INDEX(FP!F:F,B$2+ROW()-1),"")</f>
        <v/>
      </c>
      <c r="E73" s="138"/>
      <c r="F73" s="138" t="str">
        <f t="array" ref="F73">IF(ROW()&lt;=B$3,INDEX(FP!G:G,B$2+ROW()-1),"")</f>
        <v/>
      </c>
      <c r="G73" s="138"/>
      <c r="H73" s="139" t="str">
        <f t="array" ref="H73">IF(ROW()&lt;=B$3,INDEX(FP!C:C,B$2+ROW()-1),"")</f>
        <v/>
      </c>
      <c r="I73" s="140" t="str">
        <f t="shared" si="0"/>
        <v/>
      </c>
      <c r="J73" s="140" t="str">
        <f t="shared" si="1"/>
        <v/>
      </c>
      <c r="K73" s="141" t="str">
        <f t="shared" si="2"/>
        <v/>
      </c>
      <c r="L73" s="142">
        <v>99</v>
      </c>
      <c r="M73" s="153" t="str">
        <f>$A72</f>
        <v/>
      </c>
      <c r="N73" s="154">
        <v>99</v>
      </c>
      <c r="O73" s="78"/>
      <c r="P73" s="78"/>
      <c r="Q73" s="78"/>
      <c r="R73" s="78"/>
      <c r="S73" s="78"/>
      <c r="T73" s="78"/>
      <c r="U73" s="78"/>
      <c r="V73" s="78"/>
      <c r="W73" s="78"/>
      <c r="X73" s="78"/>
      <c r="Y73" s="78"/>
    </row>
    <row r="74" spans="1:25" ht="9.75" hidden="1" customHeight="1" x14ac:dyDescent="0.25">
      <c r="A74" s="139" t="str">
        <f t="array" ref="A74">IF(ROW()&lt;=B$3,INDEX(FP!F:F,B$2+ROW()-1)&amp;" - "&amp;INDEX(FP!C:C,B$2+ROW()-1),"")</f>
        <v/>
      </c>
      <c r="B74" s="139"/>
      <c r="C74" s="150" t="str">
        <f t="array" ref="C74">IF(ROW()&lt;=B$3,INDEX(FP!E:E,B$2+ROW()-1),"")</f>
        <v/>
      </c>
      <c r="D74" s="138" t="str">
        <f t="array" ref="D74">IF(ROW()&lt;=B$3,INDEX(FP!F:F,B$2+ROW()-1),"")</f>
        <v/>
      </c>
      <c r="E74" s="138"/>
      <c r="F74" s="138" t="str">
        <f t="array" ref="F74">IF(ROW()&lt;=B$3,INDEX(FP!G:G,B$2+ROW()-1),"")</f>
        <v/>
      </c>
      <c r="G74" s="138"/>
      <c r="H74" s="139" t="str">
        <f t="array" ref="H74">IF(ROW()&lt;=B$3,INDEX(FP!C:C,B$2+ROW()-1),"")</f>
        <v/>
      </c>
      <c r="I74" s="140" t="str">
        <f t="shared" si="0"/>
        <v/>
      </c>
      <c r="J74" s="140" t="str">
        <f t="shared" si="1"/>
        <v/>
      </c>
      <c r="K74" s="141" t="str">
        <f t="shared" si="2"/>
        <v/>
      </c>
      <c r="L74" s="142">
        <v>99</v>
      </c>
      <c r="M74" s="159" t="s">
        <v>371</v>
      </c>
      <c r="N74" s="160" t="s">
        <v>415</v>
      </c>
      <c r="O74" s="78"/>
      <c r="P74" s="78"/>
      <c r="Q74" s="78"/>
      <c r="R74" s="78"/>
      <c r="S74" s="78"/>
      <c r="T74" s="78"/>
      <c r="U74" s="78"/>
      <c r="V74" s="78"/>
      <c r="W74" s="78"/>
      <c r="X74" s="78"/>
      <c r="Y74" s="78"/>
    </row>
    <row r="75" spans="1:25" ht="9.75" hidden="1" customHeight="1" x14ac:dyDescent="0.25">
      <c r="A75" s="139" t="str">
        <f t="array" ref="A75">IF(ROW()&lt;=B$3,INDEX(FP!F:F,B$2+ROW()-1)&amp;" - "&amp;INDEX(FP!C:C,B$2+ROW()-1),"")</f>
        <v/>
      </c>
      <c r="B75" s="139"/>
      <c r="C75" s="150" t="str">
        <f t="array" ref="C75">IF(ROW()&lt;=B$3,INDEX(FP!E:E,B$2+ROW()-1),"")</f>
        <v/>
      </c>
      <c r="D75" s="138" t="str">
        <f t="array" ref="D75">IF(ROW()&lt;=B$3,INDEX(FP!F:F,B$2+ROW()-1),"")</f>
        <v/>
      </c>
      <c r="E75" s="138"/>
      <c r="F75" s="138" t="str">
        <f t="array" ref="F75">IF(ROW()&lt;=B$3,INDEX(FP!G:G,B$2+ROW()-1),"")</f>
        <v/>
      </c>
      <c r="G75" s="138"/>
      <c r="H75" s="139" t="str">
        <f t="array" ref="H75">IF(ROW()&lt;=B$3,INDEX(FP!C:C,B$2+ROW()-1),"")</f>
        <v/>
      </c>
      <c r="I75" s="140" t="str">
        <f t="shared" si="0"/>
        <v/>
      </c>
      <c r="J75" s="140" t="str">
        <f t="shared" si="1"/>
        <v/>
      </c>
      <c r="K75" s="141" t="str">
        <f t="shared" si="2"/>
        <v/>
      </c>
      <c r="L75" s="142">
        <v>99</v>
      </c>
      <c r="M75" s="161" t="str">
        <f>$A74</f>
        <v/>
      </c>
      <c r="N75" s="161">
        <v>99</v>
      </c>
      <c r="O75" s="78"/>
      <c r="P75" s="78"/>
      <c r="Q75" s="78"/>
      <c r="R75" s="78"/>
      <c r="S75" s="78"/>
      <c r="T75" s="78"/>
      <c r="U75" s="78"/>
      <c r="V75" s="78"/>
      <c r="W75" s="78"/>
      <c r="X75" s="78"/>
      <c r="Y75" s="78"/>
    </row>
    <row r="76" spans="1:25" ht="9.75" hidden="1" customHeight="1" x14ac:dyDescent="0.25">
      <c r="A76" s="139" t="str">
        <f t="array" ref="A76">IF(ROW()&lt;=B$3,INDEX(FP!F:F,B$2+ROW()-1)&amp;" - "&amp;INDEX(FP!C:C,B$2+ROW()-1),"")</f>
        <v/>
      </c>
      <c r="B76" s="139"/>
      <c r="C76" s="150" t="str">
        <f t="array" ref="C76">IF(ROW()&lt;=B$3,INDEX(FP!E:E,B$2+ROW()-1),"")</f>
        <v/>
      </c>
      <c r="D76" s="138" t="str">
        <f t="array" ref="D76">IF(ROW()&lt;=B$3,INDEX(FP!F:F,B$2+ROW()-1),"")</f>
        <v/>
      </c>
      <c r="E76" s="138"/>
      <c r="F76" s="138" t="str">
        <f t="array" ref="F76">IF(ROW()&lt;=B$3,INDEX(FP!G:G,B$2+ROW()-1),"")</f>
        <v/>
      </c>
      <c r="G76" s="138"/>
      <c r="H76" s="139" t="str">
        <f t="array" ref="H76">IF(ROW()&lt;=B$3,INDEX(FP!C:C,B$2+ROW()-1),"")</f>
        <v/>
      </c>
      <c r="I76" s="140" t="str">
        <f t="shared" si="0"/>
        <v/>
      </c>
      <c r="J76" s="140" t="str">
        <f t="shared" si="1"/>
        <v/>
      </c>
      <c r="K76" s="141" t="str">
        <f t="shared" si="2"/>
        <v/>
      </c>
      <c r="L76" s="142">
        <v>99</v>
      </c>
      <c r="M76" s="151" t="s">
        <v>371</v>
      </c>
      <c r="N76" s="152" t="s">
        <v>415</v>
      </c>
      <c r="O76" s="78"/>
      <c r="P76" s="78"/>
      <c r="Q76" s="78"/>
      <c r="R76" s="78"/>
      <c r="S76" s="78"/>
      <c r="T76" s="78"/>
      <c r="U76" s="78"/>
      <c r="V76" s="78"/>
      <c r="W76" s="78"/>
      <c r="X76" s="78"/>
      <c r="Y76" s="78"/>
    </row>
    <row r="77" spans="1:25" ht="9.75" hidden="1" customHeight="1" x14ac:dyDescent="0.25">
      <c r="A77" s="139" t="str">
        <f t="array" ref="A77">IF(ROW()&lt;=B$3,INDEX(FP!F:F,B$2+ROW()-1)&amp;" - "&amp;INDEX(FP!C:C,B$2+ROW()-1),"")</f>
        <v/>
      </c>
      <c r="B77" s="139"/>
      <c r="C77" s="150" t="str">
        <f t="array" ref="C77">IF(ROW()&lt;=B$3,INDEX(FP!E:E,B$2+ROW()-1),"")</f>
        <v/>
      </c>
      <c r="D77" s="138" t="str">
        <f t="array" ref="D77">IF(ROW()&lt;=B$3,INDEX(FP!F:F,B$2+ROW()-1),"")</f>
        <v/>
      </c>
      <c r="E77" s="138"/>
      <c r="F77" s="138" t="str">
        <f t="array" ref="F77">IF(ROW()&lt;=B$3,INDEX(FP!G:G,B$2+ROW()-1),"")</f>
        <v/>
      </c>
      <c r="G77" s="138"/>
      <c r="H77" s="139" t="str">
        <f t="array" ref="H77">IF(ROW()&lt;=B$3,INDEX(FP!C:C,B$2+ROW()-1),"")</f>
        <v/>
      </c>
      <c r="I77" s="140" t="str">
        <f t="shared" si="0"/>
        <v/>
      </c>
      <c r="J77" s="140" t="str">
        <f t="shared" si="1"/>
        <v/>
      </c>
      <c r="K77" s="141" t="str">
        <f t="shared" si="2"/>
        <v/>
      </c>
      <c r="L77" s="142">
        <v>99</v>
      </c>
      <c r="M77" s="153" t="str">
        <f>$A76</f>
        <v/>
      </c>
      <c r="N77" s="154">
        <v>99</v>
      </c>
      <c r="O77" s="78"/>
      <c r="P77" s="78"/>
      <c r="Q77" s="78"/>
      <c r="R77" s="78"/>
      <c r="S77" s="78"/>
      <c r="T77" s="78"/>
      <c r="U77" s="78"/>
      <c r="V77" s="78"/>
      <c r="W77" s="78"/>
      <c r="X77" s="78"/>
      <c r="Y77" s="78"/>
    </row>
    <row r="78" spans="1:25" ht="9.75" hidden="1" customHeight="1" x14ac:dyDescent="0.25">
      <c r="A78" s="139" t="str">
        <f t="array" ref="A78">IF(ROW()&lt;=B$3,INDEX(FP!F:F,B$2+ROW()-1)&amp;" - "&amp;INDEX(FP!C:C,B$2+ROW()-1),"")</f>
        <v/>
      </c>
      <c r="B78" s="139"/>
      <c r="C78" s="150" t="str">
        <f t="array" ref="C78">IF(ROW()&lt;=B$3,INDEX(FP!E:E,B$2+ROW()-1),"")</f>
        <v/>
      </c>
      <c r="D78" s="138" t="str">
        <f t="array" ref="D78">IF(ROW()&lt;=B$3,INDEX(FP!F:F,B$2+ROW()-1),"")</f>
        <v/>
      </c>
      <c r="E78" s="138"/>
      <c r="F78" s="138" t="str">
        <f t="array" ref="F78">IF(ROW()&lt;=B$3,INDEX(FP!G:G,B$2+ROW()-1),"")</f>
        <v/>
      </c>
      <c r="G78" s="138"/>
      <c r="H78" s="139" t="str">
        <f t="array" ref="H78">IF(ROW()&lt;=B$3,INDEX(FP!C:C,B$2+ROW()-1),"")</f>
        <v/>
      </c>
      <c r="I78" s="140" t="str">
        <f t="shared" si="0"/>
        <v/>
      </c>
      <c r="J78" s="140" t="str">
        <f t="shared" si="1"/>
        <v/>
      </c>
      <c r="K78" s="141" t="str">
        <f t="shared" si="2"/>
        <v/>
      </c>
      <c r="L78" s="142">
        <v>99</v>
      </c>
      <c r="M78" s="159" t="s">
        <v>371</v>
      </c>
      <c r="N78" s="160" t="s">
        <v>415</v>
      </c>
      <c r="O78" s="78"/>
      <c r="P78" s="78"/>
      <c r="Q78" s="78"/>
      <c r="R78" s="78"/>
      <c r="S78" s="78"/>
      <c r="T78" s="78"/>
      <c r="U78" s="78"/>
      <c r="V78" s="78"/>
      <c r="W78" s="78"/>
      <c r="X78" s="78"/>
      <c r="Y78" s="78"/>
    </row>
    <row r="79" spans="1:25" ht="9.75" hidden="1" customHeight="1" x14ac:dyDescent="0.25">
      <c r="A79" s="139" t="str">
        <f t="array" ref="A79">IF(ROW()&lt;=B$3,INDEX(FP!F:F,B$2+ROW()-1)&amp;" - "&amp;INDEX(FP!C:C,B$2+ROW()-1),"")</f>
        <v/>
      </c>
      <c r="B79" s="139"/>
      <c r="C79" s="150" t="str">
        <f t="array" ref="C79">IF(ROW()&lt;=B$3,INDEX(FP!E:E,B$2+ROW()-1),"")</f>
        <v/>
      </c>
      <c r="D79" s="138" t="str">
        <f t="array" ref="D79">IF(ROW()&lt;=B$3,INDEX(FP!F:F,B$2+ROW()-1),"")</f>
        <v/>
      </c>
      <c r="E79" s="138"/>
      <c r="F79" s="138" t="str">
        <f t="array" ref="F79">IF(ROW()&lt;=B$3,INDEX(FP!G:G,B$2+ROW()-1),"")</f>
        <v/>
      </c>
      <c r="G79" s="138"/>
      <c r="H79" s="139" t="str">
        <f t="array" ref="H79">IF(ROW()&lt;=B$3,INDEX(FP!C:C,B$2+ROW()-1),"")</f>
        <v/>
      </c>
      <c r="I79" s="140" t="str">
        <f t="shared" si="0"/>
        <v/>
      </c>
      <c r="J79" s="140" t="str">
        <f t="shared" si="1"/>
        <v/>
      </c>
      <c r="K79" s="141" t="str">
        <f t="shared" si="2"/>
        <v/>
      </c>
      <c r="L79" s="142">
        <v>99</v>
      </c>
      <c r="M79" s="161" t="str">
        <f>$A78</f>
        <v/>
      </c>
      <c r="N79" s="161">
        <v>99</v>
      </c>
      <c r="O79" s="78"/>
      <c r="P79" s="78"/>
      <c r="Q79" s="78"/>
      <c r="R79" s="78"/>
      <c r="S79" s="78"/>
      <c r="T79" s="78"/>
      <c r="U79" s="78"/>
      <c r="V79" s="78"/>
      <c r="W79" s="78"/>
      <c r="X79" s="78"/>
      <c r="Y79" s="78"/>
    </row>
    <row r="80" spans="1:25" ht="9.75" hidden="1" customHeight="1" x14ac:dyDescent="0.25">
      <c r="A80" s="139" t="str">
        <f t="array" ref="A80">IF(ROW()&lt;=B$3,INDEX(FP!F:F,B$2+ROW()-1)&amp;" - "&amp;INDEX(FP!C:C,B$2+ROW()-1),"")</f>
        <v/>
      </c>
      <c r="B80" s="139"/>
      <c r="C80" s="150" t="str">
        <f t="array" ref="C80">IF(ROW()&lt;=B$3,INDEX(FP!E:E,B$2+ROW()-1),"")</f>
        <v/>
      </c>
      <c r="D80" s="138" t="str">
        <f t="array" ref="D80">IF(ROW()&lt;=B$3,INDEX(FP!F:F,B$2+ROW()-1),"")</f>
        <v/>
      </c>
      <c r="E80" s="138"/>
      <c r="F80" s="138" t="str">
        <f t="array" ref="F80">IF(ROW()&lt;=B$3,INDEX(FP!G:G,B$2+ROW()-1),"")</f>
        <v/>
      </c>
      <c r="G80" s="138"/>
      <c r="H80" s="139" t="str">
        <f t="array" ref="H80">IF(ROW()&lt;=B$3,INDEX(FP!C:C,B$2+ROW()-1),"")</f>
        <v/>
      </c>
      <c r="I80" s="140" t="str">
        <f t="shared" si="0"/>
        <v/>
      </c>
      <c r="J80" s="140" t="str">
        <f t="shared" si="1"/>
        <v/>
      </c>
      <c r="K80" s="141" t="str">
        <f t="shared" si="2"/>
        <v/>
      </c>
      <c r="L80" s="142">
        <v>99</v>
      </c>
      <c r="M80" s="151" t="s">
        <v>371</v>
      </c>
      <c r="N80" s="152" t="s">
        <v>415</v>
      </c>
      <c r="O80" s="78"/>
      <c r="P80" s="78"/>
      <c r="Q80" s="78"/>
      <c r="R80" s="78"/>
      <c r="S80" s="78"/>
      <c r="T80" s="78"/>
      <c r="U80" s="78"/>
      <c r="V80" s="78"/>
      <c r="W80" s="78"/>
      <c r="X80" s="78"/>
      <c r="Y80" s="78"/>
    </row>
    <row r="81" spans="1:25" ht="9.75" hidden="1" customHeight="1" x14ac:dyDescent="0.25">
      <c r="A81" s="139" t="str">
        <f t="array" ref="A81">IF(ROW()&lt;=B$3,INDEX(FP!F:F,B$2+ROW()-1)&amp;" - "&amp;INDEX(FP!C:C,B$2+ROW()-1),"")</f>
        <v/>
      </c>
      <c r="B81" s="139"/>
      <c r="C81" s="150" t="str">
        <f t="array" ref="C81">IF(ROW()&lt;=B$3,INDEX(FP!E:E,B$2+ROW()-1),"")</f>
        <v/>
      </c>
      <c r="D81" s="138" t="str">
        <f t="array" ref="D81">IF(ROW()&lt;=B$3,INDEX(FP!F:F,B$2+ROW()-1),"")</f>
        <v/>
      </c>
      <c r="E81" s="138"/>
      <c r="F81" s="138" t="str">
        <f t="array" ref="F81">IF(ROW()&lt;=B$3,INDEX(FP!G:G,B$2+ROW()-1),"")</f>
        <v/>
      </c>
      <c r="G81" s="138"/>
      <c r="H81" s="139" t="str">
        <f t="array" ref="H81">IF(ROW()&lt;=B$3,INDEX(FP!C:C,B$2+ROW()-1),"")</f>
        <v/>
      </c>
      <c r="I81" s="140" t="str">
        <f t="shared" si="0"/>
        <v/>
      </c>
      <c r="J81" s="140" t="str">
        <f t="shared" si="1"/>
        <v/>
      </c>
      <c r="K81" s="141" t="str">
        <f t="shared" si="2"/>
        <v/>
      </c>
      <c r="L81" s="142">
        <v>99</v>
      </c>
      <c r="M81" s="153" t="str">
        <f>$A80</f>
        <v/>
      </c>
      <c r="N81" s="154">
        <v>99</v>
      </c>
      <c r="O81" s="78"/>
      <c r="P81" s="78"/>
      <c r="Q81" s="78"/>
      <c r="R81" s="78"/>
      <c r="S81" s="78"/>
      <c r="T81" s="78"/>
      <c r="U81" s="78"/>
      <c r="V81" s="78"/>
      <c r="W81" s="78"/>
      <c r="X81" s="78"/>
      <c r="Y81" s="78"/>
    </row>
    <row r="82" spans="1:25" ht="9.75" hidden="1" customHeight="1" x14ac:dyDescent="0.25">
      <c r="A82" s="139" t="str">
        <f t="array" ref="A82">IF(ROW()&lt;=B$3,INDEX(FP!F:F,B$2+ROW()-1)&amp;" - "&amp;INDEX(FP!C:C,B$2+ROW()-1),"")</f>
        <v/>
      </c>
      <c r="B82" s="139"/>
      <c r="C82" s="150" t="str">
        <f t="array" ref="C82">IF(ROW()&lt;=B$3,INDEX(FP!E:E,B$2+ROW()-1),"")</f>
        <v/>
      </c>
      <c r="D82" s="138" t="str">
        <f t="array" ref="D82">IF(ROW()&lt;=B$3,INDEX(FP!F:F,B$2+ROW()-1),"")</f>
        <v/>
      </c>
      <c r="E82" s="138"/>
      <c r="F82" s="138" t="str">
        <f t="array" ref="F82">IF(ROW()&lt;=B$3,INDEX(FP!G:G,B$2+ROW()-1),"")</f>
        <v/>
      </c>
      <c r="G82" s="138"/>
      <c r="H82" s="139" t="str">
        <f t="array" ref="H82">IF(ROW()&lt;=B$3,INDEX(FP!C:C,B$2+ROW()-1),"")</f>
        <v/>
      </c>
      <c r="I82" s="140" t="str">
        <f t="shared" si="0"/>
        <v/>
      </c>
      <c r="J82" s="140" t="str">
        <f t="shared" si="1"/>
        <v/>
      </c>
      <c r="K82" s="141" t="str">
        <f t="shared" si="2"/>
        <v/>
      </c>
      <c r="L82" s="142">
        <v>99</v>
      </c>
      <c r="M82" s="159" t="s">
        <v>371</v>
      </c>
      <c r="N82" s="160" t="s">
        <v>415</v>
      </c>
      <c r="O82" s="78"/>
      <c r="P82" s="78"/>
      <c r="Q82" s="78"/>
      <c r="R82" s="78"/>
      <c r="S82" s="78"/>
      <c r="T82" s="78"/>
      <c r="U82" s="78"/>
      <c r="V82" s="78"/>
      <c r="W82" s="78"/>
      <c r="X82" s="78"/>
      <c r="Y82" s="78"/>
    </row>
    <row r="83" spans="1:25" ht="9.75" hidden="1" customHeight="1" x14ac:dyDescent="0.25">
      <c r="A83" s="139" t="str">
        <f t="array" ref="A83">IF(ROW()&lt;=B$3,INDEX(FP!F:F,B$2+ROW()-1)&amp;" - "&amp;INDEX(FP!C:C,B$2+ROW()-1),"")</f>
        <v/>
      </c>
      <c r="B83" s="139"/>
      <c r="C83" s="150" t="str">
        <f t="array" ref="C83">IF(ROW()&lt;=B$3,INDEX(FP!E:E,B$2+ROW()-1),"")</f>
        <v/>
      </c>
      <c r="D83" s="138" t="str">
        <f t="array" ref="D83">IF(ROW()&lt;=B$3,INDEX(FP!F:F,B$2+ROW()-1),"")</f>
        <v/>
      </c>
      <c r="E83" s="138"/>
      <c r="F83" s="138" t="str">
        <f t="array" ref="F83">IF(ROW()&lt;=B$3,INDEX(FP!G:G,B$2+ROW()-1),"")</f>
        <v/>
      </c>
      <c r="G83" s="138"/>
      <c r="H83" s="139" t="str">
        <f t="array" ref="H83">IF(ROW()&lt;=B$3,INDEX(FP!C:C,B$2+ROW()-1),"")</f>
        <v/>
      </c>
      <c r="I83" s="140" t="str">
        <f t="shared" si="0"/>
        <v/>
      </c>
      <c r="J83" s="140" t="str">
        <f t="shared" si="1"/>
        <v/>
      </c>
      <c r="K83" s="141" t="str">
        <f t="shared" si="2"/>
        <v/>
      </c>
      <c r="L83" s="142">
        <v>99</v>
      </c>
      <c r="M83" s="161" t="str">
        <f>$A82</f>
        <v/>
      </c>
      <c r="N83" s="161">
        <v>99</v>
      </c>
      <c r="O83" s="78"/>
      <c r="P83" s="78"/>
      <c r="Q83" s="78"/>
      <c r="R83" s="78"/>
      <c r="S83" s="78"/>
      <c r="T83" s="78"/>
      <c r="U83" s="78"/>
      <c r="V83" s="78"/>
      <c r="W83" s="78"/>
      <c r="X83" s="78"/>
      <c r="Y83" s="78"/>
    </row>
    <row r="84" spans="1:25" ht="9.75" hidden="1" customHeight="1" x14ac:dyDescent="0.25">
      <c r="A84" s="139" t="str">
        <f t="array" ref="A84">IF(ROW()&lt;=B$3,INDEX(FP!F:F,B$2+ROW()-1)&amp;" - "&amp;INDEX(FP!C:C,B$2+ROW()-1),"")</f>
        <v/>
      </c>
      <c r="B84" s="139"/>
      <c r="C84" s="150" t="str">
        <f t="array" ref="C84">IF(ROW()&lt;=B$3,INDEX(FP!E:E,B$2+ROW()-1),"")</f>
        <v/>
      </c>
      <c r="D84" s="138" t="str">
        <f t="array" ref="D84">IF(ROW()&lt;=B$3,INDEX(FP!F:F,B$2+ROW()-1),"")</f>
        <v/>
      </c>
      <c r="E84" s="138"/>
      <c r="F84" s="138" t="str">
        <f t="array" ref="F84">IF(ROW()&lt;=B$3,INDEX(FP!G:G,B$2+ROW()-1),"")</f>
        <v/>
      </c>
      <c r="G84" s="138"/>
      <c r="H84" s="139" t="str">
        <f t="array" ref="H84">IF(ROW()&lt;=B$3,INDEX(FP!C:C,B$2+ROW()-1),"")</f>
        <v/>
      </c>
      <c r="I84" s="140" t="str">
        <f t="shared" si="0"/>
        <v/>
      </c>
      <c r="J84" s="140" t="str">
        <f t="shared" si="1"/>
        <v/>
      </c>
      <c r="K84" s="141" t="str">
        <f t="shared" si="2"/>
        <v/>
      </c>
      <c r="L84" s="142">
        <v>99</v>
      </c>
      <c r="M84" s="151" t="s">
        <v>371</v>
      </c>
      <c r="N84" s="152" t="s">
        <v>415</v>
      </c>
      <c r="O84" s="78"/>
      <c r="P84" s="78"/>
      <c r="Q84" s="78"/>
      <c r="R84" s="78"/>
      <c r="S84" s="78"/>
      <c r="T84" s="78"/>
      <c r="U84" s="78"/>
      <c r="V84" s="78"/>
      <c r="W84" s="78"/>
      <c r="X84" s="78"/>
      <c r="Y84" s="78"/>
    </row>
    <row r="85" spans="1:25" ht="9.75" hidden="1" customHeight="1" x14ac:dyDescent="0.25">
      <c r="A85" s="139" t="str">
        <f t="array" ref="A85">IF(ROW()&lt;=B$3,INDEX(FP!F:F,B$2+ROW()-1)&amp;" - "&amp;INDEX(FP!C:C,B$2+ROW()-1),"")</f>
        <v/>
      </c>
      <c r="B85" s="139"/>
      <c r="C85" s="150" t="str">
        <f t="array" ref="C85">IF(ROW()&lt;=B$3,INDEX(FP!E:E,B$2+ROW()-1),"")</f>
        <v/>
      </c>
      <c r="D85" s="138" t="str">
        <f t="array" ref="D85">IF(ROW()&lt;=B$3,INDEX(FP!F:F,B$2+ROW()-1),"")</f>
        <v/>
      </c>
      <c r="E85" s="138"/>
      <c r="F85" s="138" t="str">
        <f t="array" ref="F85">IF(ROW()&lt;=B$3,INDEX(FP!G:G,B$2+ROW()-1),"")</f>
        <v/>
      </c>
      <c r="G85" s="138"/>
      <c r="H85" s="139" t="str">
        <f t="array" ref="H85">IF(ROW()&lt;=B$3,INDEX(FP!C:C,B$2+ROW()-1),"")</f>
        <v/>
      </c>
      <c r="I85" s="140" t="str">
        <f t="shared" si="0"/>
        <v/>
      </c>
      <c r="J85" s="140" t="str">
        <f t="shared" si="1"/>
        <v/>
      </c>
      <c r="K85" s="141" t="str">
        <f t="shared" si="2"/>
        <v/>
      </c>
      <c r="L85" s="142">
        <v>99</v>
      </c>
      <c r="M85" s="153" t="str">
        <f>$A84</f>
        <v/>
      </c>
      <c r="N85" s="154">
        <v>99</v>
      </c>
      <c r="O85" s="78"/>
      <c r="P85" s="78"/>
      <c r="Q85" s="78"/>
      <c r="R85" s="78"/>
      <c r="S85" s="78"/>
      <c r="T85" s="78"/>
      <c r="U85" s="78"/>
      <c r="V85" s="78"/>
      <c r="W85" s="78"/>
      <c r="X85" s="78"/>
      <c r="Y85" s="78"/>
    </row>
    <row r="86" spans="1:25" ht="9.75" hidden="1" customHeight="1" x14ac:dyDescent="0.25">
      <c r="A86" s="139" t="str">
        <f t="array" ref="A86">IF(ROW()&lt;=B$3,INDEX(FP!F:F,B$2+ROW()-1)&amp;" - "&amp;INDEX(FP!C:C,B$2+ROW()-1),"")</f>
        <v/>
      </c>
      <c r="B86" s="139"/>
      <c r="C86" s="150" t="str">
        <f t="array" ref="C86">IF(ROW()&lt;=B$3,INDEX(FP!E:E,B$2+ROW()-1),"")</f>
        <v/>
      </c>
      <c r="D86" s="138" t="str">
        <f t="array" ref="D86">IF(ROW()&lt;=B$3,INDEX(FP!F:F,B$2+ROW()-1),"")</f>
        <v/>
      </c>
      <c r="E86" s="138"/>
      <c r="F86" s="138" t="str">
        <f t="array" ref="F86">IF(ROW()&lt;=B$3,INDEX(FP!G:G,B$2+ROW()-1),"")</f>
        <v/>
      </c>
      <c r="G86" s="138"/>
      <c r="H86" s="139" t="str">
        <f t="array" ref="H86">IF(ROW()&lt;=B$3,INDEX(FP!C:C,B$2+ROW()-1),"")</f>
        <v/>
      </c>
      <c r="I86" s="140" t="str">
        <f t="shared" si="0"/>
        <v/>
      </c>
      <c r="J86" s="140" t="str">
        <f t="shared" si="1"/>
        <v/>
      </c>
      <c r="K86" s="141" t="str">
        <f t="shared" si="2"/>
        <v/>
      </c>
      <c r="L86" s="142">
        <v>99</v>
      </c>
      <c r="M86" s="159" t="s">
        <v>371</v>
      </c>
      <c r="N86" s="160" t="s">
        <v>415</v>
      </c>
      <c r="O86" s="78"/>
      <c r="P86" s="78"/>
      <c r="Q86" s="78"/>
      <c r="R86" s="78"/>
      <c r="S86" s="78"/>
      <c r="T86" s="78"/>
      <c r="U86" s="78"/>
      <c r="V86" s="78"/>
      <c r="W86" s="78"/>
      <c r="X86" s="78"/>
      <c r="Y86" s="78"/>
    </row>
    <row r="87" spans="1:25" ht="9.75" hidden="1" customHeight="1" x14ac:dyDescent="0.25">
      <c r="A87" s="139" t="str">
        <f t="array" ref="A87">IF(ROW()&lt;=B$3,INDEX(FP!F:F,B$2+ROW()-1)&amp;" - "&amp;INDEX(FP!C:C,B$2+ROW()-1),"")</f>
        <v/>
      </c>
      <c r="B87" s="139"/>
      <c r="C87" s="150" t="str">
        <f t="array" ref="C87">IF(ROW()&lt;=B$3,INDEX(FP!E:E,B$2+ROW()-1),"")</f>
        <v/>
      </c>
      <c r="D87" s="138" t="str">
        <f t="array" ref="D87">IF(ROW()&lt;=B$3,INDEX(FP!F:F,B$2+ROW()-1),"")</f>
        <v/>
      </c>
      <c r="E87" s="138"/>
      <c r="F87" s="138" t="str">
        <f t="array" ref="F87">IF(ROW()&lt;=B$3,INDEX(FP!G:G,B$2+ROW()-1),"")</f>
        <v/>
      </c>
      <c r="G87" s="138"/>
      <c r="H87" s="139" t="str">
        <f t="array" ref="H87">IF(ROW()&lt;=B$3,INDEX(FP!C:C,B$2+ROW()-1),"")</f>
        <v/>
      </c>
      <c r="I87" s="140" t="str">
        <f t="shared" si="0"/>
        <v/>
      </c>
      <c r="J87" s="140" t="str">
        <f t="shared" si="1"/>
        <v/>
      </c>
      <c r="K87" s="141" t="str">
        <f t="shared" si="2"/>
        <v/>
      </c>
      <c r="L87" s="142">
        <v>99</v>
      </c>
      <c r="M87" s="161" t="str">
        <f>$A86</f>
        <v/>
      </c>
      <c r="N87" s="161">
        <v>99</v>
      </c>
      <c r="O87" s="78"/>
      <c r="P87" s="78"/>
      <c r="Q87" s="78"/>
      <c r="R87" s="78"/>
      <c r="S87" s="78"/>
      <c r="T87" s="78"/>
      <c r="U87" s="78"/>
      <c r="V87" s="78"/>
      <c r="W87" s="78"/>
      <c r="X87" s="78"/>
      <c r="Y87" s="78"/>
    </row>
    <row r="88" spans="1:25" ht="9.75" hidden="1" customHeight="1" x14ac:dyDescent="0.25">
      <c r="A88" s="139" t="str">
        <f t="array" ref="A88">IF(ROW()&lt;=B$3,INDEX(FP!F:F,B$2+ROW()-1)&amp;" - "&amp;INDEX(FP!C:C,B$2+ROW()-1),"")</f>
        <v/>
      </c>
      <c r="B88" s="139"/>
      <c r="C88" s="150" t="str">
        <f t="array" ref="C88">IF(ROW()&lt;=B$3,INDEX(FP!E:E,B$2+ROW()-1),"")</f>
        <v/>
      </c>
      <c r="D88" s="138" t="str">
        <f t="array" ref="D88">IF(ROW()&lt;=B$3,INDEX(FP!F:F,B$2+ROW()-1),"")</f>
        <v/>
      </c>
      <c r="E88" s="138"/>
      <c r="F88" s="138" t="str">
        <f t="array" ref="F88">IF(ROW()&lt;=B$3,INDEX(FP!G:G,B$2+ROW()-1),"")</f>
        <v/>
      </c>
      <c r="G88" s="138"/>
      <c r="H88" s="139" t="str">
        <f t="array" ref="H88">IF(ROW()&lt;=B$3,INDEX(FP!C:C,B$2+ROW()-1),"")</f>
        <v/>
      </c>
      <c r="I88" s="140" t="str">
        <f t="shared" si="0"/>
        <v/>
      </c>
      <c r="J88" s="140" t="str">
        <f t="shared" si="1"/>
        <v/>
      </c>
      <c r="K88" s="141" t="str">
        <f t="shared" si="2"/>
        <v/>
      </c>
      <c r="L88" s="142">
        <v>99</v>
      </c>
      <c r="M88" s="151" t="s">
        <v>371</v>
      </c>
      <c r="N88" s="152" t="s">
        <v>415</v>
      </c>
      <c r="O88" s="78"/>
      <c r="P88" s="78"/>
      <c r="Q88" s="78"/>
      <c r="R88" s="78"/>
      <c r="S88" s="78"/>
      <c r="T88" s="78"/>
      <c r="U88" s="78"/>
      <c r="V88" s="78"/>
      <c r="W88" s="78"/>
      <c r="X88" s="78"/>
      <c r="Y88" s="78"/>
    </row>
    <row r="89" spans="1:25" ht="9.75" hidden="1" customHeight="1" x14ac:dyDescent="0.25">
      <c r="A89" s="139" t="str">
        <f t="array" ref="A89">IF(ROW()&lt;=B$3,INDEX(FP!F:F,B$2+ROW()-1)&amp;" - "&amp;INDEX(FP!C:C,B$2+ROW()-1),"")</f>
        <v/>
      </c>
      <c r="B89" s="139"/>
      <c r="C89" s="150" t="str">
        <f t="array" ref="C89">IF(ROW()&lt;=B$3,INDEX(FP!E:E,B$2+ROW()-1),"")</f>
        <v/>
      </c>
      <c r="D89" s="138" t="str">
        <f t="array" ref="D89">IF(ROW()&lt;=B$3,INDEX(FP!F:F,B$2+ROW()-1),"")</f>
        <v/>
      </c>
      <c r="E89" s="138"/>
      <c r="F89" s="138" t="str">
        <f t="array" ref="F89">IF(ROW()&lt;=B$3,INDEX(FP!G:G,B$2+ROW()-1),"")</f>
        <v/>
      </c>
      <c r="G89" s="138"/>
      <c r="H89" s="139" t="str">
        <f t="array" ref="H89">IF(ROW()&lt;=B$3,INDEX(FP!C:C,B$2+ROW()-1),"")</f>
        <v/>
      </c>
      <c r="I89" s="140" t="str">
        <f t="shared" si="0"/>
        <v/>
      </c>
      <c r="J89" s="140" t="str">
        <f t="shared" si="1"/>
        <v/>
      </c>
      <c r="K89" s="141" t="str">
        <f t="shared" si="2"/>
        <v/>
      </c>
      <c r="L89" s="142">
        <v>99</v>
      </c>
      <c r="M89" s="153" t="str">
        <f>$A88</f>
        <v/>
      </c>
      <c r="N89" s="154">
        <v>99</v>
      </c>
      <c r="O89" s="78"/>
      <c r="P89" s="78"/>
      <c r="Q89" s="78"/>
      <c r="R89" s="78"/>
      <c r="S89" s="78"/>
      <c r="T89" s="78"/>
      <c r="U89" s="78"/>
      <c r="V89" s="78"/>
      <c r="W89" s="78"/>
      <c r="X89" s="78"/>
      <c r="Y89" s="78"/>
    </row>
    <row r="90" spans="1:25" ht="9.75" hidden="1" customHeight="1" x14ac:dyDescent="0.25">
      <c r="A90" s="139" t="str">
        <f t="array" ref="A90">IF(ROW()&lt;=B$3,INDEX(FP!F:F,B$2+ROW()-1)&amp;" - "&amp;INDEX(FP!C:C,B$2+ROW()-1),"")</f>
        <v/>
      </c>
      <c r="B90" s="139"/>
      <c r="C90" s="150" t="str">
        <f t="array" ref="C90">IF(ROW()&lt;=B$3,INDEX(FP!E:E,B$2+ROW()-1),"")</f>
        <v/>
      </c>
      <c r="D90" s="138" t="str">
        <f t="array" ref="D90">IF(ROW()&lt;=B$3,INDEX(FP!F:F,B$2+ROW()-1),"")</f>
        <v/>
      </c>
      <c r="E90" s="138"/>
      <c r="F90" s="138" t="str">
        <f t="array" ref="F90">IF(ROW()&lt;=B$3,INDEX(FP!G:G,B$2+ROW()-1),"")</f>
        <v/>
      </c>
      <c r="G90" s="138"/>
      <c r="H90" s="139" t="str">
        <f t="array" ref="H90">IF(ROW()&lt;=B$3,INDEX(FP!C:C,B$2+ROW()-1),"")</f>
        <v/>
      </c>
      <c r="I90" s="140" t="str">
        <f t="shared" si="0"/>
        <v/>
      </c>
      <c r="J90" s="140" t="str">
        <f t="shared" si="1"/>
        <v/>
      </c>
      <c r="K90" s="141" t="str">
        <f t="shared" si="2"/>
        <v/>
      </c>
      <c r="L90" s="142">
        <v>99</v>
      </c>
      <c r="M90" s="159" t="s">
        <v>371</v>
      </c>
      <c r="N90" s="160" t="s">
        <v>415</v>
      </c>
      <c r="O90" s="78"/>
      <c r="P90" s="78"/>
      <c r="Q90" s="78"/>
      <c r="R90" s="78"/>
      <c r="S90" s="78"/>
      <c r="T90" s="78"/>
      <c r="U90" s="78"/>
      <c r="V90" s="78"/>
      <c r="W90" s="78"/>
      <c r="X90" s="78"/>
      <c r="Y90" s="78"/>
    </row>
    <row r="91" spans="1:25" ht="9.75" hidden="1" customHeight="1" x14ac:dyDescent="0.25">
      <c r="A91" s="139" t="str">
        <f t="array" ref="A91">IF(ROW()&lt;=B$3,INDEX(FP!F:F,B$2+ROW()-1)&amp;" - "&amp;INDEX(FP!C:C,B$2+ROW()-1),"")</f>
        <v/>
      </c>
      <c r="B91" s="139"/>
      <c r="C91" s="150" t="str">
        <f t="array" ref="C91">IF(ROW()&lt;=B$3,INDEX(FP!E:E,B$2+ROW()-1),"")</f>
        <v/>
      </c>
      <c r="D91" s="138" t="str">
        <f t="array" ref="D91">IF(ROW()&lt;=B$3,INDEX(FP!F:F,B$2+ROW()-1),"")</f>
        <v/>
      </c>
      <c r="E91" s="138"/>
      <c r="F91" s="138" t="str">
        <f t="array" ref="F91">IF(ROW()&lt;=B$3,INDEX(FP!G:G,B$2+ROW()-1),"")</f>
        <v/>
      </c>
      <c r="G91" s="138"/>
      <c r="H91" s="139" t="str">
        <f t="array" ref="H91">IF(ROW()&lt;=B$3,INDEX(FP!C:C,B$2+ROW()-1),"")</f>
        <v/>
      </c>
      <c r="I91" s="140" t="str">
        <f t="shared" si="0"/>
        <v/>
      </c>
      <c r="J91" s="140" t="str">
        <f t="shared" si="1"/>
        <v/>
      </c>
      <c r="K91" s="141" t="str">
        <f t="shared" si="2"/>
        <v/>
      </c>
      <c r="L91" s="142">
        <v>99</v>
      </c>
      <c r="M91" s="161" t="str">
        <f>$A90</f>
        <v/>
      </c>
      <c r="N91" s="161">
        <v>99</v>
      </c>
      <c r="O91" s="78"/>
      <c r="P91" s="78"/>
      <c r="Q91" s="78"/>
      <c r="R91" s="78"/>
      <c r="S91" s="78"/>
      <c r="T91" s="78"/>
      <c r="U91" s="78"/>
      <c r="V91" s="78"/>
      <c r="W91" s="78"/>
      <c r="X91" s="78"/>
      <c r="Y91" s="78"/>
    </row>
    <row r="92" spans="1:25" ht="9.75" hidden="1" customHeight="1" x14ac:dyDescent="0.25">
      <c r="A92" s="139" t="str">
        <f t="array" ref="A92">IF(ROW()&lt;=B$3,INDEX(FP!F:F,B$2+ROW()-1)&amp;" - "&amp;INDEX(FP!C:C,B$2+ROW()-1),"")</f>
        <v/>
      </c>
      <c r="B92" s="139"/>
      <c r="C92" s="150" t="str">
        <f t="array" ref="C92">IF(ROW()&lt;=B$3,INDEX(FP!E:E,B$2+ROW()-1),"")</f>
        <v/>
      </c>
      <c r="D92" s="138" t="str">
        <f t="array" ref="D92">IF(ROW()&lt;=B$3,INDEX(FP!F:F,B$2+ROW()-1),"")</f>
        <v/>
      </c>
      <c r="E92" s="138"/>
      <c r="F92" s="138" t="str">
        <f t="array" ref="F92">IF(ROW()&lt;=B$3,INDEX(FP!G:G,B$2+ROW()-1),"")</f>
        <v/>
      </c>
      <c r="G92" s="138"/>
      <c r="H92" s="139" t="str">
        <f t="array" ref="H92">IF(ROW()&lt;=B$3,INDEX(FP!C:C,B$2+ROW()-1),"")</f>
        <v/>
      </c>
      <c r="I92" s="140" t="str">
        <f t="shared" si="0"/>
        <v/>
      </c>
      <c r="J92" s="140" t="str">
        <f t="shared" si="1"/>
        <v/>
      </c>
      <c r="K92" s="141" t="str">
        <f t="shared" si="2"/>
        <v/>
      </c>
      <c r="L92" s="142">
        <v>99</v>
      </c>
      <c r="M92" s="151" t="s">
        <v>371</v>
      </c>
      <c r="N92" s="152" t="s">
        <v>415</v>
      </c>
      <c r="O92" s="78"/>
      <c r="P92" s="78"/>
      <c r="Q92" s="78"/>
      <c r="R92" s="78"/>
      <c r="S92" s="78"/>
      <c r="T92" s="78"/>
      <c r="U92" s="78"/>
      <c r="V92" s="78"/>
      <c r="W92" s="78"/>
      <c r="X92" s="78"/>
      <c r="Y92" s="78"/>
    </row>
    <row r="93" spans="1:25" ht="9.75" hidden="1" customHeight="1" x14ac:dyDescent="0.25">
      <c r="A93" s="139" t="str">
        <f t="array" ref="A93">IF(ROW()&lt;=B$3,INDEX(FP!F:F,B$2+ROW()-1)&amp;" - "&amp;INDEX(FP!C:C,B$2+ROW()-1),"")</f>
        <v/>
      </c>
      <c r="B93" s="139"/>
      <c r="C93" s="150" t="str">
        <f t="array" ref="C93">IF(ROW()&lt;=B$3,INDEX(FP!E:E,B$2+ROW()-1),"")</f>
        <v/>
      </c>
      <c r="D93" s="138" t="str">
        <f t="array" ref="D93">IF(ROW()&lt;=B$3,INDEX(FP!F:F,B$2+ROW()-1),"")</f>
        <v/>
      </c>
      <c r="E93" s="138"/>
      <c r="F93" s="138" t="str">
        <f t="array" ref="F93">IF(ROW()&lt;=B$3,INDEX(FP!G:G,B$2+ROW()-1),"")</f>
        <v/>
      </c>
      <c r="G93" s="138"/>
      <c r="H93" s="139" t="str">
        <f t="array" ref="H93">IF(ROW()&lt;=B$3,INDEX(FP!C:C,B$2+ROW()-1),"")</f>
        <v/>
      </c>
      <c r="I93" s="140" t="str">
        <f t="shared" si="0"/>
        <v/>
      </c>
      <c r="J93" s="140" t="str">
        <f t="shared" si="1"/>
        <v/>
      </c>
      <c r="K93" s="141" t="str">
        <f t="shared" si="2"/>
        <v/>
      </c>
      <c r="L93" s="142">
        <v>99</v>
      </c>
      <c r="M93" s="153" t="str">
        <f>$A92</f>
        <v/>
      </c>
      <c r="N93" s="154">
        <v>99</v>
      </c>
      <c r="O93" s="78"/>
      <c r="P93" s="78"/>
      <c r="Q93" s="78"/>
      <c r="R93" s="78"/>
      <c r="S93" s="78"/>
      <c r="T93" s="78"/>
      <c r="U93" s="78"/>
      <c r="V93" s="78"/>
      <c r="W93" s="78"/>
      <c r="X93" s="78"/>
      <c r="Y93" s="78"/>
    </row>
    <row r="94" spans="1:25" ht="9.75" hidden="1" customHeight="1" x14ac:dyDescent="0.25">
      <c r="A94" s="139" t="str">
        <f t="array" ref="A94">IF(ROW()&lt;=B$3,INDEX(FP!F:F,B$2+ROW()-1)&amp;" - "&amp;INDEX(FP!C:C,B$2+ROW()-1),"")</f>
        <v/>
      </c>
      <c r="B94" s="139"/>
      <c r="C94" s="150" t="str">
        <f t="array" ref="C94">IF(ROW()&lt;=B$3,INDEX(FP!E:E,B$2+ROW()-1),"")</f>
        <v/>
      </c>
      <c r="D94" s="138" t="str">
        <f t="array" ref="D94">IF(ROW()&lt;=B$3,INDEX(FP!F:F,B$2+ROW()-1),"")</f>
        <v/>
      </c>
      <c r="E94" s="138"/>
      <c r="F94" s="138" t="str">
        <f t="array" ref="F94">IF(ROW()&lt;=B$3,INDEX(FP!G:G,B$2+ROW()-1),"")</f>
        <v/>
      </c>
      <c r="G94" s="138"/>
      <c r="H94" s="139" t="str">
        <f t="array" ref="H94">IF(ROW()&lt;=B$3,INDEX(FP!C:C,B$2+ROW()-1),"")</f>
        <v/>
      </c>
      <c r="I94" s="140" t="str">
        <f t="shared" si="0"/>
        <v/>
      </c>
      <c r="J94" s="140" t="str">
        <f t="shared" si="1"/>
        <v/>
      </c>
      <c r="K94" s="141" t="str">
        <f t="shared" si="2"/>
        <v/>
      </c>
      <c r="L94" s="142">
        <v>99</v>
      </c>
      <c r="M94" s="159" t="s">
        <v>371</v>
      </c>
      <c r="N94" s="160" t="s">
        <v>415</v>
      </c>
      <c r="O94" s="78"/>
      <c r="P94" s="78"/>
      <c r="Q94" s="78"/>
      <c r="R94" s="78"/>
      <c r="S94" s="78"/>
      <c r="T94" s="78"/>
      <c r="U94" s="78"/>
      <c r="V94" s="78"/>
      <c r="W94" s="78"/>
      <c r="X94" s="78"/>
      <c r="Y94" s="78"/>
    </row>
    <row r="95" spans="1:25" ht="9.75" hidden="1" customHeight="1" x14ac:dyDescent="0.25">
      <c r="A95" s="78"/>
      <c r="B95" s="78"/>
      <c r="C95" s="78"/>
      <c r="D95" s="78"/>
      <c r="E95" s="78"/>
      <c r="F95" s="138" t="str">
        <f t="array" ref="F95">IF(ROW()&lt;=B$3,INDEX(FP!G:G,B$2+ROW()-1),"")</f>
        <v/>
      </c>
      <c r="G95" s="162"/>
      <c r="H95" s="78"/>
      <c r="I95" s="98"/>
      <c r="J95" s="140"/>
      <c r="K95" s="141"/>
      <c r="L95" s="142"/>
      <c r="M95" s="161" t="str">
        <f>$A94</f>
        <v/>
      </c>
      <c r="N95" s="161">
        <v>99</v>
      </c>
      <c r="O95" s="78"/>
      <c r="P95" s="78"/>
      <c r="Q95" s="78"/>
      <c r="R95" s="78"/>
      <c r="S95" s="78"/>
      <c r="T95" s="78"/>
      <c r="U95" s="78"/>
      <c r="V95" s="78"/>
      <c r="W95" s="78"/>
      <c r="X95" s="78"/>
      <c r="Y95" s="78"/>
    </row>
    <row r="96" spans="1:25" ht="9.75" hidden="1" customHeight="1" x14ac:dyDescent="0.25">
      <c r="A96" s="78"/>
      <c r="B96" s="78"/>
      <c r="C96" s="78"/>
      <c r="D96" s="78"/>
      <c r="E96" s="78"/>
      <c r="F96" s="163" t="s">
        <v>440</v>
      </c>
      <c r="G96" s="78"/>
      <c r="H96" s="78"/>
      <c r="I96" s="98"/>
      <c r="J96" s="164"/>
      <c r="K96" s="165"/>
      <c r="L96" s="78"/>
      <c r="M96" s="78"/>
      <c r="N96" s="78"/>
      <c r="O96" s="78"/>
      <c r="P96" s="78"/>
      <c r="Q96" s="78"/>
      <c r="R96" s="78"/>
      <c r="S96" s="78"/>
      <c r="T96" s="78"/>
      <c r="U96" s="78"/>
      <c r="V96" s="78"/>
      <c r="W96" s="78"/>
      <c r="X96" s="78"/>
      <c r="Y96" s="78"/>
    </row>
    <row r="97" spans="1:25" ht="9.75" hidden="1" customHeight="1" x14ac:dyDescent="0.25">
      <c r="A97" s="78"/>
      <c r="B97" s="78"/>
      <c r="C97" s="78"/>
      <c r="D97" s="78"/>
      <c r="E97" s="78"/>
      <c r="F97" s="163" t="s">
        <v>441</v>
      </c>
      <c r="G97" s="78"/>
      <c r="H97" s="78"/>
      <c r="I97" s="98"/>
      <c r="J97" s="164"/>
      <c r="K97" s="165"/>
      <c r="L97" s="78"/>
      <c r="M97" s="78"/>
      <c r="N97" s="78"/>
      <c r="O97" s="78"/>
      <c r="P97" s="78"/>
      <c r="Q97" s="78"/>
      <c r="R97" s="78"/>
      <c r="S97" s="78"/>
      <c r="T97" s="78"/>
      <c r="U97" s="78"/>
      <c r="V97" s="78"/>
      <c r="W97" s="78"/>
      <c r="X97" s="78"/>
      <c r="Y97" s="78"/>
    </row>
    <row r="98" spans="1:25" ht="9.75" hidden="1" customHeight="1" x14ac:dyDescent="0.25">
      <c r="A98" s="78"/>
      <c r="B98" s="78"/>
      <c r="C98" s="78"/>
      <c r="D98" s="78"/>
      <c r="E98" s="78"/>
      <c r="F98" s="166" t="s">
        <v>442</v>
      </c>
      <c r="G98" s="167"/>
      <c r="H98" s="78"/>
      <c r="I98" s="98"/>
      <c r="J98" s="164"/>
      <c r="K98" s="165"/>
      <c r="L98" s="78"/>
      <c r="M98" s="78"/>
      <c r="N98" s="78"/>
      <c r="O98" s="78"/>
      <c r="P98" s="78"/>
      <c r="Q98" s="78"/>
      <c r="R98" s="78"/>
      <c r="S98" s="78"/>
      <c r="T98" s="78"/>
      <c r="U98" s="78"/>
      <c r="V98" s="78"/>
      <c r="W98" s="78"/>
      <c r="X98" s="78"/>
      <c r="Y98" s="78"/>
    </row>
    <row r="99" spans="1:25" ht="9.75" hidden="1" customHeight="1" x14ac:dyDescent="0.25">
      <c r="A99" s="78"/>
      <c r="B99" s="168"/>
      <c r="C99" s="168"/>
      <c r="D99" s="78"/>
      <c r="E99" s="78"/>
      <c r="F99" s="163" t="s">
        <v>443</v>
      </c>
      <c r="G99" s="78"/>
      <c r="H99" s="78"/>
      <c r="I99" s="98"/>
      <c r="J99" s="164"/>
      <c r="K99" s="165"/>
      <c r="L99" s="78"/>
      <c r="M99" s="78"/>
      <c r="N99" s="78"/>
      <c r="O99" s="78"/>
      <c r="P99" s="78"/>
      <c r="Q99" s="78"/>
      <c r="R99" s="78"/>
      <c r="S99" s="78"/>
      <c r="T99" s="78"/>
      <c r="U99" s="78"/>
      <c r="V99" s="78"/>
      <c r="W99" s="78"/>
      <c r="X99" s="78"/>
      <c r="Y99" s="78"/>
    </row>
    <row r="100" spans="1:25" ht="9.75" customHeight="1" x14ac:dyDescent="0.35">
      <c r="A100" s="281" t="s">
        <v>365</v>
      </c>
      <c r="B100" s="253"/>
      <c r="C100" s="253"/>
      <c r="D100" s="253"/>
      <c r="E100" s="253"/>
      <c r="F100" s="253"/>
      <c r="G100" s="253"/>
      <c r="H100" s="253"/>
      <c r="I100" s="282" t="s">
        <v>444</v>
      </c>
      <c r="J100" s="249"/>
      <c r="K100" s="169"/>
      <c r="L100" s="78"/>
      <c r="M100" s="78"/>
      <c r="N100" s="78"/>
      <c r="O100" s="78"/>
      <c r="P100" s="78"/>
      <c r="Q100" s="78"/>
      <c r="R100" s="78"/>
      <c r="S100" s="78"/>
      <c r="T100" s="78"/>
      <c r="U100" s="78"/>
      <c r="V100" s="78"/>
      <c r="W100" s="78"/>
      <c r="X100" s="78"/>
      <c r="Y100" s="78"/>
    </row>
    <row r="101" spans="1:25" ht="9.75" customHeight="1" x14ac:dyDescent="0.35">
      <c r="A101" s="281"/>
      <c r="B101" s="253"/>
      <c r="C101" s="253"/>
      <c r="D101" s="253"/>
      <c r="E101" s="253"/>
      <c r="F101" s="253"/>
      <c r="G101" s="253"/>
      <c r="H101" s="253"/>
      <c r="I101" s="283">
        <v>45961</v>
      </c>
      <c r="J101" s="249"/>
      <c r="K101" s="165"/>
      <c r="L101" s="78"/>
      <c r="M101" s="78"/>
      <c r="N101" s="78"/>
      <c r="O101" s="78"/>
      <c r="P101" s="78"/>
      <c r="Q101" s="78"/>
      <c r="R101" s="78"/>
      <c r="S101" s="78"/>
      <c r="T101" s="78"/>
      <c r="U101" s="78"/>
      <c r="V101" s="78"/>
      <c r="W101" s="78"/>
      <c r="X101" s="78"/>
      <c r="Y101" s="78"/>
    </row>
    <row r="102" spans="1:25" ht="9.75" customHeight="1" x14ac:dyDescent="0.3">
      <c r="A102" s="170" t="s">
        <v>445</v>
      </c>
      <c r="B102" s="171">
        <v>36</v>
      </c>
      <c r="C102" s="171"/>
      <c r="D102" s="171"/>
      <c r="E102" s="171"/>
      <c r="F102" s="171"/>
      <c r="G102" s="171"/>
      <c r="H102" s="171"/>
      <c r="I102" s="98"/>
      <c r="J102" s="101"/>
      <c r="K102" s="165"/>
      <c r="L102" s="78"/>
      <c r="M102" s="78"/>
      <c r="N102" s="78"/>
      <c r="O102" s="78"/>
      <c r="P102" s="78"/>
      <c r="Q102" s="78"/>
      <c r="R102" s="78"/>
      <c r="S102" s="78"/>
      <c r="T102" s="78"/>
      <c r="U102" s="78"/>
      <c r="V102" s="78"/>
      <c r="W102" s="78"/>
      <c r="X102" s="78"/>
      <c r="Y102" s="78"/>
    </row>
    <row r="103" spans="1:25" ht="9.75" customHeight="1" x14ac:dyDescent="0.25">
      <c r="A103" s="172" t="s">
        <v>371</v>
      </c>
      <c r="B103" s="173" t="s">
        <v>446</v>
      </c>
      <c r="C103" s="173" t="s">
        <v>447</v>
      </c>
      <c r="D103" s="173" t="s">
        <v>448</v>
      </c>
      <c r="E103" s="173"/>
      <c r="F103" s="173" t="s">
        <v>449</v>
      </c>
      <c r="G103" s="173"/>
      <c r="H103" s="173" t="s">
        <v>450</v>
      </c>
      <c r="I103" s="174" t="s">
        <v>451</v>
      </c>
      <c r="J103" s="175" t="s">
        <v>415</v>
      </c>
      <c r="K103" s="165"/>
      <c r="L103" s="78"/>
      <c r="M103" s="78"/>
      <c r="N103" s="78"/>
      <c r="O103" s="78"/>
      <c r="P103" s="78"/>
      <c r="Q103" s="78"/>
      <c r="R103" s="78"/>
      <c r="S103" s="78"/>
      <c r="T103" s="78"/>
      <c r="U103" s="78"/>
      <c r="V103" s="78"/>
      <c r="W103" s="78"/>
      <c r="X103" s="78"/>
      <c r="Y103" s="78"/>
    </row>
    <row r="104" spans="1:25" ht="76.5" customHeight="1" x14ac:dyDescent="0.25">
      <c r="A104" s="44" t="s">
        <v>452</v>
      </c>
      <c r="B104" s="44" t="s">
        <v>98</v>
      </c>
      <c r="C104" s="44" t="s">
        <v>99</v>
      </c>
      <c r="D104" s="44" t="s">
        <v>100</v>
      </c>
      <c r="E104" s="44" t="s">
        <v>453</v>
      </c>
      <c r="F104" s="44" t="s">
        <v>454</v>
      </c>
      <c r="G104" s="44" t="s">
        <v>102</v>
      </c>
      <c r="H104" s="44" t="s">
        <v>103</v>
      </c>
      <c r="I104" s="176" t="s">
        <v>455</v>
      </c>
      <c r="J104" s="46" t="s">
        <v>105</v>
      </c>
      <c r="K104" s="82"/>
      <c r="L104" s="126"/>
      <c r="M104" s="126"/>
      <c r="N104" s="126"/>
      <c r="O104" s="126"/>
      <c r="P104" s="126"/>
      <c r="Q104" s="126"/>
      <c r="R104" s="126"/>
      <c r="S104" s="126"/>
      <c r="T104" s="126"/>
      <c r="U104" s="126"/>
      <c r="V104" s="126"/>
      <c r="W104" s="126"/>
      <c r="X104" s="126"/>
      <c r="Y104" s="126"/>
    </row>
    <row r="105" spans="1:25" ht="15" customHeight="1" x14ac:dyDescent="0.25">
      <c r="A105" s="284" t="s">
        <v>456</v>
      </c>
      <c r="B105" s="257"/>
      <c r="C105" s="257"/>
      <c r="D105" s="257"/>
      <c r="E105" s="257"/>
      <c r="F105" s="257"/>
      <c r="G105" s="257"/>
      <c r="H105" s="257"/>
      <c r="I105" s="257"/>
      <c r="J105" s="258"/>
      <c r="K105" s="82"/>
      <c r="L105" s="126"/>
      <c r="M105" s="126"/>
      <c r="N105" s="126"/>
      <c r="O105" s="126"/>
      <c r="P105" s="126"/>
      <c r="Q105" s="126"/>
      <c r="R105" s="126"/>
      <c r="S105" s="126"/>
      <c r="T105" s="126"/>
      <c r="U105" s="126"/>
      <c r="V105" s="126"/>
      <c r="W105" s="126"/>
      <c r="X105" s="126"/>
      <c r="Y105" s="126"/>
    </row>
    <row r="106" spans="1:25" ht="9.75" customHeight="1" x14ac:dyDescent="0.25">
      <c r="A106" s="177"/>
      <c r="B106" s="177"/>
      <c r="C106" s="177"/>
      <c r="D106" s="177"/>
      <c r="E106" s="177"/>
      <c r="F106" s="177"/>
      <c r="G106" s="177"/>
      <c r="H106" s="177"/>
      <c r="I106" s="178"/>
      <c r="J106" s="179"/>
      <c r="K106" s="82"/>
      <c r="L106" s="126"/>
      <c r="M106" s="126"/>
      <c r="N106" s="126"/>
      <c r="O106" s="126"/>
      <c r="P106" s="126"/>
      <c r="Q106" s="126"/>
      <c r="R106" s="126"/>
      <c r="S106" s="126"/>
      <c r="T106" s="126"/>
      <c r="U106" s="126"/>
      <c r="V106" s="126"/>
      <c r="W106" s="126"/>
      <c r="X106" s="126"/>
      <c r="Y106" s="126"/>
    </row>
    <row r="107" spans="1:25" ht="9.75" customHeight="1" x14ac:dyDescent="0.25">
      <c r="A107" s="54" t="s">
        <v>457</v>
      </c>
      <c r="B107" s="54" t="s">
        <v>458</v>
      </c>
      <c r="C107" s="54" t="s">
        <v>459</v>
      </c>
      <c r="D107" s="180">
        <v>45947</v>
      </c>
      <c r="E107" s="181" t="s">
        <v>460</v>
      </c>
      <c r="F107" s="54" t="s">
        <v>461</v>
      </c>
      <c r="G107" s="54" t="s">
        <v>462</v>
      </c>
      <c r="H107" s="54" t="s">
        <v>463</v>
      </c>
      <c r="I107" s="55">
        <v>3000</v>
      </c>
      <c r="J107" s="182"/>
      <c r="K107" s="82"/>
      <c r="L107" s="78"/>
      <c r="M107" s="78"/>
      <c r="N107" s="78"/>
      <c r="O107" s="78"/>
      <c r="P107" s="78"/>
      <c r="Q107" s="78"/>
      <c r="R107" s="78"/>
      <c r="S107" s="78"/>
      <c r="T107" s="78"/>
      <c r="U107" s="78"/>
      <c r="V107" s="78"/>
      <c r="W107" s="78"/>
      <c r="X107" s="78"/>
      <c r="Y107" s="78"/>
    </row>
    <row r="108" spans="1:25" ht="9.75" customHeight="1" x14ac:dyDescent="0.25">
      <c r="A108" s="54" t="s">
        <v>457</v>
      </c>
      <c r="B108" s="54" t="s">
        <v>464</v>
      </c>
      <c r="C108" s="54" t="s">
        <v>465</v>
      </c>
      <c r="D108" s="180">
        <v>45890</v>
      </c>
      <c r="E108" s="181" t="s">
        <v>460</v>
      </c>
      <c r="F108" s="54" t="s">
        <v>466</v>
      </c>
      <c r="G108" s="54" t="s">
        <v>467</v>
      </c>
      <c r="H108" s="54" t="s">
        <v>468</v>
      </c>
      <c r="I108" s="55">
        <v>200</v>
      </c>
      <c r="J108" s="182"/>
      <c r="K108" s="82"/>
      <c r="L108" s="78"/>
      <c r="M108" s="78"/>
      <c r="N108" s="78"/>
      <c r="O108" s="78"/>
      <c r="P108" s="78"/>
      <c r="Q108" s="78"/>
      <c r="R108" s="78"/>
      <c r="S108" s="78"/>
      <c r="T108" s="78"/>
      <c r="U108" s="78"/>
      <c r="V108" s="78"/>
      <c r="W108" s="78"/>
      <c r="X108" s="78"/>
      <c r="Y108" s="78"/>
    </row>
    <row r="109" spans="1:25" ht="9.75" customHeight="1" x14ac:dyDescent="0.25">
      <c r="A109" s="54" t="s">
        <v>457</v>
      </c>
      <c r="B109" s="54" t="s">
        <v>469</v>
      </c>
      <c r="C109" s="54" t="s">
        <v>470</v>
      </c>
      <c r="D109" s="180">
        <v>45879</v>
      </c>
      <c r="E109" s="181" t="s">
        <v>460</v>
      </c>
      <c r="F109" s="54" t="s">
        <v>466</v>
      </c>
      <c r="G109" s="54" t="s">
        <v>471</v>
      </c>
      <c r="H109" s="54" t="s">
        <v>472</v>
      </c>
      <c r="I109" s="55">
        <v>400</v>
      </c>
      <c r="J109" s="182"/>
      <c r="K109" s="82"/>
      <c r="L109" s="78"/>
      <c r="M109" s="78"/>
      <c r="N109" s="78"/>
      <c r="O109" s="78"/>
      <c r="P109" s="78"/>
      <c r="Q109" s="78"/>
      <c r="R109" s="78"/>
      <c r="S109" s="78"/>
      <c r="T109" s="78"/>
      <c r="U109" s="78"/>
      <c r="V109" s="78"/>
      <c r="W109" s="78"/>
      <c r="X109" s="78"/>
      <c r="Y109" s="78"/>
    </row>
    <row r="110" spans="1:25" ht="9.75" customHeight="1" x14ac:dyDescent="0.25">
      <c r="A110" s="54" t="s">
        <v>457</v>
      </c>
      <c r="B110" s="54" t="s">
        <v>473</v>
      </c>
      <c r="C110" s="54" t="s">
        <v>474</v>
      </c>
      <c r="D110" s="180">
        <v>45863</v>
      </c>
      <c r="E110" s="181" t="s">
        <v>460</v>
      </c>
      <c r="F110" s="54" t="s">
        <v>475</v>
      </c>
      <c r="G110" s="54" t="s">
        <v>476</v>
      </c>
      <c r="H110" s="54" t="s">
        <v>477</v>
      </c>
      <c r="I110" s="55">
        <v>700</v>
      </c>
      <c r="J110" s="182"/>
      <c r="K110" s="82"/>
      <c r="L110" s="78"/>
      <c r="M110" s="78"/>
      <c r="N110" s="78"/>
      <c r="O110" s="78"/>
      <c r="P110" s="78"/>
      <c r="Q110" s="78"/>
      <c r="R110" s="78"/>
      <c r="S110" s="78"/>
      <c r="T110" s="78"/>
      <c r="U110" s="78"/>
      <c r="V110" s="78"/>
      <c r="W110" s="78"/>
      <c r="X110" s="78"/>
      <c r="Y110" s="78"/>
    </row>
    <row r="111" spans="1:25" ht="9.75" customHeight="1" x14ac:dyDescent="0.25">
      <c r="A111" s="54" t="s">
        <v>457</v>
      </c>
      <c r="B111" s="54" t="s">
        <v>478</v>
      </c>
      <c r="C111" s="54" t="s">
        <v>479</v>
      </c>
      <c r="D111" s="180">
        <v>45903</v>
      </c>
      <c r="E111" s="181" t="s">
        <v>460</v>
      </c>
      <c r="F111" s="54" t="s">
        <v>480</v>
      </c>
      <c r="G111" s="54" t="s">
        <v>481</v>
      </c>
      <c r="H111" s="54" t="s">
        <v>482</v>
      </c>
      <c r="I111" s="55">
        <v>700</v>
      </c>
      <c r="J111" s="182"/>
      <c r="K111" s="82"/>
      <c r="L111" s="78"/>
      <c r="M111" s="78"/>
      <c r="N111" s="78"/>
      <c r="O111" s="78"/>
      <c r="P111" s="78"/>
      <c r="Q111" s="78"/>
      <c r="R111" s="78"/>
      <c r="S111" s="78"/>
      <c r="T111" s="78"/>
      <c r="U111" s="78"/>
      <c r="V111" s="78"/>
      <c r="W111" s="78"/>
      <c r="X111" s="78"/>
      <c r="Y111" s="78"/>
    </row>
    <row r="112" spans="1:25" ht="9.75" customHeight="1" x14ac:dyDescent="0.25">
      <c r="A112" s="54"/>
      <c r="B112" s="54"/>
      <c r="C112" s="54"/>
      <c r="D112" s="180"/>
      <c r="E112" s="180"/>
      <c r="F112" s="54"/>
      <c r="G112" s="54"/>
      <c r="H112" s="54"/>
      <c r="I112" s="55"/>
      <c r="J112" s="182"/>
      <c r="K112" s="82"/>
      <c r="L112" s="78"/>
      <c r="M112" s="78"/>
      <c r="N112" s="78"/>
      <c r="O112" s="78"/>
      <c r="P112" s="78"/>
      <c r="Q112" s="78"/>
      <c r="R112" s="78"/>
      <c r="S112" s="78"/>
      <c r="T112" s="78"/>
      <c r="U112" s="78"/>
      <c r="V112" s="78"/>
      <c r="W112" s="78"/>
      <c r="X112" s="78"/>
      <c r="Y112" s="78"/>
    </row>
    <row r="113" spans="1:25" ht="9.75" customHeight="1" x14ac:dyDescent="0.25">
      <c r="A113" s="54"/>
      <c r="B113" s="54"/>
      <c r="C113" s="54"/>
      <c r="D113" s="180"/>
      <c r="E113" s="180"/>
      <c r="F113" s="54"/>
      <c r="G113" s="54"/>
      <c r="H113" s="54"/>
      <c r="I113" s="55"/>
      <c r="J113" s="182"/>
      <c r="K113" s="82"/>
      <c r="L113" s="78"/>
      <c r="M113" s="78"/>
      <c r="N113" s="78"/>
      <c r="O113" s="78"/>
      <c r="P113" s="78"/>
      <c r="Q113" s="78"/>
      <c r="R113" s="78"/>
      <c r="S113" s="78"/>
      <c r="T113" s="78"/>
      <c r="U113" s="78"/>
      <c r="V113" s="78"/>
      <c r="W113" s="78"/>
      <c r="X113" s="78"/>
      <c r="Y113" s="78"/>
    </row>
    <row r="114" spans="1:25" ht="9.75" customHeight="1" x14ac:dyDescent="0.25">
      <c r="A114" s="54"/>
      <c r="B114" s="54"/>
      <c r="C114" s="54"/>
      <c r="D114" s="180"/>
      <c r="E114" s="180"/>
      <c r="F114" s="54"/>
      <c r="G114" s="54"/>
      <c r="H114" s="54"/>
      <c r="I114" s="55"/>
      <c r="J114" s="182"/>
      <c r="K114" s="82"/>
      <c r="L114" s="78"/>
      <c r="M114" s="78"/>
      <c r="N114" s="78"/>
      <c r="O114" s="78"/>
      <c r="P114" s="78"/>
      <c r="Q114" s="78"/>
      <c r="R114" s="78"/>
      <c r="S114" s="78"/>
      <c r="T114" s="78"/>
      <c r="U114" s="78"/>
      <c r="V114" s="78"/>
      <c r="W114" s="78"/>
      <c r="X114" s="78"/>
      <c r="Y114" s="78"/>
    </row>
    <row r="115" spans="1:25" ht="9.75" customHeight="1" x14ac:dyDescent="0.25">
      <c r="A115" s="54"/>
      <c r="B115" s="54"/>
      <c r="C115" s="54"/>
      <c r="D115" s="180"/>
      <c r="E115" s="180"/>
      <c r="F115" s="54"/>
      <c r="G115" s="54"/>
      <c r="H115" s="54"/>
      <c r="I115" s="55"/>
      <c r="J115" s="182"/>
      <c r="K115" s="82"/>
      <c r="L115" s="78"/>
      <c r="M115" s="78"/>
      <c r="N115" s="78"/>
      <c r="O115" s="78"/>
      <c r="P115" s="78"/>
      <c r="Q115" s="78"/>
      <c r="R115" s="78"/>
      <c r="S115" s="78"/>
      <c r="T115" s="78"/>
      <c r="U115" s="78"/>
      <c r="V115" s="78"/>
      <c r="W115" s="78"/>
      <c r="X115" s="78"/>
      <c r="Y115" s="78"/>
    </row>
    <row r="116" spans="1:25" ht="9.75" customHeight="1" x14ac:dyDescent="0.25">
      <c r="A116" s="54"/>
      <c r="B116" s="54"/>
      <c r="C116" s="54"/>
      <c r="D116" s="180"/>
      <c r="E116" s="180"/>
      <c r="F116" s="54"/>
      <c r="G116" s="54"/>
      <c r="H116" s="54"/>
      <c r="I116" s="55"/>
      <c r="J116" s="182"/>
      <c r="K116" s="82"/>
      <c r="L116" s="78"/>
      <c r="M116" s="78"/>
      <c r="N116" s="78"/>
      <c r="O116" s="78"/>
      <c r="P116" s="78"/>
      <c r="Q116" s="78"/>
      <c r="R116" s="78"/>
      <c r="S116" s="78"/>
      <c r="T116" s="78"/>
      <c r="U116" s="78"/>
      <c r="V116" s="78"/>
      <c r="W116" s="78"/>
      <c r="X116" s="78"/>
      <c r="Y116" s="78"/>
    </row>
    <row r="117" spans="1:25" ht="9.75" customHeight="1" x14ac:dyDescent="0.25">
      <c r="A117" s="54"/>
      <c r="B117" s="54"/>
      <c r="C117" s="54"/>
      <c r="D117" s="180"/>
      <c r="E117" s="180"/>
      <c r="F117" s="54"/>
      <c r="G117" s="54"/>
      <c r="H117" s="54"/>
      <c r="I117" s="55"/>
      <c r="J117" s="182"/>
      <c r="K117" s="82"/>
      <c r="L117" s="78"/>
      <c r="M117" s="78"/>
      <c r="N117" s="78"/>
      <c r="O117" s="78"/>
      <c r="P117" s="78"/>
      <c r="Q117" s="78"/>
      <c r="R117" s="78"/>
      <c r="S117" s="78"/>
      <c r="T117" s="78"/>
      <c r="U117" s="78"/>
      <c r="V117" s="78"/>
      <c r="W117" s="78"/>
      <c r="X117" s="78"/>
      <c r="Y117" s="78"/>
    </row>
    <row r="118" spans="1:25" ht="9.75" customHeight="1" x14ac:dyDescent="0.25">
      <c r="A118" s="54"/>
      <c r="B118" s="54"/>
      <c r="C118" s="54"/>
      <c r="D118" s="180"/>
      <c r="E118" s="180"/>
      <c r="F118" s="54"/>
      <c r="G118" s="54"/>
      <c r="H118" s="54"/>
      <c r="I118" s="55"/>
      <c r="J118" s="182"/>
      <c r="K118" s="82"/>
      <c r="L118" s="78"/>
      <c r="M118" s="78"/>
      <c r="N118" s="78"/>
      <c r="O118" s="78"/>
      <c r="P118" s="78"/>
      <c r="Q118" s="78"/>
      <c r="R118" s="78"/>
      <c r="S118" s="78"/>
      <c r="T118" s="78"/>
      <c r="U118" s="78"/>
      <c r="V118" s="78"/>
      <c r="W118" s="78"/>
      <c r="X118" s="78"/>
      <c r="Y118" s="78"/>
    </row>
    <row r="119" spans="1:25" ht="9.75" customHeight="1" x14ac:dyDescent="0.25">
      <c r="A119" s="54"/>
      <c r="B119" s="54"/>
      <c r="C119" s="54"/>
      <c r="D119" s="180"/>
      <c r="E119" s="180"/>
      <c r="F119" s="54"/>
      <c r="G119" s="54"/>
      <c r="H119" s="54"/>
      <c r="I119" s="55"/>
      <c r="J119" s="182"/>
      <c r="K119" s="82"/>
      <c r="L119" s="78"/>
      <c r="M119" s="78"/>
      <c r="N119" s="78"/>
      <c r="O119" s="78"/>
      <c r="P119" s="78"/>
      <c r="Q119" s="78"/>
      <c r="R119" s="78"/>
      <c r="S119" s="78"/>
      <c r="T119" s="78"/>
      <c r="U119" s="78"/>
      <c r="V119" s="78"/>
      <c r="W119" s="78"/>
      <c r="X119" s="78"/>
      <c r="Y119" s="78"/>
    </row>
    <row r="120" spans="1:25" ht="9.75" customHeight="1" x14ac:dyDescent="0.25">
      <c r="A120" s="54"/>
      <c r="B120" s="54"/>
      <c r="C120" s="54"/>
      <c r="D120" s="180"/>
      <c r="E120" s="180"/>
      <c r="F120" s="54"/>
      <c r="G120" s="54"/>
      <c r="H120" s="54"/>
      <c r="I120" s="55"/>
      <c r="J120" s="182"/>
      <c r="K120" s="82"/>
      <c r="L120" s="78"/>
      <c r="M120" s="78"/>
      <c r="N120" s="78"/>
      <c r="O120" s="78"/>
      <c r="P120" s="78"/>
      <c r="Q120" s="78"/>
      <c r="R120" s="78"/>
      <c r="S120" s="78"/>
      <c r="T120" s="78"/>
      <c r="U120" s="78"/>
      <c r="V120" s="78"/>
      <c r="W120" s="78"/>
      <c r="X120" s="78"/>
      <c r="Y120" s="78"/>
    </row>
    <row r="121" spans="1:25" ht="9.75" customHeight="1" x14ac:dyDescent="0.25">
      <c r="A121" s="54"/>
      <c r="B121" s="54"/>
      <c r="C121" s="54"/>
      <c r="D121" s="180"/>
      <c r="E121" s="180"/>
      <c r="F121" s="54"/>
      <c r="G121" s="54"/>
      <c r="H121" s="54"/>
      <c r="I121" s="55"/>
      <c r="J121" s="182"/>
      <c r="K121" s="82"/>
      <c r="L121" s="78"/>
      <c r="M121" s="78"/>
      <c r="N121" s="78"/>
      <c r="O121" s="78"/>
      <c r="P121" s="78"/>
      <c r="Q121" s="78"/>
      <c r="R121" s="78"/>
      <c r="S121" s="78"/>
      <c r="T121" s="78"/>
      <c r="U121" s="78"/>
      <c r="V121" s="78"/>
      <c r="W121" s="78"/>
      <c r="X121" s="78"/>
      <c r="Y121" s="78"/>
    </row>
    <row r="122" spans="1:25" ht="9.75" customHeight="1" x14ac:dyDescent="0.25">
      <c r="A122" s="54"/>
      <c r="B122" s="54"/>
      <c r="C122" s="54"/>
      <c r="D122" s="180"/>
      <c r="E122" s="180"/>
      <c r="F122" s="54"/>
      <c r="G122" s="54"/>
      <c r="H122" s="54"/>
      <c r="I122" s="55"/>
      <c r="J122" s="182"/>
      <c r="K122" s="82"/>
      <c r="L122" s="78"/>
      <c r="M122" s="78"/>
      <c r="N122" s="78"/>
      <c r="O122" s="78"/>
      <c r="P122" s="78"/>
      <c r="Q122" s="78"/>
      <c r="R122" s="78"/>
      <c r="S122" s="78"/>
      <c r="T122" s="78"/>
      <c r="U122" s="78"/>
      <c r="V122" s="78"/>
      <c r="W122" s="78"/>
      <c r="X122" s="78"/>
      <c r="Y122" s="78"/>
    </row>
    <row r="123" spans="1:25" ht="9.75" customHeight="1" x14ac:dyDescent="0.25">
      <c r="A123" s="54"/>
      <c r="B123" s="54"/>
      <c r="C123" s="54"/>
      <c r="D123" s="180"/>
      <c r="E123" s="180"/>
      <c r="F123" s="54"/>
      <c r="G123" s="54"/>
      <c r="H123" s="54"/>
      <c r="I123" s="55"/>
      <c r="J123" s="182"/>
      <c r="K123" s="82"/>
      <c r="L123" s="78"/>
      <c r="M123" s="78"/>
      <c r="N123" s="78"/>
      <c r="O123" s="78"/>
      <c r="P123" s="78"/>
      <c r="Q123" s="78"/>
      <c r="R123" s="78"/>
      <c r="S123" s="78"/>
      <c r="T123" s="78"/>
      <c r="U123" s="78"/>
      <c r="V123" s="78"/>
      <c r="W123" s="78"/>
      <c r="X123" s="78"/>
      <c r="Y123" s="78"/>
    </row>
    <row r="124" spans="1:25" ht="9.75" customHeight="1" x14ac:dyDescent="0.25">
      <c r="A124" s="54"/>
      <c r="B124" s="54"/>
      <c r="C124" s="54"/>
      <c r="D124" s="180"/>
      <c r="E124" s="180"/>
      <c r="F124" s="54"/>
      <c r="G124" s="54"/>
      <c r="H124" s="54"/>
      <c r="I124" s="55"/>
      <c r="J124" s="182"/>
      <c r="K124" s="82"/>
      <c r="L124" s="78"/>
      <c r="M124" s="78"/>
      <c r="N124" s="78"/>
      <c r="O124" s="78"/>
      <c r="P124" s="78"/>
      <c r="Q124" s="78"/>
      <c r="R124" s="78"/>
      <c r="S124" s="78"/>
      <c r="T124" s="78"/>
      <c r="U124" s="78"/>
      <c r="V124" s="78"/>
      <c r="W124" s="78"/>
      <c r="X124" s="78"/>
      <c r="Y124" s="78"/>
    </row>
    <row r="125" spans="1:25" ht="9.75" customHeight="1" x14ac:dyDescent="0.25">
      <c r="A125" s="54"/>
      <c r="B125" s="54"/>
      <c r="C125" s="54"/>
      <c r="D125" s="180"/>
      <c r="E125" s="180"/>
      <c r="F125" s="54"/>
      <c r="G125" s="54"/>
      <c r="H125" s="54"/>
      <c r="I125" s="55"/>
      <c r="J125" s="182"/>
      <c r="K125" s="82"/>
      <c r="L125" s="78"/>
      <c r="M125" s="78"/>
      <c r="N125" s="78"/>
      <c r="O125" s="78"/>
      <c r="P125" s="78"/>
      <c r="Q125" s="78"/>
      <c r="R125" s="78"/>
      <c r="S125" s="78"/>
      <c r="T125" s="78"/>
      <c r="U125" s="78"/>
      <c r="V125" s="78"/>
      <c r="W125" s="78"/>
      <c r="X125" s="78"/>
      <c r="Y125" s="78"/>
    </row>
    <row r="126" spans="1:25" ht="9.75" customHeight="1" x14ac:dyDescent="0.25">
      <c r="A126" s="54"/>
      <c r="B126" s="54"/>
      <c r="C126" s="54"/>
      <c r="D126" s="180"/>
      <c r="E126" s="180"/>
      <c r="F126" s="54"/>
      <c r="G126" s="54"/>
      <c r="H126" s="54"/>
      <c r="I126" s="55"/>
      <c r="J126" s="182"/>
      <c r="K126" s="82"/>
      <c r="L126" s="78"/>
      <c r="M126" s="78"/>
      <c r="N126" s="78"/>
      <c r="O126" s="78"/>
      <c r="P126" s="78"/>
      <c r="Q126" s="78"/>
      <c r="R126" s="78"/>
      <c r="S126" s="78"/>
      <c r="T126" s="78"/>
      <c r="U126" s="78"/>
      <c r="V126" s="78"/>
      <c r="W126" s="78"/>
      <c r="X126" s="78"/>
      <c r="Y126" s="78"/>
    </row>
    <row r="127" spans="1:25" ht="9.75" customHeight="1" x14ac:dyDescent="0.25">
      <c r="A127" s="54"/>
      <c r="B127" s="54"/>
      <c r="C127" s="54"/>
      <c r="D127" s="180"/>
      <c r="E127" s="180"/>
      <c r="F127" s="54"/>
      <c r="G127" s="54"/>
      <c r="H127" s="54"/>
      <c r="I127" s="55"/>
      <c r="J127" s="182"/>
      <c r="K127" s="82"/>
      <c r="L127" s="78"/>
      <c r="M127" s="78"/>
      <c r="N127" s="78"/>
      <c r="O127" s="78"/>
      <c r="P127" s="78"/>
      <c r="Q127" s="78"/>
      <c r="R127" s="78"/>
      <c r="S127" s="78"/>
      <c r="T127" s="78"/>
      <c r="U127" s="78"/>
      <c r="V127" s="78"/>
      <c r="W127" s="78"/>
      <c r="X127" s="78"/>
      <c r="Y127" s="78"/>
    </row>
    <row r="128" spans="1:25" ht="9.75" customHeight="1" x14ac:dyDescent="0.25">
      <c r="A128" s="54"/>
      <c r="B128" s="54"/>
      <c r="C128" s="54"/>
      <c r="D128" s="180"/>
      <c r="E128" s="180"/>
      <c r="F128" s="54"/>
      <c r="G128" s="54"/>
      <c r="H128" s="54"/>
      <c r="I128" s="55"/>
      <c r="J128" s="182"/>
      <c r="K128" s="82"/>
      <c r="L128" s="78"/>
      <c r="M128" s="78"/>
      <c r="N128" s="78"/>
      <c r="O128" s="78"/>
      <c r="P128" s="78"/>
      <c r="Q128" s="78"/>
      <c r="R128" s="78"/>
      <c r="S128" s="78"/>
      <c r="T128" s="78"/>
      <c r="U128" s="78"/>
      <c r="V128" s="78"/>
      <c r="W128" s="78"/>
      <c r="X128" s="78"/>
      <c r="Y128" s="78"/>
    </row>
    <row r="129" spans="1:25" ht="9.75" customHeight="1" x14ac:dyDescent="0.25">
      <c r="A129" s="54"/>
      <c r="B129" s="54"/>
      <c r="C129" s="54"/>
      <c r="D129" s="180"/>
      <c r="E129" s="180"/>
      <c r="F129" s="54"/>
      <c r="G129" s="54"/>
      <c r="H129" s="54"/>
      <c r="I129" s="55"/>
      <c r="J129" s="182"/>
      <c r="K129" s="82"/>
      <c r="L129" s="78"/>
      <c r="M129" s="78"/>
      <c r="N129" s="78"/>
      <c r="O129" s="78"/>
      <c r="P129" s="78"/>
      <c r="Q129" s="78"/>
      <c r="R129" s="78"/>
      <c r="S129" s="78"/>
      <c r="T129" s="78"/>
      <c r="U129" s="78"/>
      <c r="V129" s="78"/>
      <c r="W129" s="78"/>
      <c r="X129" s="78"/>
      <c r="Y129" s="78"/>
    </row>
    <row r="130" spans="1:25" ht="9.75" customHeight="1" x14ac:dyDescent="0.25">
      <c r="A130" s="54"/>
      <c r="B130" s="54"/>
      <c r="C130" s="54"/>
      <c r="D130" s="180"/>
      <c r="E130" s="180"/>
      <c r="F130" s="54"/>
      <c r="G130" s="54"/>
      <c r="H130" s="54"/>
      <c r="I130" s="55"/>
      <c r="J130" s="182"/>
      <c r="K130" s="82"/>
      <c r="L130" s="78"/>
      <c r="M130" s="78"/>
      <c r="N130" s="78"/>
      <c r="O130" s="78"/>
      <c r="P130" s="78"/>
      <c r="Q130" s="78"/>
      <c r="R130" s="78"/>
      <c r="S130" s="78"/>
      <c r="T130" s="78"/>
      <c r="U130" s="78"/>
      <c r="V130" s="78"/>
      <c r="W130" s="78"/>
      <c r="X130" s="78"/>
      <c r="Y130" s="78"/>
    </row>
    <row r="131" spans="1:25" ht="9.75" customHeight="1" x14ac:dyDescent="0.25">
      <c r="A131" s="54"/>
      <c r="B131" s="54"/>
      <c r="C131" s="54"/>
      <c r="D131" s="180"/>
      <c r="E131" s="180"/>
      <c r="F131" s="54"/>
      <c r="G131" s="54"/>
      <c r="H131" s="54"/>
      <c r="I131" s="55"/>
      <c r="J131" s="182"/>
      <c r="K131" s="82"/>
      <c r="L131" s="78"/>
      <c r="M131" s="78"/>
      <c r="N131" s="78"/>
      <c r="O131" s="78"/>
      <c r="P131" s="78"/>
      <c r="Q131" s="78"/>
      <c r="R131" s="78"/>
      <c r="S131" s="78"/>
      <c r="T131" s="78"/>
      <c r="U131" s="78"/>
      <c r="V131" s="78"/>
      <c r="W131" s="78"/>
      <c r="X131" s="78"/>
      <c r="Y131" s="78"/>
    </row>
    <row r="132" spans="1:25" ht="9.75" customHeight="1" x14ac:dyDescent="0.25">
      <c r="A132" s="54"/>
      <c r="B132" s="54"/>
      <c r="C132" s="54"/>
      <c r="D132" s="180"/>
      <c r="E132" s="180"/>
      <c r="F132" s="54"/>
      <c r="G132" s="54"/>
      <c r="H132" s="54"/>
      <c r="I132" s="55"/>
      <c r="J132" s="182"/>
      <c r="K132" s="82"/>
      <c r="L132" s="78"/>
      <c r="M132" s="78"/>
      <c r="N132" s="78"/>
      <c r="O132" s="78"/>
      <c r="P132" s="78"/>
      <c r="Q132" s="78"/>
      <c r="R132" s="78"/>
      <c r="S132" s="78"/>
      <c r="T132" s="78"/>
      <c r="U132" s="78"/>
      <c r="V132" s="78"/>
      <c r="W132" s="78"/>
      <c r="X132" s="78"/>
      <c r="Y132" s="78"/>
    </row>
    <row r="133" spans="1:25" ht="9.75" customHeight="1" x14ac:dyDescent="0.25">
      <c r="A133" s="54"/>
      <c r="B133" s="54"/>
      <c r="C133" s="54"/>
      <c r="D133" s="180"/>
      <c r="E133" s="180"/>
      <c r="F133" s="54"/>
      <c r="G133" s="54"/>
      <c r="H133" s="54"/>
      <c r="I133" s="55"/>
      <c r="J133" s="182"/>
      <c r="K133" s="82"/>
      <c r="L133" s="78"/>
      <c r="M133" s="78"/>
      <c r="N133" s="78"/>
      <c r="O133" s="78"/>
      <c r="P133" s="78"/>
      <c r="Q133" s="78"/>
      <c r="R133" s="78"/>
      <c r="S133" s="78"/>
      <c r="T133" s="78"/>
      <c r="U133" s="78"/>
      <c r="V133" s="78"/>
      <c r="W133" s="78"/>
      <c r="X133" s="78"/>
      <c r="Y133" s="78"/>
    </row>
    <row r="134" spans="1:25" ht="9.75" customHeight="1" x14ac:dyDescent="0.25">
      <c r="A134" s="54"/>
      <c r="B134" s="54"/>
      <c r="C134" s="54"/>
      <c r="D134" s="180"/>
      <c r="E134" s="180"/>
      <c r="F134" s="54"/>
      <c r="G134" s="54"/>
      <c r="H134" s="54"/>
      <c r="I134" s="55"/>
      <c r="J134" s="182"/>
      <c r="K134" s="82"/>
      <c r="L134" s="78"/>
      <c r="M134" s="78"/>
      <c r="N134" s="78"/>
      <c r="O134" s="78"/>
      <c r="P134" s="78"/>
      <c r="Q134" s="78"/>
      <c r="R134" s="78"/>
      <c r="S134" s="78"/>
      <c r="T134" s="78"/>
      <c r="U134" s="78"/>
      <c r="V134" s="78"/>
      <c r="W134" s="78"/>
      <c r="X134" s="78"/>
      <c r="Y134" s="78"/>
    </row>
    <row r="135" spans="1:25" ht="9.75" customHeight="1" x14ac:dyDescent="0.25">
      <c r="A135" s="54"/>
      <c r="B135" s="54"/>
      <c r="C135" s="54"/>
      <c r="D135" s="180"/>
      <c r="E135" s="180"/>
      <c r="F135" s="54"/>
      <c r="G135" s="54"/>
      <c r="H135" s="54"/>
      <c r="I135" s="55"/>
      <c r="J135" s="182"/>
      <c r="K135" s="82"/>
      <c r="L135" s="78"/>
      <c r="M135" s="78"/>
      <c r="N135" s="78"/>
      <c r="O135" s="78"/>
      <c r="P135" s="78"/>
      <c r="Q135" s="78"/>
      <c r="R135" s="78"/>
      <c r="S135" s="78"/>
      <c r="T135" s="78"/>
      <c r="U135" s="78"/>
      <c r="V135" s="78"/>
      <c r="W135" s="78"/>
      <c r="X135" s="78"/>
      <c r="Y135" s="78"/>
    </row>
    <row r="136" spans="1:25" ht="9.75" customHeight="1" x14ac:dyDescent="0.25">
      <c r="A136" s="54"/>
      <c r="B136" s="54"/>
      <c r="C136" s="54"/>
      <c r="D136" s="180"/>
      <c r="E136" s="180"/>
      <c r="F136" s="54"/>
      <c r="G136" s="54"/>
      <c r="H136" s="54"/>
      <c r="I136" s="55"/>
      <c r="J136" s="182"/>
      <c r="K136" s="82"/>
      <c r="L136" s="78"/>
      <c r="M136" s="78"/>
      <c r="N136" s="78"/>
      <c r="O136" s="78"/>
      <c r="P136" s="78"/>
      <c r="Q136" s="78"/>
      <c r="R136" s="78"/>
      <c r="S136" s="78"/>
      <c r="T136" s="78"/>
      <c r="U136" s="78"/>
      <c r="V136" s="78"/>
      <c r="W136" s="78"/>
      <c r="X136" s="78"/>
      <c r="Y136" s="78"/>
    </row>
    <row r="137" spans="1:25" ht="9.75" customHeight="1" x14ac:dyDescent="0.25">
      <c r="A137" s="54"/>
      <c r="B137" s="54"/>
      <c r="C137" s="54"/>
      <c r="D137" s="180"/>
      <c r="E137" s="180"/>
      <c r="F137" s="54"/>
      <c r="G137" s="54"/>
      <c r="H137" s="54"/>
      <c r="I137" s="55"/>
      <c r="J137" s="182"/>
      <c r="K137" s="82"/>
      <c r="L137" s="78"/>
      <c r="M137" s="78"/>
      <c r="N137" s="78"/>
      <c r="O137" s="78"/>
      <c r="P137" s="78"/>
      <c r="Q137" s="78"/>
      <c r="R137" s="78"/>
      <c r="S137" s="78"/>
      <c r="T137" s="78"/>
      <c r="U137" s="78"/>
      <c r="V137" s="78"/>
      <c r="W137" s="78"/>
      <c r="X137" s="78"/>
      <c r="Y137" s="78"/>
    </row>
    <row r="138" spans="1:25" ht="9.75" customHeight="1" x14ac:dyDescent="0.25">
      <c r="A138" s="54"/>
      <c r="B138" s="54"/>
      <c r="C138" s="54"/>
      <c r="D138" s="180"/>
      <c r="E138" s="180"/>
      <c r="F138" s="54"/>
      <c r="G138" s="54"/>
      <c r="H138" s="54"/>
      <c r="I138" s="55"/>
      <c r="J138" s="182"/>
      <c r="K138" s="82"/>
      <c r="L138" s="78"/>
      <c r="M138" s="78"/>
      <c r="N138" s="78"/>
      <c r="O138" s="78"/>
      <c r="P138" s="78"/>
      <c r="Q138" s="78"/>
      <c r="R138" s="78"/>
      <c r="S138" s="78"/>
      <c r="T138" s="78"/>
      <c r="U138" s="78"/>
      <c r="V138" s="78"/>
      <c r="W138" s="78"/>
      <c r="X138" s="78"/>
      <c r="Y138" s="78"/>
    </row>
    <row r="139" spans="1:25" ht="9.75" customHeight="1" x14ac:dyDescent="0.25">
      <c r="A139" s="54"/>
      <c r="B139" s="54"/>
      <c r="C139" s="54"/>
      <c r="D139" s="180"/>
      <c r="E139" s="180"/>
      <c r="F139" s="54"/>
      <c r="G139" s="54"/>
      <c r="H139" s="54"/>
      <c r="I139" s="55"/>
      <c r="J139" s="182"/>
      <c r="K139" s="82"/>
      <c r="L139" s="78"/>
      <c r="M139" s="78"/>
      <c r="N139" s="78"/>
      <c r="O139" s="78"/>
      <c r="P139" s="78"/>
      <c r="Q139" s="78"/>
      <c r="R139" s="78"/>
      <c r="S139" s="78"/>
      <c r="T139" s="78"/>
      <c r="U139" s="78"/>
      <c r="V139" s="78"/>
      <c r="W139" s="78"/>
      <c r="X139" s="78"/>
      <c r="Y139" s="78"/>
    </row>
    <row r="140" spans="1:25" ht="9.75" customHeight="1" x14ac:dyDescent="0.25">
      <c r="A140" s="54"/>
      <c r="B140" s="54"/>
      <c r="C140" s="54"/>
      <c r="D140" s="180"/>
      <c r="E140" s="180"/>
      <c r="F140" s="54"/>
      <c r="G140" s="54"/>
      <c r="H140" s="54"/>
      <c r="I140" s="55"/>
      <c r="J140" s="182"/>
      <c r="K140" s="82"/>
      <c r="L140" s="78"/>
      <c r="M140" s="78"/>
      <c r="N140" s="78"/>
      <c r="O140" s="78"/>
      <c r="P140" s="78"/>
      <c r="Q140" s="78"/>
      <c r="R140" s="78"/>
      <c r="S140" s="78"/>
      <c r="T140" s="78"/>
      <c r="U140" s="78"/>
      <c r="V140" s="78"/>
      <c r="W140" s="78"/>
      <c r="X140" s="78"/>
      <c r="Y140" s="78"/>
    </row>
    <row r="141" spans="1:25" ht="9.75" customHeight="1" x14ac:dyDescent="0.25">
      <c r="A141" s="54"/>
      <c r="B141" s="54"/>
      <c r="C141" s="54"/>
      <c r="D141" s="180"/>
      <c r="E141" s="180"/>
      <c r="F141" s="54"/>
      <c r="G141" s="54"/>
      <c r="H141" s="54"/>
      <c r="I141" s="55"/>
      <c r="J141" s="182"/>
      <c r="K141" s="82"/>
      <c r="L141" s="78"/>
      <c r="M141" s="78"/>
      <c r="N141" s="78"/>
      <c r="O141" s="78"/>
      <c r="P141" s="78"/>
      <c r="Q141" s="78"/>
      <c r="R141" s="78"/>
      <c r="S141" s="78"/>
      <c r="T141" s="78"/>
      <c r="U141" s="78"/>
      <c r="V141" s="78"/>
      <c r="W141" s="78"/>
      <c r="X141" s="78"/>
      <c r="Y141" s="78"/>
    </row>
    <row r="142" spans="1:25" ht="9.75" customHeight="1" x14ac:dyDescent="0.25">
      <c r="A142" s="54"/>
      <c r="B142" s="54"/>
      <c r="C142" s="54"/>
      <c r="D142" s="180"/>
      <c r="E142" s="180"/>
      <c r="F142" s="54"/>
      <c r="G142" s="54"/>
      <c r="H142" s="54"/>
      <c r="I142" s="55"/>
      <c r="J142" s="182"/>
      <c r="K142" s="82"/>
      <c r="L142" s="78"/>
      <c r="M142" s="78"/>
      <c r="N142" s="78"/>
      <c r="O142" s="78"/>
      <c r="P142" s="78"/>
      <c r="Q142" s="78"/>
      <c r="R142" s="78"/>
      <c r="S142" s="78"/>
      <c r="T142" s="78"/>
      <c r="U142" s="78"/>
      <c r="V142" s="78"/>
      <c r="W142" s="78"/>
      <c r="X142" s="78"/>
      <c r="Y142" s="78"/>
    </row>
    <row r="143" spans="1:25" ht="9.75" customHeight="1" x14ac:dyDescent="0.25">
      <c r="A143" s="54"/>
      <c r="B143" s="54"/>
      <c r="C143" s="54"/>
      <c r="D143" s="180"/>
      <c r="E143" s="180"/>
      <c r="F143" s="54"/>
      <c r="G143" s="54"/>
      <c r="H143" s="54"/>
      <c r="I143" s="55"/>
      <c r="J143" s="182"/>
      <c r="K143" s="82"/>
      <c r="L143" s="78"/>
      <c r="M143" s="78"/>
      <c r="N143" s="78"/>
      <c r="O143" s="78"/>
      <c r="P143" s="78"/>
      <c r="Q143" s="78"/>
      <c r="R143" s="78"/>
      <c r="S143" s="78"/>
      <c r="T143" s="78"/>
      <c r="U143" s="78"/>
      <c r="V143" s="78"/>
      <c r="W143" s="78"/>
      <c r="X143" s="78"/>
      <c r="Y143" s="78"/>
    </row>
    <row r="144" spans="1:25" ht="9.75" customHeight="1" x14ac:dyDescent="0.25">
      <c r="A144" s="54"/>
      <c r="B144" s="54"/>
      <c r="C144" s="54"/>
      <c r="D144" s="180"/>
      <c r="E144" s="180"/>
      <c r="F144" s="54"/>
      <c r="G144" s="54"/>
      <c r="H144" s="54"/>
      <c r="I144" s="55"/>
      <c r="J144" s="182"/>
      <c r="K144" s="82"/>
      <c r="L144" s="78"/>
      <c r="M144" s="78"/>
      <c r="N144" s="78"/>
      <c r="O144" s="78"/>
      <c r="P144" s="78"/>
      <c r="Q144" s="78"/>
      <c r="R144" s="78"/>
      <c r="S144" s="78"/>
      <c r="T144" s="78"/>
      <c r="U144" s="78"/>
      <c r="V144" s="78"/>
      <c r="W144" s="78"/>
      <c r="X144" s="78"/>
      <c r="Y144" s="78"/>
    </row>
    <row r="145" spans="1:25" ht="9.75" customHeight="1" x14ac:dyDescent="0.25">
      <c r="A145" s="54"/>
      <c r="B145" s="54"/>
      <c r="C145" s="54"/>
      <c r="D145" s="180"/>
      <c r="E145" s="180"/>
      <c r="F145" s="54"/>
      <c r="G145" s="54"/>
      <c r="H145" s="54"/>
      <c r="I145" s="55"/>
      <c r="J145" s="182"/>
      <c r="K145" s="82"/>
      <c r="L145" s="78"/>
      <c r="M145" s="78"/>
      <c r="N145" s="78"/>
      <c r="O145" s="78"/>
      <c r="P145" s="78"/>
      <c r="Q145" s="78"/>
      <c r="R145" s="78"/>
      <c r="S145" s="78"/>
      <c r="T145" s="78"/>
      <c r="U145" s="78"/>
      <c r="V145" s="78"/>
      <c r="W145" s="78"/>
      <c r="X145" s="78"/>
      <c r="Y145" s="78"/>
    </row>
    <row r="146" spans="1:25" ht="9.75" customHeight="1" x14ac:dyDescent="0.25">
      <c r="A146" s="54"/>
      <c r="B146" s="54"/>
      <c r="C146" s="54"/>
      <c r="D146" s="180"/>
      <c r="E146" s="180"/>
      <c r="F146" s="54"/>
      <c r="G146" s="54"/>
      <c r="H146" s="54"/>
      <c r="I146" s="55"/>
      <c r="J146" s="182"/>
      <c r="K146" s="82"/>
      <c r="L146" s="78"/>
      <c r="M146" s="78"/>
      <c r="N146" s="78"/>
      <c r="O146" s="78"/>
      <c r="P146" s="78"/>
      <c r="Q146" s="78"/>
      <c r="R146" s="78"/>
      <c r="S146" s="78"/>
      <c r="T146" s="78"/>
      <c r="U146" s="78"/>
      <c r="V146" s="78"/>
      <c r="W146" s="78"/>
      <c r="X146" s="78"/>
      <c r="Y146" s="78"/>
    </row>
    <row r="147" spans="1:25" ht="9.75" customHeight="1" x14ac:dyDescent="0.25">
      <c r="A147" s="54"/>
      <c r="B147" s="54"/>
      <c r="C147" s="54"/>
      <c r="D147" s="180"/>
      <c r="E147" s="180"/>
      <c r="F147" s="54"/>
      <c r="G147" s="54"/>
      <c r="H147" s="54"/>
      <c r="I147" s="55"/>
      <c r="J147" s="182"/>
      <c r="K147" s="82"/>
      <c r="L147" s="78"/>
      <c r="M147" s="78"/>
      <c r="N147" s="78"/>
      <c r="O147" s="78"/>
      <c r="P147" s="78"/>
      <c r="Q147" s="78"/>
      <c r="R147" s="78"/>
      <c r="S147" s="78"/>
      <c r="T147" s="78"/>
      <c r="U147" s="78"/>
      <c r="V147" s="78"/>
      <c r="W147" s="78"/>
      <c r="X147" s="78"/>
      <c r="Y147" s="78"/>
    </row>
    <row r="148" spans="1:25" ht="9.75" customHeight="1" x14ac:dyDescent="0.25">
      <c r="A148" s="54"/>
      <c r="B148" s="54"/>
      <c r="C148" s="54"/>
      <c r="D148" s="180"/>
      <c r="E148" s="180"/>
      <c r="F148" s="54"/>
      <c r="G148" s="54"/>
      <c r="H148" s="54"/>
      <c r="I148" s="55"/>
      <c r="J148" s="182"/>
      <c r="K148" s="82"/>
      <c r="L148" s="78"/>
      <c r="M148" s="78"/>
      <c r="N148" s="78"/>
      <c r="O148" s="78"/>
      <c r="P148" s="78"/>
      <c r="Q148" s="78"/>
      <c r="R148" s="78"/>
      <c r="S148" s="78"/>
      <c r="T148" s="78"/>
      <c r="U148" s="78"/>
      <c r="V148" s="78"/>
      <c r="W148" s="78"/>
      <c r="X148" s="78"/>
      <c r="Y148" s="78"/>
    </row>
    <row r="149" spans="1:25" ht="9.75" customHeight="1" x14ac:dyDescent="0.25">
      <c r="A149" s="54"/>
      <c r="B149" s="54"/>
      <c r="C149" s="54"/>
      <c r="D149" s="180"/>
      <c r="E149" s="180"/>
      <c r="F149" s="54"/>
      <c r="G149" s="54"/>
      <c r="H149" s="54"/>
      <c r="I149" s="55"/>
      <c r="J149" s="182"/>
      <c r="K149" s="82"/>
      <c r="L149" s="78"/>
      <c r="M149" s="78"/>
      <c r="N149" s="78"/>
      <c r="O149" s="78"/>
      <c r="P149" s="78"/>
      <c r="Q149" s="78"/>
      <c r="R149" s="78"/>
      <c r="S149" s="78"/>
      <c r="T149" s="78"/>
      <c r="U149" s="78"/>
      <c r="V149" s="78"/>
      <c r="W149" s="78"/>
      <c r="X149" s="78"/>
      <c r="Y149" s="78"/>
    </row>
    <row r="150" spans="1:25" ht="9.75" customHeight="1" x14ac:dyDescent="0.25">
      <c r="A150" s="54"/>
      <c r="B150" s="54"/>
      <c r="C150" s="54"/>
      <c r="D150" s="180"/>
      <c r="E150" s="180"/>
      <c r="F150" s="54"/>
      <c r="G150" s="54"/>
      <c r="H150" s="54"/>
      <c r="I150" s="55"/>
      <c r="J150" s="182"/>
      <c r="K150" s="82"/>
      <c r="L150" s="78"/>
      <c r="M150" s="78"/>
      <c r="N150" s="78"/>
      <c r="O150" s="78"/>
      <c r="P150" s="78"/>
      <c r="Q150" s="78"/>
      <c r="R150" s="78"/>
      <c r="S150" s="78"/>
      <c r="T150" s="78"/>
      <c r="U150" s="78"/>
      <c r="V150" s="78"/>
      <c r="W150" s="78"/>
      <c r="X150" s="78"/>
      <c r="Y150" s="78"/>
    </row>
    <row r="151" spans="1:25" ht="9.75" customHeight="1" x14ac:dyDescent="0.25">
      <c r="A151" s="54"/>
      <c r="B151" s="54"/>
      <c r="C151" s="54"/>
      <c r="D151" s="180"/>
      <c r="E151" s="180"/>
      <c r="F151" s="54"/>
      <c r="G151" s="54"/>
      <c r="H151" s="54"/>
      <c r="I151" s="55"/>
      <c r="J151" s="182"/>
      <c r="K151" s="82"/>
      <c r="L151" s="78"/>
      <c r="M151" s="78"/>
      <c r="N151" s="78"/>
      <c r="O151" s="78"/>
      <c r="P151" s="78"/>
      <c r="Q151" s="78"/>
      <c r="R151" s="78"/>
      <c r="S151" s="78"/>
      <c r="T151" s="78"/>
      <c r="U151" s="78"/>
      <c r="V151" s="78"/>
      <c r="W151" s="78"/>
      <c r="X151" s="78"/>
      <c r="Y151" s="78"/>
    </row>
    <row r="152" spans="1:25" ht="9.75" customHeight="1" x14ac:dyDescent="0.25">
      <c r="A152" s="54"/>
      <c r="B152" s="54"/>
      <c r="C152" s="54"/>
      <c r="D152" s="180"/>
      <c r="E152" s="180"/>
      <c r="F152" s="54"/>
      <c r="G152" s="54"/>
      <c r="H152" s="54"/>
      <c r="I152" s="55"/>
      <c r="J152" s="182"/>
      <c r="K152" s="82"/>
      <c r="L152" s="78"/>
      <c r="M152" s="78"/>
      <c r="N152" s="78"/>
      <c r="O152" s="78"/>
      <c r="P152" s="78"/>
      <c r="Q152" s="78"/>
      <c r="R152" s="78"/>
      <c r="S152" s="78"/>
      <c r="T152" s="78"/>
      <c r="U152" s="78"/>
      <c r="V152" s="78"/>
      <c r="W152" s="78"/>
      <c r="X152" s="78"/>
      <c r="Y152" s="78"/>
    </row>
    <row r="153" spans="1:25" ht="9.75" customHeight="1" x14ac:dyDescent="0.25">
      <c r="A153" s="54"/>
      <c r="B153" s="54"/>
      <c r="C153" s="54"/>
      <c r="D153" s="180"/>
      <c r="E153" s="180"/>
      <c r="F153" s="54"/>
      <c r="G153" s="54"/>
      <c r="H153" s="54"/>
      <c r="I153" s="55"/>
      <c r="J153" s="182"/>
      <c r="K153" s="82"/>
      <c r="L153" s="78"/>
      <c r="M153" s="78"/>
      <c r="N153" s="78"/>
      <c r="O153" s="78"/>
      <c r="P153" s="78"/>
      <c r="Q153" s="78"/>
      <c r="R153" s="78"/>
      <c r="S153" s="78"/>
      <c r="T153" s="78"/>
      <c r="U153" s="78"/>
      <c r="V153" s="78"/>
      <c r="W153" s="78"/>
      <c r="X153" s="78"/>
      <c r="Y153" s="78"/>
    </row>
    <row r="154" spans="1:25" ht="9.75" customHeight="1" x14ac:dyDescent="0.25">
      <c r="A154" s="54"/>
      <c r="B154" s="54"/>
      <c r="C154" s="54"/>
      <c r="D154" s="180"/>
      <c r="E154" s="180"/>
      <c r="F154" s="54"/>
      <c r="G154" s="54"/>
      <c r="H154" s="54"/>
      <c r="I154" s="55"/>
      <c r="J154" s="182"/>
      <c r="K154" s="82"/>
      <c r="L154" s="78"/>
      <c r="M154" s="78"/>
      <c r="N154" s="78"/>
      <c r="O154" s="78"/>
      <c r="P154" s="78"/>
      <c r="Q154" s="78"/>
      <c r="R154" s="78"/>
      <c r="S154" s="78"/>
      <c r="T154" s="78"/>
      <c r="U154" s="78"/>
      <c r="V154" s="78"/>
      <c r="W154" s="78"/>
      <c r="X154" s="78"/>
      <c r="Y154" s="78"/>
    </row>
    <row r="155" spans="1:25" ht="9.75" customHeight="1" x14ac:dyDescent="0.25">
      <c r="A155" s="54"/>
      <c r="B155" s="54"/>
      <c r="C155" s="54"/>
      <c r="D155" s="180"/>
      <c r="E155" s="180"/>
      <c r="F155" s="54"/>
      <c r="G155" s="54"/>
      <c r="H155" s="54"/>
      <c r="I155" s="55"/>
      <c r="J155" s="182"/>
      <c r="K155" s="82"/>
      <c r="L155" s="78"/>
      <c r="M155" s="78"/>
      <c r="N155" s="78"/>
      <c r="O155" s="78"/>
      <c r="P155" s="78"/>
      <c r="Q155" s="78"/>
      <c r="R155" s="78"/>
      <c r="S155" s="78"/>
      <c r="T155" s="78"/>
      <c r="U155" s="78"/>
      <c r="V155" s="78"/>
      <c r="W155" s="78"/>
      <c r="X155" s="78"/>
      <c r="Y155" s="78"/>
    </row>
    <row r="156" spans="1:25" ht="9.75" customHeight="1" x14ac:dyDescent="0.25">
      <c r="A156" s="54"/>
      <c r="B156" s="54"/>
      <c r="C156" s="54"/>
      <c r="D156" s="180"/>
      <c r="E156" s="180"/>
      <c r="F156" s="54"/>
      <c r="G156" s="54"/>
      <c r="H156" s="54"/>
      <c r="I156" s="55"/>
      <c r="J156" s="182"/>
      <c r="K156" s="82"/>
      <c r="L156" s="78"/>
      <c r="M156" s="78"/>
      <c r="N156" s="78"/>
      <c r="O156" s="78"/>
      <c r="P156" s="78"/>
      <c r="Q156" s="78"/>
      <c r="R156" s="78"/>
      <c r="S156" s="78"/>
      <c r="T156" s="78"/>
      <c r="U156" s="78"/>
      <c r="V156" s="78"/>
      <c r="W156" s="78"/>
      <c r="X156" s="78"/>
      <c r="Y156" s="78"/>
    </row>
    <row r="157" spans="1:25" ht="9.75" customHeight="1" x14ac:dyDescent="0.25">
      <c r="A157" s="54"/>
      <c r="B157" s="54"/>
      <c r="C157" s="54"/>
      <c r="D157" s="180"/>
      <c r="E157" s="180"/>
      <c r="F157" s="54"/>
      <c r="G157" s="54"/>
      <c r="H157" s="54"/>
      <c r="I157" s="55"/>
      <c r="J157" s="182"/>
      <c r="K157" s="82"/>
      <c r="L157" s="78"/>
      <c r="M157" s="78"/>
      <c r="N157" s="78"/>
      <c r="O157" s="78"/>
      <c r="P157" s="78"/>
      <c r="Q157" s="78"/>
      <c r="R157" s="78"/>
      <c r="S157" s="78"/>
      <c r="T157" s="78"/>
      <c r="U157" s="78"/>
      <c r="V157" s="78"/>
      <c r="W157" s="78"/>
      <c r="X157" s="78"/>
      <c r="Y157" s="78"/>
    </row>
    <row r="158" spans="1:25" ht="9.75" customHeight="1" x14ac:dyDescent="0.25">
      <c r="A158" s="54"/>
      <c r="B158" s="54"/>
      <c r="C158" s="54"/>
      <c r="D158" s="180"/>
      <c r="E158" s="180"/>
      <c r="F158" s="54"/>
      <c r="G158" s="54"/>
      <c r="H158" s="54"/>
      <c r="I158" s="55"/>
      <c r="J158" s="182"/>
      <c r="K158" s="82"/>
      <c r="L158" s="78"/>
      <c r="M158" s="78"/>
      <c r="N158" s="78"/>
      <c r="O158" s="78"/>
      <c r="P158" s="78"/>
      <c r="Q158" s="78"/>
      <c r="R158" s="78"/>
      <c r="S158" s="78"/>
      <c r="T158" s="78"/>
      <c r="U158" s="78"/>
      <c r="V158" s="78"/>
      <c r="W158" s="78"/>
      <c r="X158" s="78"/>
      <c r="Y158" s="78"/>
    </row>
    <row r="159" spans="1:25" ht="9.75" customHeight="1" x14ac:dyDescent="0.25">
      <c r="A159" s="54"/>
      <c r="B159" s="54"/>
      <c r="C159" s="54"/>
      <c r="D159" s="180"/>
      <c r="E159" s="180"/>
      <c r="F159" s="54"/>
      <c r="G159" s="54"/>
      <c r="H159" s="54"/>
      <c r="I159" s="55"/>
      <c r="J159" s="182"/>
      <c r="K159" s="82"/>
      <c r="L159" s="78"/>
      <c r="M159" s="78"/>
      <c r="N159" s="78"/>
      <c r="O159" s="78"/>
      <c r="P159" s="78"/>
      <c r="Q159" s="78"/>
      <c r="R159" s="78"/>
      <c r="S159" s="78"/>
      <c r="T159" s="78"/>
      <c r="U159" s="78"/>
      <c r="V159" s="78"/>
      <c r="W159" s="78"/>
      <c r="X159" s="78"/>
      <c r="Y159" s="78"/>
    </row>
    <row r="160" spans="1:25" ht="9.75" customHeight="1" x14ac:dyDescent="0.25">
      <c r="A160" s="54"/>
      <c r="B160" s="54"/>
      <c r="C160" s="54"/>
      <c r="D160" s="180"/>
      <c r="E160" s="180"/>
      <c r="F160" s="54"/>
      <c r="G160" s="54"/>
      <c r="H160" s="54"/>
      <c r="I160" s="55"/>
      <c r="J160" s="182"/>
      <c r="K160" s="82"/>
      <c r="L160" s="78"/>
      <c r="M160" s="78"/>
      <c r="N160" s="78"/>
      <c r="O160" s="78"/>
      <c r="P160" s="78"/>
      <c r="Q160" s="78"/>
      <c r="R160" s="78"/>
      <c r="S160" s="78"/>
      <c r="T160" s="78"/>
      <c r="U160" s="78"/>
      <c r="V160" s="78"/>
      <c r="W160" s="78"/>
      <c r="X160" s="78"/>
      <c r="Y160" s="78"/>
    </row>
    <row r="161" spans="1:25" ht="9.75" customHeight="1" x14ac:dyDescent="0.25">
      <c r="A161" s="54"/>
      <c r="B161" s="54"/>
      <c r="C161" s="54"/>
      <c r="D161" s="180"/>
      <c r="E161" s="180"/>
      <c r="F161" s="54"/>
      <c r="G161" s="54"/>
      <c r="H161" s="54"/>
      <c r="I161" s="55"/>
      <c r="J161" s="182"/>
      <c r="K161" s="82"/>
      <c r="L161" s="78"/>
      <c r="M161" s="78"/>
      <c r="N161" s="78"/>
      <c r="O161" s="78"/>
      <c r="P161" s="78"/>
      <c r="Q161" s="78"/>
      <c r="R161" s="78"/>
      <c r="S161" s="78"/>
      <c r="T161" s="78"/>
      <c r="U161" s="78"/>
      <c r="V161" s="78"/>
      <c r="W161" s="78"/>
      <c r="X161" s="78"/>
      <c r="Y161" s="78"/>
    </row>
    <row r="162" spans="1:25" ht="9.75" customHeight="1" x14ac:dyDescent="0.25">
      <c r="A162" s="54"/>
      <c r="B162" s="54"/>
      <c r="C162" s="54"/>
      <c r="D162" s="180"/>
      <c r="E162" s="180"/>
      <c r="F162" s="54"/>
      <c r="G162" s="54"/>
      <c r="H162" s="54"/>
      <c r="I162" s="55"/>
      <c r="J162" s="182"/>
      <c r="K162" s="82"/>
      <c r="L162" s="78"/>
      <c r="M162" s="78"/>
      <c r="N162" s="78"/>
      <c r="O162" s="78"/>
      <c r="P162" s="78"/>
      <c r="Q162" s="78"/>
      <c r="R162" s="78"/>
      <c r="S162" s="78"/>
      <c r="T162" s="78"/>
      <c r="U162" s="78"/>
      <c r="V162" s="78"/>
      <c r="W162" s="78"/>
      <c r="X162" s="78"/>
      <c r="Y162" s="78"/>
    </row>
    <row r="163" spans="1:25" ht="9.75" customHeight="1" x14ac:dyDescent="0.25">
      <c r="A163" s="54"/>
      <c r="B163" s="54"/>
      <c r="C163" s="54"/>
      <c r="D163" s="180"/>
      <c r="E163" s="180"/>
      <c r="F163" s="54"/>
      <c r="G163" s="54"/>
      <c r="H163" s="54"/>
      <c r="I163" s="55"/>
      <c r="J163" s="182"/>
      <c r="K163" s="82"/>
      <c r="L163" s="78"/>
      <c r="M163" s="78"/>
      <c r="N163" s="78"/>
      <c r="O163" s="78"/>
      <c r="P163" s="78"/>
      <c r="Q163" s="78"/>
      <c r="R163" s="78"/>
      <c r="S163" s="78"/>
      <c r="T163" s="78"/>
      <c r="U163" s="78"/>
      <c r="V163" s="78"/>
      <c r="W163" s="78"/>
      <c r="X163" s="78"/>
      <c r="Y163" s="78"/>
    </row>
    <row r="164" spans="1:25" ht="9.75" customHeight="1" x14ac:dyDescent="0.25">
      <c r="A164" s="54"/>
      <c r="B164" s="54"/>
      <c r="C164" s="54"/>
      <c r="D164" s="180"/>
      <c r="E164" s="180"/>
      <c r="F164" s="54"/>
      <c r="G164" s="54"/>
      <c r="H164" s="54"/>
      <c r="I164" s="55"/>
      <c r="J164" s="182"/>
      <c r="K164" s="82"/>
      <c r="L164" s="78"/>
      <c r="M164" s="78"/>
      <c r="N164" s="78"/>
      <c r="O164" s="78"/>
      <c r="P164" s="78"/>
      <c r="Q164" s="78"/>
      <c r="R164" s="78"/>
      <c r="S164" s="78"/>
      <c r="T164" s="78"/>
      <c r="U164" s="78"/>
      <c r="V164" s="78"/>
      <c r="W164" s="78"/>
      <c r="X164" s="78"/>
      <c r="Y164" s="78"/>
    </row>
    <row r="165" spans="1:25" ht="9.75" customHeight="1" x14ac:dyDescent="0.25">
      <c r="A165" s="54"/>
      <c r="B165" s="54"/>
      <c r="C165" s="54"/>
      <c r="D165" s="180"/>
      <c r="E165" s="180"/>
      <c r="F165" s="54"/>
      <c r="G165" s="54"/>
      <c r="H165" s="54"/>
      <c r="I165" s="55"/>
      <c r="J165" s="182"/>
      <c r="K165" s="82"/>
      <c r="L165" s="78"/>
      <c r="M165" s="78"/>
      <c r="N165" s="78"/>
      <c r="O165" s="78"/>
      <c r="P165" s="78"/>
      <c r="Q165" s="78"/>
      <c r="R165" s="78"/>
      <c r="S165" s="78"/>
      <c r="T165" s="78"/>
      <c r="U165" s="78"/>
      <c r="V165" s="78"/>
      <c r="W165" s="78"/>
      <c r="X165" s="78"/>
      <c r="Y165" s="78"/>
    </row>
    <row r="166" spans="1:25" ht="9.75" customHeight="1" x14ac:dyDescent="0.25">
      <c r="A166" s="54"/>
      <c r="B166" s="54"/>
      <c r="C166" s="54"/>
      <c r="D166" s="180"/>
      <c r="E166" s="180"/>
      <c r="F166" s="54"/>
      <c r="G166" s="54"/>
      <c r="H166" s="54"/>
      <c r="I166" s="55"/>
      <c r="J166" s="182"/>
      <c r="K166" s="82"/>
      <c r="L166" s="78"/>
      <c r="M166" s="78"/>
      <c r="N166" s="78"/>
      <c r="O166" s="78"/>
      <c r="P166" s="78"/>
      <c r="Q166" s="78"/>
      <c r="R166" s="78"/>
      <c r="S166" s="78"/>
      <c r="T166" s="78"/>
      <c r="U166" s="78"/>
      <c r="V166" s="78"/>
      <c r="W166" s="78"/>
      <c r="X166" s="78"/>
      <c r="Y166" s="78"/>
    </row>
    <row r="167" spans="1:25" ht="9.75" customHeight="1" x14ac:dyDescent="0.25">
      <c r="A167" s="54"/>
      <c r="B167" s="54"/>
      <c r="C167" s="54"/>
      <c r="D167" s="180"/>
      <c r="E167" s="180"/>
      <c r="F167" s="54"/>
      <c r="G167" s="54"/>
      <c r="H167" s="54"/>
      <c r="I167" s="55"/>
      <c r="J167" s="182"/>
      <c r="K167" s="82"/>
      <c r="L167" s="78"/>
      <c r="M167" s="78"/>
      <c r="N167" s="78"/>
      <c r="O167" s="78"/>
      <c r="P167" s="78"/>
      <c r="Q167" s="78"/>
      <c r="R167" s="78"/>
      <c r="S167" s="78"/>
      <c r="T167" s="78"/>
      <c r="U167" s="78"/>
      <c r="V167" s="78"/>
      <c r="W167" s="78"/>
      <c r="X167" s="78"/>
      <c r="Y167" s="78"/>
    </row>
    <row r="168" spans="1:25" ht="9.75" customHeight="1" x14ac:dyDescent="0.25">
      <c r="A168" s="54"/>
      <c r="B168" s="54"/>
      <c r="C168" s="54"/>
      <c r="D168" s="180"/>
      <c r="E168" s="180"/>
      <c r="F168" s="54"/>
      <c r="G168" s="54"/>
      <c r="H168" s="54"/>
      <c r="I168" s="55"/>
      <c r="J168" s="182"/>
      <c r="K168" s="82"/>
      <c r="L168" s="78"/>
      <c r="M168" s="78"/>
      <c r="N168" s="78"/>
      <c r="O168" s="78"/>
      <c r="P168" s="78"/>
      <c r="Q168" s="78"/>
      <c r="R168" s="78"/>
      <c r="S168" s="78"/>
      <c r="T168" s="78"/>
      <c r="U168" s="78"/>
      <c r="V168" s="78"/>
      <c r="W168" s="78"/>
      <c r="X168" s="78"/>
      <c r="Y168" s="78"/>
    </row>
    <row r="169" spans="1:25" ht="9.75" customHeight="1" x14ac:dyDescent="0.25">
      <c r="A169" s="54"/>
      <c r="B169" s="54"/>
      <c r="C169" s="54"/>
      <c r="D169" s="180"/>
      <c r="E169" s="180"/>
      <c r="F169" s="54"/>
      <c r="G169" s="54"/>
      <c r="H169" s="54"/>
      <c r="I169" s="55"/>
      <c r="J169" s="182"/>
      <c r="K169" s="82"/>
      <c r="L169" s="78"/>
      <c r="M169" s="78"/>
      <c r="N169" s="78"/>
      <c r="O169" s="78"/>
      <c r="P169" s="78"/>
      <c r="Q169" s="78"/>
      <c r="R169" s="78"/>
      <c r="S169" s="78"/>
      <c r="T169" s="78"/>
      <c r="U169" s="78"/>
      <c r="V169" s="78"/>
      <c r="W169" s="78"/>
      <c r="X169" s="78"/>
      <c r="Y169" s="78"/>
    </row>
    <row r="170" spans="1:25" ht="9.75" customHeight="1" x14ac:dyDescent="0.25">
      <c r="A170" s="54"/>
      <c r="B170" s="54"/>
      <c r="C170" s="54"/>
      <c r="D170" s="180"/>
      <c r="E170" s="180"/>
      <c r="F170" s="54"/>
      <c r="G170" s="54"/>
      <c r="H170" s="54"/>
      <c r="I170" s="55"/>
      <c r="J170" s="182"/>
      <c r="K170" s="82"/>
      <c r="L170" s="78"/>
      <c r="M170" s="78"/>
      <c r="N170" s="78"/>
      <c r="O170" s="78"/>
      <c r="P170" s="78"/>
      <c r="Q170" s="78"/>
      <c r="R170" s="78"/>
      <c r="S170" s="78"/>
      <c r="T170" s="78"/>
      <c r="U170" s="78"/>
      <c r="V170" s="78"/>
      <c r="W170" s="78"/>
      <c r="X170" s="78"/>
      <c r="Y170" s="78"/>
    </row>
    <row r="171" spans="1:25" ht="9.75" customHeight="1" x14ac:dyDescent="0.25">
      <c r="A171" s="54"/>
      <c r="B171" s="54"/>
      <c r="C171" s="54"/>
      <c r="D171" s="180"/>
      <c r="E171" s="180"/>
      <c r="F171" s="54"/>
      <c r="G171" s="54"/>
      <c r="H171" s="54"/>
      <c r="I171" s="55"/>
      <c r="J171" s="182"/>
      <c r="K171" s="82"/>
      <c r="L171" s="78"/>
      <c r="M171" s="78"/>
      <c r="N171" s="78"/>
      <c r="O171" s="78"/>
      <c r="P171" s="78"/>
      <c r="Q171" s="78"/>
      <c r="R171" s="78"/>
      <c r="S171" s="78"/>
      <c r="T171" s="78"/>
      <c r="U171" s="78"/>
      <c r="V171" s="78"/>
      <c r="W171" s="78"/>
      <c r="X171" s="78"/>
      <c r="Y171" s="78"/>
    </row>
    <row r="172" spans="1:25" ht="9.75" customHeight="1" x14ac:dyDescent="0.25">
      <c r="A172" s="54"/>
      <c r="B172" s="54"/>
      <c r="C172" s="54"/>
      <c r="D172" s="180"/>
      <c r="E172" s="180"/>
      <c r="F172" s="54"/>
      <c r="G172" s="54"/>
      <c r="H172" s="54"/>
      <c r="I172" s="55"/>
      <c r="J172" s="182"/>
      <c r="K172" s="82"/>
      <c r="L172" s="78"/>
      <c r="M172" s="78"/>
      <c r="N172" s="78"/>
      <c r="O172" s="78"/>
      <c r="P172" s="78"/>
      <c r="Q172" s="78"/>
      <c r="R172" s="78"/>
      <c r="S172" s="78"/>
      <c r="T172" s="78"/>
      <c r="U172" s="78"/>
      <c r="V172" s="78"/>
      <c r="W172" s="78"/>
      <c r="X172" s="78"/>
      <c r="Y172" s="78"/>
    </row>
    <row r="173" spans="1:25" ht="9.75" customHeight="1" x14ac:dyDescent="0.25">
      <c r="A173" s="54"/>
      <c r="B173" s="54"/>
      <c r="C173" s="54"/>
      <c r="D173" s="180"/>
      <c r="E173" s="180"/>
      <c r="F173" s="54"/>
      <c r="G173" s="54"/>
      <c r="H173" s="54"/>
      <c r="I173" s="55"/>
      <c r="J173" s="182"/>
      <c r="K173" s="82"/>
      <c r="L173" s="78"/>
      <c r="M173" s="78"/>
      <c r="N173" s="78"/>
      <c r="O173" s="78"/>
      <c r="P173" s="78"/>
      <c r="Q173" s="78"/>
      <c r="R173" s="78"/>
      <c r="S173" s="78"/>
      <c r="T173" s="78"/>
      <c r="U173" s="78"/>
      <c r="V173" s="78"/>
      <c r="W173" s="78"/>
      <c r="X173" s="78"/>
      <c r="Y173" s="78"/>
    </row>
    <row r="174" spans="1:25" ht="9.75" customHeight="1" x14ac:dyDescent="0.25">
      <c r="A174" s="54"/>
      <c r="B174" s="54"/>
      <c r="C174" s="54"/>
      <c r="D174" s="180"/>
      <c r="E174" s="180"/>
      <c r="F174" s="54"/>
      <c r="G174" s="54"/>
      <c r="H174" s="54"/>
      <c r="I174" s="55"/>
      <c r="J174" s="182"/>
      <c r="K174" s="82"/>
      <c r="L174" s="78"/>
      <c r="M174" s="78"/>
      <c r="N174" s="78"/>
      <c r="O174" s="78"/>
      <c r="P174" s="78"/>
      <c r="Q174" s="78"/>
      <c r="R174" s="78"/>
      <c r="S174" s="78"/>
      <c r="T174" s="78"/>
      <c r="U174" s="78"/>
      <c r="V174" s="78"/>
      <c r="W174" s="78"/>
      <c r="X174" s="78"/>
      <c r="Y174" s="78"/>
    </row>
    <row r="175" spans="1:25" ht="9.75" customHeight="1" x14ac:dyDescent="0.25">
      <c r="A175" s="54"/>
      <c r="B175" s="54"/>
      <c r="C175" s="54"/>
      <c r="D175" s="180"/>
      <c r="E175" s="180"/>
      <c r="F175" s="54"/>
      <c r="G175" s="54"/>
      <c r="H175" s="54"/>
      <c r="I175" s="55"/>
      <c r="J175" s="182"/>
      <c r="K175" s="82"/>
      <c r="L175" s="78"/>
      <c r="M175" s="78"/>
      <c r="N175" s="78"/>
      <c r="O175" s="78"/>
      <c r="P175" s="78"/>
      <c r="Q175" s="78"/>
      <c r="R175" s="78"/>
      <c r="S175" s="78"/>
      <c r="T175" s="78"/>
      <c r="U175" s="78"/>
      <c r="V175" s="78"/>
      <c r="W175" s="78"/>
      <c r="X175" s="78"/>
      <c r="Y175" s="78"/>
    </row>
    <row r="176" spans="1:25" ht="9.75" customHeight="1" x14ac:dyDescent="0.25">
      <c r="A176" s="54"/>
      <c r="B176" s="54"/>
      <c r="C176" s="54"/>
      <c r="D176" s="180"/>
      <c r="E176" s="180"/>
      <c r="F176" s="54"/>
      <c r="G176" s="54"/>
      <c r="H176" s="54"/>
      <c r="I176" s="55"/>
      <c r="J176" s="182"/>
      <c r="K176" s="82"/>
      <c r="L176" s="78"/>
      <c r="M176" s="78"/>
      <c r="N176" s="78"/>
      <c r="O176" s="78"/>
      <c r="P176" s="78"/>
      <c r="Q176" s="78"/>
      <c r="R176" s="78"/>
      <c r="S176" s="78"/>
      <c r="T176" s="78"/>
      <c r="U176" s="78"/>
      <c r="V176" s="78"/>
      <c r="W176" s="78"/>
      <c r="X176" s="78"/>
      <c r="Y176" s="78"/>
    </row>
    <row r="177" spans="1:25" ht="9.75" customHeight="1" x14ac:dyDescent="0.25">
      <c r="A177" s="54"/>
      <c r="B177" s="54"/>
      <c r="C177" s="54"/>
      <c r="D177" s="180"/>
      <c r="E177" s="180"/>
      <c r="F177" s="54"/>
      <c r="G177" s="54"/>
      <c r="H177" s="54"/>
      <c r="I177" s="55"/>
      <c r="J177" s="182"/>
      <c r="K177" s="82"/>
      <c r="L177" s="78"/>
      <c r="M177" s="78"/>
      <c r="N177" s="78"/>
      <c r="O177" s="78"/>
      <c r="P177" s="78"/>
      <c r="Q177" s="78"/>
      <c r="R177" s="78"/>
      <c r="S177" s="78"/>
      <c r="T177" s="78"/>
      <c r="U177" s="78"/>
      <c r="V177" s="78"/>
      <c r="W177" s="78"/>
      <c r="X177" s="78"/>
      <c r="Y177" s="78"/>
    </row>
    <row r="178" spans="1:25" ht="9.75" customHeight="1" x14ac:dyDescent="0.25">
      <c r="A178" s="54"/>
      <c r="B178" s="54"/>
      <c r="C178" s="54"/>
      <c r="D178" s="180"/>
      <c r="E178" s="180"/>
      <c r="F178" s="54"/>
      <c r="G178" s="54"/>
      <c r="H178" s="54"/>
      <c r="I178" s="55"/>
      <c r="J178" s="182"/>
      <c r="K178" s="82"/>
      <c r="L178" s="78"/>
      <c r="M178" s="78"/>
      <c r="N178" s="78"/>
      <c r="O178" s="78"/>
      <c r="P178" s="78"/>
      <c r="Q178" s="78"/>
      <c r="R178" s="78"/>
      <c r="S178" s="78"/>
      <c r="T178" s="78"/>
      <c r="U178" s="78"/>
      <c r="V178" s="78"/>
      <c r="W178" s="78"/>
      <c r="X178" s="78"/>
      <c r="Y178" s="78"/>
    </row>
    <row r="179" spans="1:25" ht="9.75" customHeight="1" x14ac:dyDescent="0.25">
      <c r="A179" s="54"/>
      <c r="B179" s="54"/>
      <c r="C179" s="54"/>
      <c r="D179" s="180"/>
      <c r="E179" s="180"/>
      <c r="F179" s="54"/>
      <c r="G179" s="54"/>
      <c r="H179" s="54"/>
      <c r="I179" s="55"/>
      <c r="J179" s="182"/>
      <c r="K179" s="82"/>
      <c r="L179" s="78"/>
      <c r="M179" s="78"/>
      <c r="N179" s="78"/>
      <c r="O179" s="78"/>
      <c r="P179" s="78"/>
      <c r="Q179" s="78"/>
      <c r="R179" s="78"/>
      <c r="S179" s="78"/>
      <c r="T179" s="78"/>
      <c r="U179" s="78"/>
      <c r="V179" s="78"/>
      <c r="W179" s="78"/>
      <c r="X179" s="78"/>
      <c r="Y179" s="78"/>
    </row>
    <row r="180" spans="1:25" ht="9.75" customHeight="1" x14ac:dyDescent="0.25">
      <c r="A180" s="54"/>
      <c r="B180" s="54"/>
      <c r="C180" s="54"/>
      <c r="D180" s="180"/>
      <c r="E180" s="180"/>
      <c r="F180" s="54"/>
      <c r="G180" s="54"/>
      <c r="H180" s="54"/>
      <c r="I180" s="55"/>
      <c r="J180" s="182"/>
      <c r="K180" s="82"/>
      <c r="L180" s="78"/>
      <c r="M180" s="78"/>
      <c r="N180" s="78"/>
      <c r="O180" s="78"/>
      <c r="P180" s="78"/>
      <c r="Q180" s="78"/>
      <c r="R180" s="78"/>
      <c r="S180" s="78"/>
      <c r="T180" s="78"/>
      <c r="U180" s="78"/>
      <c r="V180" s="78"/>
      <c r="W180" s="78"/>
      <c r="X180" s="78"/>
      <c r="Y180" s="78"/>
    </row>
    <row r="181" spans="1:25" ht="9.75" customHeight="1" x14ac:dyDescent="0.25">
      <c r="A181" s="54"/>
      <c r="B181" s="54"/>
      <c r="C181" s="54"/>
      <c r="D181" s="180"/>
      <c r="E181" s="180"/>
      <c r="F181" s="54"/>
      <c r="G181" s="54"/>
      <c r="H181" s="54"/>
      <c r="I181" s="55"/>
      <c r="J181" s="182"/>
      <c r="K181" s="82"/>
      <c r="L181" s="78"/>
      <c r="M181" s="78"/>
      <c r="N181" s="78"/>
      <c r="O181" s="78"/>
      <c r="P181" s="78"/>
      <c r="Q181" s="78"/>
      <c r="R181" s="78"/>
      <c r="S181" s="78"/>
      <c r="T181" s="78"/>
      <c r="U181" s="78"/>
      <c r="V181" s="78"/>
      <c r="W181" s="78"/>
      <c r="X181" s="78"/>
      <c r="Y181" s="78"/>
    </row>
    <row r="182" spans="1:25" ht="9.75" customHeight="1" x14ac:dyDescent="0.25">
      <c r="A182" s="54"/>
      <c r="B182" s="54"/>
      <c r="C182" s="54"/>
      <c r="D182" s="180"/>
      <c r="E182" s="180"/>
      <c r="F182" s="54"/>
      <c r="G182" s="54"/>
      <c r="H182" s="54"/>
      <c r="I182" s="55"/>
      <c r="J182" s="182"/>
      <c r="K182" s="82"/>
      <c r="L182" s="78"/>
      <c r="M182" s="78"/>
      <c r="N182" s="78"/>
      <c r="O182" s="78"/>
      <c r="P182" s="78"/>
      <c r="Q182" s="78"/>
      <c r="R182" s="78"/>
      <c r="S182" s="78"/>
      <c r="T182" s="78"/>
      <c r="U182" s="78"/>
      <c r="V182" s="78"/>
      <c r="W182" s="78"/>
      <c r="X182" s="78"/>
      <c r="Y182" s="78"/>
    </row>
    <row r="183" spans="1:25" ht="9.75" customHeight="1" x14ac:dyDescent="0.25">
      <c r="A183" s="54"/>
      <c r="B183" s="54"/>
      <c r="C183" s="54"/>
      <c r="D183" s="180"/>
      <c r="E183" s="180"/>
      <c r="F183" s="54"/>
      <c r="G183" s="54"/>
      <c r="H183" s="54"/>
      <c r="I183" s="55"/>
      <c r="J183" s="182"/>
      <c r="K183" s="82"/>
      <c r="L183" s="78"/>
      <c r="M183" s="78"/>
      <c r="N183" s="78"/>
      <c r="O183" s="78"/>
      <c r="P183" s="78"/>
      <c r="Q183" s="78"/>
      <c r="R183" s="78"/>
      <c r="S183" s="78"/>
      <c r="T183" s="78"/>
      <c r="U183" s="78"/>
      <c r="V183" s="78"/>
      <c r="W183" s="78"/>
      <c r="X183" s="78"/>
      <c r="Y183" s="78"/>
    </row>
    <row r="184" spans="1:25" ht="9.75" customHeight="1" x14ac:dyDescent="0.25">
      <c r="A184" s="54"/>
      <c r="B184" s="54"/>
      <c r="C184" s="54"/>
      <c r="D184" s="180"/>
      <c r="E184" s="180"/>
      <c r="F184" s="54"/>
      <c r="G184" s="54"/>
      <c r="H184" s="54"/>
      <c r="I184" s="55"/>
      <c r="J184" s="182"/>
      <c r="K184" s="82"/>
      <c r="L184" s="78"/>
      <c r="M184" s="78"/>
      <c r="N184" s="78"/>
      <c r="O184" s="78"/>
      <c r="P184" s="78"/>
      <c r="Q184" s="78"/>
      <c r="R184" s="78"/>
      <c r="S184" s="78"/>
      <c r="T184" s="78"/>
      <c r="U184" s="78"/>
      <c r="V184" s="78"/>
      <c r="W184" s="78"/>
      <c r="X184" s="78"/>
      <c r="Y184" s="78"/>
    </row>
    <row r="185" spans="1:25" ht="9.75" customHeight="1" x14ac:dyDescent="0.25">
      <c r="A185" s="54"/>
      <c r="B185" s="54"/>
      <c r="C185" s="54"/>
      <c r="D185" s="180"/>
      <c r="E185" s="180"/>
      <c r="F185" s="54"/>
      <c r="G185" s="54"/>
      <c r="H185" s="54"/>
      <c r="I185" s="55"/>
      <c r="J185" s="182"/>
      <c r="K185" s="82"/>
      <c r="L185" s="78"/>
      <c r="M185" s="78"/>
      <c r="N185" s="78"/>
      <c r="O185" s="78"/>
      <c r="P185" s="78"/>
      <c r="Q185" s="78"/>
      <c r="R185" s="78"/>
      <c r="S185" s="78"/>
      <c r="T185" s="78"/>
      <c r="U185" s="78"/>
      <c r="V185" s="78"/>
      <c r="W185" s="78"/>
      <c r="X185" s="78"/>
      <c r="Y185" s="78"/>
    </row>
    <row r="186" spans="1:25" ht="9.75" customHeight="1" x14ac:dyDescent="0.25">
      <c r="A186" s="54"/>
      <c r="B186" s="54"/>
      <c r="C186" s="54"/>
      <c r="D186" s="180"/>
      <c r="E186" s="180"/>
      <c r="F186" s="54"/>
      <c r="G186" s="54"/>
      <c r="H186" s="54"/>
      <c r="I186" s="55"/>
      <c r="J186" s="182"/>
      <c r="K186" s="82"/>
      <c r="L186" s="78"/>
      <c r="M186" s="78"/>
      <c r="N186" s="78"/>
      <c r="O186" s="78"/>
      <c r="P186" s="78"/>
      <c r="Q186" s="78"/>
      <c r="R186" s="78"/>
      <c r="S186" s="78"/>
      <c r="T186" s="78"/>
      <c r="U186" s="78"/>
      <c r="V186" s="78"/>
      <c r="W186" s="78"/>
      <c r="X186" s="78"/>
      <c r="Y186" s="78"/>
    </row>
    <row r="187" spans="1:25" ht="9.75" customHeight="1" x14ac:dyDescent="0.25">
      <c r="A187" s="54"/>
      <c r="B187" s="54"/>
      <c r="C187" s="54"/>
      <c r="D187" s="180"/>
      <c r="E187" s="180"/>
      <c r="F187" s="54"/>
      <c r="G187" s="54"/>
      <c r="H187" s="54"/>
      <c r="I187" s="55"/>
      <c r="J187" s="182"/>
      <c r="K187" s="82"/>
      <c r="L187" s="78"/>
      <c r="M187" s="78"/>
      <c r="N187" s="78"/>
      <c r="O187" s="78"/>
      <c r="P187" s="78"/>
      <c r="Q187" s="78"/>
      <c r="R187" s="78"/>
      <c r="S187" s="78"/>
      <c r="T187" s="78"/>
      <c r="U187" s="78"/>
      <c r="V187" s="78"/>
      <c r="W187" s="78"/>
      <c r="X187" s="78"/>
      <c r="Y187" s="78"/>
    </row>
    <row r="188" spans="1:25" ht="9.75" customHeight="1" x14ac:dyDescent="0.25">
      <c r="A188" s="54"/>
      <c r="B188" s="54"/>
      <c r="C188" s="54"/>
      <c r="D188" s="180"/>
      <c r="E188" s="180"/>
      <c r="F188" s="54"/>
      <c r="G188" s="54"/>
      <c r="H188" s="54"/>
      <c r="I188" s="55"/>
      <c r="J188" s="182"/>
      <c r="K188" s="82"/>
      <c r="L188" s="78"/>
      <c r="M188" s="78"/>
      <c r="N188" s="78"/>
      <c r="O188" s="78"/>
      <c r="P188" s="78"/>
      <c r="Q188" s="78"/>
      <c r="R188" s="78"/>
      <c r="S188" s="78"/>
      <c r="T188" s="78"/>
      <c r="U188" s="78"/>
      <c r="V188" s="78"/>
      <c r="W188" s="78"/>
      <c r="X188" s="78"/>
      <c r="Y188" s="78"/>
    </row>
    <row r="189" spans="1:25" ht="9.75" customHeight="1" x14ac:dyDescent="0.25">
      <c r="A189" s="54"/>
      <c r="B189" s="54"/>
      <c r="C189" s="54"/>
      <c r="D189" s="180"/>
      <c r="E189" s="180"/>
      <c r="F189" s="54"/>
      <c r="G189" s="54"/>
      <c r="H189" s="54"/>
      <c r="I189" s="55"/>
      <c r="J189" s="182"/>
      <c r="K189" s="82"/>
      <c r="L189" s="78"/>
      <c r="M189" s="78"/>
      <c r="N189" s="78"/>
      <c r="O189" s="78"/>
      <c r="P189" s="78"/>
      <c r="Q189" s="78"/>
      <c r="R189" s="78"/>
      <c r="S189" s="78"/>
      <c r="T189" s="78"/>
      <c r="U189" s="78"/>
      <c r="V189" s="78"/>
      <c r="W189" s="78"/>
      <c r="X189" s="78"/>
      <c r="Y189" s="78"/>
    </row>
    <row r="190" spans="1:25" ht="9.75" customHeight="1" x14ac:dyDescent="0.25">
      <c r="A190" s="54"/>
      <c r="B190" s="54"/>
      <c r="C190" s="54"/>
      <c r="D190" s="180"/>
      <c r="E190" s="180"/>
      <c r="F190" s="54"/>
      <c r="G190" s="54"/>
      <c r="H190" s="54"/>
      <c r="I190" s="55"/>
      <c r="J190" s="182"/>
      <c r="K190" s="82"/>
      <c r="L190" s="78"/>
      <c r="M190" s="78"/>
      <c r="N190" s="78"/>
      <c r="O190" s="78"/>
      <c r="P190" s="78"/>
      <c r="Q190" s="78"/>
      <c r="R190" s="78"/>
      <c r="S190" s="78"/>
      <c r="T190" s="78"/>
      <c r="U190" s="78"/>
      <c r="V190" s="78"/>
      <c r="W190" s="78"/>
      <c r="X190" s="78"/>
      <c r="Y190" s="78"/>
    </row>
    <row r="191" spans="1:25" ht="9.75" customHeight="1" x14ac:dyDescent="0.25">
      <c r="A191" s="54"/>
      <c r="B191" s="54"/>
      <c r="C191" s="54"/>
      <c r="D191" s="180"/>
      <c r="E191" s="180"/>
      <c r="F191" s="54"/>
      <c r="G191" s="54"/>
      <c r="H191" s="54"/>
      <c r="I191" s="55"/>
      <c r="J191" s="182"/>
      <c r="K191" s="82"/>
      <c r="L191" s="78"/>
      <c r="M191" s="78"/>
      <c r="N191" s="78"/>
      <c r="O191" s="78"/>
      <c r="P191" s="78"/>
      <c r="Q191" s="78"/>
      <c r="R191" s="78"/>
      <c r="S191" s="78"/>
      <c r="T191" s="78"/>
      <c r="U191" s="78"/>
      <c r="V191" s="78"/>
      <c r="W191" s="78"/>
      <c r="X191" s="78"/>
      <c r="Y191" s="78"/>
    </row>
    <row r="192" spans="1:25" ht="9.75" customHeight="1" x14ac:dyDescent="0.25">
      <c r="A192" s="54"/>
      <c r="B192" s="54"/>
      <c r="C192" s="54"/>
      <c r="D192" s="180"/>
      <c r="E192" s="180"/>
      <c r="F192" s="54"/>
      <c r="G192" s="54"/>
      <c r="H192" s="54"/>
      <c r="I192" s="55"/>
      <c r="J192" s="182"/>
      <c r="K192" s="82"/>
      <c r="L192" s="78"/>
      <c r="M192" s="78"/>
      <c r="N192" s="78"/>
      <c r="O192" s="78"/>
      <c r="P192" s="78"/>
      <c r="Q192" s="78"/>
      <c r="R192" s="78"/>
      <c r="S192" s="78"/>
      <c r="T192" s="78"/>
      <c r="U192" s="78"/>
      <c r="V192" s="78"/>
      <c r="W192" s="78"/>
      <c r="X192" s="78"/>
      <c r="Y192" s="78"/>
    </row>
    <row r="193" spans="1:25" ht="9.75" customHeight="1" x14ac:dyDescent="0.25">
      <c r="A193" s="54"/>
      <c r="B193" s="54"/>
      <c r="C193" s="54"/>
      <c r="D193" s="180"/>
      <c r="E193" s="180"/>
      <c r="F193" s="54"/>
      <c r="G193" s="54"/>
      <c r="H193" s="54"/>
      <c r="I193" s="55"/>
      <c r="J193" s="182"/>
      <c r="K193" s="82"/>
      <c r="L193" s="78"/>
      <c r="M193" s="78"/>
      <c r="N193" s="78"/>
      <c r="O193" s="78"/>
      <c r="P193" s="78"/>
      <c r="Q193" s="78"/>
      <c r="R193" s="78"/>
      <c r="S193" s="78"/>
      <c r="T193" s="78"/>
      <c r="U193" s="78"/>
      <c r="V193" s="78"/>
      <c r="W193" s="78"/>
      <c r="X193" s="78"/>
      <c r="Y193" s="78"/>
    </row>
    <row r="194" spans="1:25" ht="9.75" customHeight="1" x14ac:dyDescent="0.25">
      <c r="A194" s="54"/>
      <c r="B194" s="54"/>
      <c r="C194" s="54"/>
      <c r="D194" s="180"/>
      <c r="E194" s="180"/>
      <c r="F194" s="54"/>
      <c r="G194" s="54"/>
      <c r="H194" s="54"/>
      <c r="I194" s="55"/>
      <c r="J194" s="182"/>
      <c r="K194" s="82"/>
      <c r="L194" s="78"/>
      <c r="M194" s="78"/>
      <c r="N194" s="78"/>
      <c r="O194" s="78"/>
      <c r="P194" s="78"/>
      <c r="Q194" s="78"/>
      <c r="R194" s="78"/>
      <c r="S194" s="78"/>
      <c r="T194" s="78"/>
      <c r="U194" s="78"/>
      <c r="V194" s="78"/>
      <c r="W194" s="78"/>
      <c r="X194" s="78"/>
      <c r="Y194" s="78"/>
    </row>
    <row r="195" spans="1:25" ht="9.75" customHeight="1" x14ac:dyDescent="0.25">
      <c r="A195" s="54"/>
      <c r="B195" s="54"/>
      <c r="C195" s="54"/>
      <c r="D195" s="180"/>
      <c r="E195" s="180"/>
      <c r="F195" s="54"/>
      <c r="G195" s="54"/>
      <c r="H195" s="54"/>
      <c r="I195" s="55"/>
      <c r="J195" s="182"/>
      <c r="K195" s="82"/>
      <c r="L195" s="78"/>
      <c r="M195" s="78"/>
      <c r="N195" s="78"/>
      <c r="O195" s="78"/>
      <c r="P195" s="78"/>
      <c r="Q195" s="78"/>
      <c r="R195" s="78"/>
      <c r="S195" s="78"/>
      <c r="T195" s="78"/>
      <c r="U195" s="78"/>
      <c r="V195" s="78"/>
      <c r="W195" s="78"/>
      <c r="X195" s="78"/>
      <c r="Y195" s="78"/>
    </row>
    <row r="196" spans="1:25" ht="9.75" customHeight="1" x14ac:dyDescent="0.25">
      <c r="A196" s="54"/>
      <c r="B196" s="54"/>
      <c r="C196" s="54"/>
      <c r="D196" s="180"/>
      <c r="E196" s="180"/>
      <c r="F196" s="54"/>
      <c r="G196" s="54"/>
      <c r="H196" s="54"/>
      <c r="I196" s="55"/>
      <c r="J196" s="182"/>
      <c r="K196" s="82"/>
      <c r="L196" s="78"/>
      <c r="M196" s="78"/>
      <c r="N196" s="78"/>
      <c r="O196" s="78"/>
      <c r="P196" s="78"/>
      <c r="Q196" s="78"/>
      <c r="R196" s="78"/>
      <c r="S196" s="78"/>
      <c r="T196" s="78"/>
      <c r="U196" s="78"/>
      <c r="V196" s="78"/>
      <c r="W196" s="78"/>
      <c r="X196" s="78"/>
      <c r="Y196" s="78"/>
    </row>
    <row r="197" spans="1:25" ht="9.75" customHeight="1" x14ac:dyDescent="0.25">
      <c r="A197" s="54"/>
      <c r="B197" s="54"/>
      <c r="C197" s="54"/>
      <c r="D197" s="180"/>
      <c r="E197" s="180"/>
      <c r="F197" s="54"/>
      <c r="G197" s="54"/>
      <c r="H197" s="54"/>
      <c r="I197" s="55"/>
      <c r="J197" s="182"/>
      <c r="K197" s="82"/>
      <c r="L197" s="78"/>
      <c r="M197" s="78"/>
      <c r="N197" s="78"/>
      <c r="O197" s="78"/>
      <c r="P197" s="78"/>
      <c r="Q197" s="78"/>
      <c r="R197" s="78"/>
      <c r="S197" s="78"/>
      <c r="T197" s="78"/>
      <c r="U197" s="78"/>
      <c r="V197" s="78"/>
      <c r="W197" s="78"/>
      <c r="X197" s="78"/>
      <c r="Y197" s="78"/>
    </row>
    <row r="198" spans="1:25" ht="9.75" customHeight="1" x14ac:dyDescent="0.25">
      <c r="A198" s="54"/>
      <c r="B198" s="54"/>
      <c r="C198" s="54"/>
      <c r="D198" s="180"/>
      <c r="E198" s="180"/>
      <c r="F198" s="54"/>
      <c r="G198" s="54"/>
      <c r="H198" s="54"/>
      <c r="I198" s="55"/>
      <c r="J198" s="182"/>
      <c r="K198" s="82"/>
      <c r="L198" s="78"/>
      <c r="M198" s="78"/>
      <c r="N198" s="78"/>
      <c r="O198" s="78"/>
      <c r="P198" s="78"/>
      <c r="Q198" s="78"/>
      <c r="R198" s="78"/>
      <c r="S198" s="78"/>
      <c r="T198" s="78"/>
      <c r="U198" s="78"/>
      <c r="V198" s="78"/>
      <c r="W198" s="78"/>
      <c r="X198" s="78"/>
      <c r="Y198" s="78"/>
    </row>
    <row r="199" spans="1:25" ht="9.75" customHeight="1" x14ac:dyDescent="0.25">
      <c r="A199" s="54"/>
      <c r="B199" s="54"/>
      <c r="C199" s="54"/>
      <c r="D199" s="180"/>
      <c r="E199" s="180"/>
      <c r="F199" s="54"/>
      <c r="G199" s="54"/>
      <c r="H199" s="54"/>
      <c r="I199" s="55"/>
      <c r="J199" s="182"/>
      <c r="K199" s="82"/>
      <c r="L199" s="78"/>
      <c r="M199" s="78"/>
      <c r="N199" s="78"/>
      <c r="O199" s="78"/>
      <c r="P199" s="78"/>
      <c r="Q199" s="78"/>
      <c r="R199" s="78"/>
      <c r="S199" s="78"/>
      <c r="T199" s="78"/>
      <c r="U199" s="78"/>
      <c r="V199" s="78"/>
      <c r="W199" s="78"/>
      <c r="X199" s="78"/>
      <c r="Y199" s="78"/>
    </row>
    <row r="200" spans="1:25" ht="9.75" customHeight="1" x14ac:dyDescent="0.25">
      <c r="A200" s="54"/>
      <c r="B200" s="54"/>
      <c r="C200" s="54"/>
      <c r="D200" s="180"/>
      <c r="E200" s="180"/>
      <c r="F200" s="54"/>
      <c r="G200" s="54"/>
      <c r="H200" s="54"/>
      <c r="I200" s="55"/>
      <c r="J200" s="182"/>
      <c r="K200" s="82"/>
      <c r="L200" s="78"/>
      <c r="M200" s="78"/>
      <c r="N200" s="78"/>
      <c r="O200" s="78"/>
      <c r="P200" s="78"/>
      <c r="Q200" s="78"/>
      <c r="R200" s="78"/>
      <c r="S200" s="78"/>
      <c r="T200" s="78"/>
      <c r="U200" s="78"/>
      <c r="V200" s="78"/>
      <c r="W200" s="78"/>
      <c r="X200" s="78"/>
      <c r="Y200" s="78"/>
    </row>
    <row r="201" spans="1:25" ht="9.75" customHeight="1" x14ac:dyDescent="0.25">
      <c r="A201" s="54"/>
      <c r="B201" s="54"/>
      <c r="C201" s="54"/>
      <c r="D201" s="180"/>
      <c r="E201" s="180"/>
      <c r="F201" s="54"/>
      <c r="G201" s="54"/>
      <c r="H201" s="54"/>
      <c r="I201" s="55"/>
      <c r="J201" s="182"/>
      <c r="K201" s="82"/>
      <c r="L201" s="78"/>
      <c r="M201" s="78"/>
      <c r="N201" s="78"/>
      <c r="O201" s="78"/>
      <c r="P201" s="78"/>
      <c r="Q201" s="78"/>
      <c r="R201" s="78"/>
      <c r="S201" s="78"/>
      <c r="T201" s="78"/>
      <c r="U201" s="78"/>
      <c r="V201" s="78"/>
      <c r="W201" s="78"/>
      <c r="X201" s="78"/>
      <c r="Y201" s="78"/>
    </row>
    <row r="202" spans="1:25" ht="9.75" customHeight="1" x14ac:dyDescent="0.25">
      <c r="A202" s="54"/>
      <c r="B202" s="54"/>
      <c r="C202" s="54"/>
      <c r="D202" s="180"/>
      <c r="E202" s="180"/>
      <c r="F202" s="54"/>
      <c r="G202" s="54"/>
      <c r="H202" s="54"/>
      <c r="I202" s="55"/>
      <c r="J202" s="182"/>
      <c r="K202" s="82"/>
      <c r="L202" s="78"/>
      <c r="M202" s="78"/>
      <c r="N202" s="78"/>
      <c r="O202" s="78"/>
      <c r="P202" s="78"/>
      <c r="Q202" s="78"/>
      <c r="R202" s="78"/>
      <c r="S202" s="78"/>
      <c r="T202" s="78"/>
      <c r="U202" s="78"/>
      <c r="V202" s="78"/>
      <c r="W202" s="78"/>
      <c r="X202" s="78"/>
      <c r="Y202" s="78"/>
    </row>
    <row r="203" spans="1:25" ht="9.75" customHeight="1" x14ac:dyDescent="0.25">
      <c r="A203" s="54"/>
      <c r="B203" s="54"/>
      <c r="C203" s="54"/>
      <c r="D203" s="180"/>
      <c r="E203" s="180"/>
      <c r="F203" s="54"/>
      <c r="G203" s="54"/>
      <c r="H203" s="54"/>
      <c r="I203" s="55"/>
      <c r="J203" s="182"/>
      <c r="K203" s="82"/>
      <c r="L203" s="78"/>
      <c r="M203" s="78"/>
      <c r="N203" s="78"/>
      <c r="O203" s="78"/>
      <c r="P203" s="78"/>
      <c r="Q203" s="78"/>
      <c r="R203" s="78"/>
      <c r="S203" s="78"/>
      <c r="T203" s="78"/>
      <c r="U203" s="78"/>
      <c r="V203" s="78"/>
      <c r="W203" s="78"/>
      <c r="X203" s="78"/>
      <c r="Y203" s="78"/>
    </row>
    <row r="204" spans="1:25" ht="9.75" customHeight="1" x14ac:dyDescent="0.25">
      <c r="A204" s="54"/>
      <c r="B204" s="54"/>
      <c r="C204" s="54"/>
      <c r="D204" s="180"/>
      <c r="E204" s="180"/>
      <c r="F204" s="54"/>
      <c r="G204" s="54"/>
      <c r="H204" s="54"/>
      <c r="I204" s="55"/>
      <c r="J204" s="182"/>
      <c r="K204" s="82"/>
      <c r="L204" s="78"/>
      <c r="M204" s="78"/>
      <c r="N204" s="78"/>
      <c r="O204" s="78"/>
      <c r="P204" s="78"/>
      <c r="Q204" s="78"/>
      <c r="R204" s="78"/>
      <c r="S204" s="78"/>
      <c r="T204" s="78"/>
      <c r="U204" s="78"/>
      <c r="V204" s="78"/>
      <c r="W204" s="78"/>
      <c r="X204" s="78"/>
      <c r="Y204" s="78"/>
    </row>
    <row r="205" spans="1:25" ht="9.75" customHeight="1" x14ac:dyDescent="0.25">
      <c r="A205" s="54"/>
      <c r="B205" s="54"/>
      <c r="C205" s="54"/>
      <c r="D205" s="180"/>
      <c r="E205" s="180"/>
      <c r="F205" s="54"/>
      <c r="G205" s="54"/>
      <c r="H205" s="54"/>
      <c r="I205" s="55"/>
      <c r="J205" s="182"/>
      <c r="K205" s="82"/>
      <c r="L205" s="78"/>
      <c r="M205" s="78"/>
      <c r="N205" s="78"/>
      <c r="O205" s="78"/>
      <c r="P205" s="78"/>
      <c r="Q205" s="78"/>
      <c r="R205" s="78"/>
      <c r="S205" s="78"/>
      <c r="T205" s="78"/>
      <c r="U205" s="78"/>
      <c r="V205" s="78"/>
      <c r="W205" s="78"/>
      <c r="X205" s="78"/>
      <c r="Y205" s="78"/>
    </row>
    <row r="206" spans="1:25" ht="9.75" customHeight="1" x14ac:dyDescent="0.25">
      <c r="A206" s="54"/>
      <c r="B206" s="54"/>
      <c r="C206" s="54"/>
      <c r="D206" s="180"/>
      <c r="E206" s="180"/>
      <c r="F206" s="54"/>
      <c r="G206" s="54"/>
      <c r="H206" s="54"/>
      <c r="I206" s="55"/>
      <c r="J206" s="182"/>
      <c r="K206" s="82"/>
      <c r="L206" s="78"/>
      <c r="M206" s="78"/>
      <c r="N206" s="78"/>
      <c r="O206" s="78"/>
      <c r="P206" s="78"/>
      <c r="Q206" s="78"/>
      <c r="R206" s="78"/>
      <c r="S206" s="78"/>
      <c r="T206" s="78"/>
      <c r="U206" s="78"/>
      <c r="V206" s="78"/>
      <c r="W206" s="78"/>
      <c r="X206" s="78"/>
      <c r="Y206" s="78"/>
    </row>
    <row r="207" spans="1:25" ht="9.75" customHeight="1" x14ac:dyDescent="0.25">
      <c r="A207" s="54"/>
      <c r="B207" s="54"/>
      <c r="C207" s="54"/>
      <c r="D207" s="180"/>
      <c r="E207" s="180"/>
      <c r="F207" s="54"/>
      <c r="G207" s="54"/>
      <c r="H207" s="54"/>
      <c r="I207" s="55"/>
      <c r="J207" s="182"/>
      <c r="K207" s="82"/>
      <c r="L207" s="78"/>
      <c r="M207" s="78"/>
      <c r="N207" s="78"/>
      <c r="O207" s="78"/>
      <c r="P207" s="78"/>
      <c r="Q207" s="78"/>
      <c r="R207" s="78"/>
      <c r="S207" s="78"/>
      <c r="T207" s="78"/>
      <c r="U207" s="78"/>
      <c r="V207" s="78"/>
      <c r="W207" s="78"/>
      <c r="X207" s="78"/>
      <c r="Y207" s="78"/>
    </row>
    <row r="208" spans="1:25" ht="9.75" customHeight="1" x14ac:dyDescent="0.25">
      <c r="A208" s="54"/>
      <c r="B208" s="54"/>
      <c r="C208" s="54"/>
      <c r="D208" s="180"/>
      <c r="E208" s="180"/>
      <c r="F208" s="54"/>
      <c r="G208" s="54"/>
      <c r="H208" s="54"/>
      <c r="I208" s="55"/>
      <c r="J208" s="182"/>
      <c r="K208" s="82"/>
      <c r="L208" s="78"/>
      <c r="M208" s="78"/>
      <c r="N208" s="78"/>
      <c r="O208" s="78"/>
      <c r="P208" s="78"/>
      <c r="Q208" s="78"/>
      <c r="R208" s="78"/>
      <c r="S208" s="78"/>
      <c r="T208" s="78"/>
      <c r="U208" s="78"/>
      <c r="V208" s="78"/>
      <c r="W208" s="78"/>
      <c r="X208" s="78"/>
      <c r="Y208" s="78"/>
    </row>
    <row r="209" spans="1:25" ht="9.75" customHeight="1" x14ac:dyDescent="0.25">
      <c r="A209" s="54"/>
      <c r="B209" s="54"/>
      <c r="C209" s="54"/>
      <c r="D209" s="180"/>
      <c r="E209" s="180"/>
      <c r="F209" s="54"/>
      <c r="G209" s="54"/>
      <c r="H209" s="54"/>
      <c r="I209" s="55"/>
      <c r="J209" s="182"/>
      <c r="K209" s="82"/>
      <c r="L209" s="78"/>
      <c r="M209" s="78"/>
      <c r="N209" s="78"/>
      <c r="O209" s="78"/>
      <c r="P209" s="78"/>
      <c r="Q209" s="78"/>
      <c r="R209" s="78"/>
      <c r="S209" s="78"/>
      <c r="T209" s="78"/>
      <c r="U209" s="78"/>
      <c r="V209" s="78"/>
      <c r="W209" s="78"/>
      <c r="X209" s="78"/>
      <c r="Y209" s="78"/>
    </row>
    <row r="210" spans="1:25" ht="9.75" customHeight="1" x14ac:dyDescent="0.25">
      <c r="A210" s="54"/>
      <c r="B210" s="54"/>
      <c r="C210" s="54"/>
      <c r="D210" s="180"/>
      <c r="E210" s="180"/>
      <c r="F210" s="54"/>
      <c r="G210" s="54"/>
      <c r="H210" s="54"/>
      <c r="I210" s="55"/>
      <c r="J210" s="182"/>
      <c r="K210" s="82"/>
      <c r="L210" s="78"/>
      <c r="M210" s="78"/>
      <c r="N210" s="78"/>
      <c r="O210" s="78"/>
      <c r="P210" s="78"/>
      <c r="Q210" s="78"/>
      <c r="R210" s="78"/>
      <c r="S210" s="78"/>
      <c r="T210" s="78"/>
      <c r="U210" s="78"/>
      <c r="V210" s="78"/>
      <c r="W210" s="78"/>
      <c r="X210" s="78"/>
      <c r="Y210" s="78"/>
    </row>
    <row r="211" spans="1:25" ht="9.75" customHeight="1" x14ac:dyDescent="0.25">
      <c r="A211" s="54"/>
      <c r="B211" s="54"/>
      <c r="C211" s="54"/>
      <c r="D211" s="180"/>
      <c r="E211" s="180"/>
      <c r="F211" s="54"/>
      <c r="G211" s="54"/>
      <c r="H211" s="54"/>
      <c r="I211" s="55"/>
      <c r="J211" s="182"/>
      <c r="K211" s="82"/>
      <c r="L211" s="78"/>
      <c r="M211" s="78"/>
      <c r="N211" s="78"/>
      <c r="O211" s="78"/>
      <c r="P211" s="78"/>
      <c r="Q211" s="78"/>
      <c r="R211" s="78"/>
      <c r="S211" s="78"/>
      <c r="T211" s="78"/>
      <c r="U211" s="78"/>
      <c r="V211" s="78"/>
      <c r="W211" s="78"/>
      <c r="X211" s="78"/>
      <c r="Y211" s="78"/>
    </row>
    <row r="212" spans="1:25" ht="9.75" customHeight="1" x14ac:dyDescent="0.25">
      <c r="A212" s="54"/>
      <c r="B212" s="54"/>
      <c r="C212" s="54"/>
      <c r="D212" s="180"/>
      <c r="E212" s="180"/>
      <c r="F212" s="54"/>
      <c r="G212" s="54"/>
      <c r="H212" s="54"/>
      <c r="I212" s="55"/>
      <c r="J212" s="182"/>
      <c r="K212" s="82"/>
      <c r="L212" s="78"/>
      <c r="M212" s="78"/>
      <c r="N212" s="78"/>
      <c r="O212" s="78"/>
      <c r="P212" s="78"/>
      <c r="Q212" s="78"/>
      <c r="R212" s="78"/>
      <c r="S212" s="78"/>
      <c r="T212" s="78"/>
      <c r="U212" s="78"/>
      <c r="V212" s="78"/>
      <c r="W212" s="78"/>
      <c r="X212" s="78"/>
      <c r="Y212" s="78"/>
    </row>
    <row r="213" spans="1:25" ht="9.75" customHeight="1" x14ac:dyDescent="0.25">
      <c r="A213" s="54"/>
      <c r="B213" s="54"/>
      <c r="C213" s="54"/>
      <c r="D213" s="180"/>
      <c r="E213" s="180"/>
      <c r="F213" s="54"/>
      <c r="G213" s="54"/>
      <c r="H213" s="54"/>
      <c r="I213" s="55"/>
      <c r="J213" s="182"/>
      <c r="K213" s="82"/>
      <c r="L213" s="78"/>
      <c r="M213" s="78"/>
      <c r="N213" s="78"/>
      <c r="O213" s="78"/>
      <c r="P213" s="78"/>
      <c r="Q213" s="78"/>
      <c r="R213" s="78"/>
      <c r="S213" s="78"/>
      <c r="T213" s="78"/>
      <c r="U213" s="78"/>
      <c r="V213" s="78"/>
      <c r="W213" s="78"/>
      <c r="X213" s="78"/>
      <c r="Y213" s="78"/>
    </row>
    <row r="214" spans="1:25" ht="9.75" customHeight="1" x14ac:dyDescent="0.25">
      <c r="A214" s="54"/>
      <c r="B214" s="54"/>
      <c r="C214" s="54"/>
      <c r="D214" s="180"/>
      <c r="E214" s="180"/>
      <c r="F214" s="54"/>
      <c r="G214" s="54"/>
      <c r="H214" s="54"/>
      <c r="I214" s="55"/>
      <c r="J214" s="182"/>
      <c r="K214" s="82"/>
      <c r="L214" s="78"/>
      <c r="M214" s="78"/>
      <c r="N214" s="78"/>
      <c r="O214" s="78"/>
      <c r="P214" s="78"/>
      <c r="Q214" s="78"/>
      <c r="R214" s="78"/>
      <c r="S214" s="78"/>
      <c r="T214" s="78"/>
      <c r="U214" s="78"/>
      <c r="V214" s="78"/>
      <c r="W214" s="78"/>
      <c r="X214" s="78"/>
      <c r="Y214" s="78"/>
    </row>
    <row r="215" spans="1:25" ht="9.75" customHeight="1" x14ac:dyDescent="0.25">
      <c r="A215" s="54"/>
      <c r="B215" s="54"/>
      <c r="C215" s="54"/>
      <c r="D215" s="180"/>
      <c r="E215" s="180"/>
      <c r="F215" s="54"/>
      <c r="G215" s="54"/>
      <c r="H215" s="54"/>
      <c r="I215" s="55"/>
      <c r="J215" s="182"/>
      <c r="K215" s="82"/>
      <c r="L215" s="78"/>
      <c r="M215" s="78"/>
      <c r="N215" s="78"/>
      <c r="O215" s="78"/>
      <c r="P215" s="78"/>
      <c r="Q215" s="78"/>
      <c r="R215" s="78"/>
      <c r="S215" s="78"/>
      <c r="T215" s="78"/>
      <c r="U215" s="78"/>
      <c r="V215" s="78"/>
      <c r="W215" s="78"/>
      <c r="X215" s="78"/>
      <c r="Y215" s="78"/>
    </row>
    <row r="216" spans="1:25" ht="9.75" customHeight="1" x14ac:dyDescent="0.25">
      <c r="A216" s="54"/>
      <c r="B216" s="54"/>
      <c r="C216" s="54"/>
      <c r="D216" s="180"/>
      <c r="E216" s="180"/>
      <c r="F216" s="54"/>
      <c r="G216" s="54"/>
      <c r="H216" s="54"/>
      <c r="I216" s="55"/>
      <c r="J216" s="182"/>
      <c r="K216" s="82"/>
      <c r="L216" s="78"/>
      <c r="M216" s="78"/>
      <c r="N216" s="78"/>
      <c r="O216" s="78"/>
      <c r="P216" s="78"/>
      <c r="Q216" s="78"/>
      <c r="R216" s="78"/>
      <c r="S216" s="78"/>
      <c r="T216" s="78"/>
      <c r="U216" s="78"/>
      <c r="V216" s="78"/>
      <c r="W216" s="78"/>
      <c r="X216" s="78"/>
      <c r="Y216" s="78"/>
    </row>
    <row r="217" spans="1:25" ht="9.75" customHeight="1" x14ac:dyDescent="0.25">
      <c r="A217" s="54"/>
      <c r="B217" s="54"/>
      <c r="C217" s="54"/>
      <c r="D217" s="180"/>
      <c r="E217" s="180"/>
      <c r="F217" s="54"/>
      <c r="G217" s="54"/>
      <c r="H217" s="54"/>
      <c r="I217" s="55"/>
      <c r="J217" s="182"/>
      <c r="K217" s="82"/>
      <c r="L217" s="78"/>
      <c r="M217" s="78"/>
      <c r="N217" s="78"/>
      <c r="O217" s="78"/>
      <c r="P217" s="78"/>
      <c r="Q217" s="78"/>
      <c r="R217" s="78"/>
      <c r="S217" s="78"/>
      <c r="T217" s="78"/>
      <c r="U217" s="78"/>
      <c r="V217" s="78"/>
      <c r="W217" s="78"/>
      <c r="X217" s="78"/>
      <c r="Y217" s="78"/>
    </row>
    <row r="218" spans="1:25" ht="9.75" customHeight="1" x14ac:dyDescent="0.25">
      <c r="A218" s="54"/>
      <c r="B218" s="54"/>
      <c r="C218" s="54"/>
      <c r="D218" s="180"/>
      <c r="E218" s="180"/>
      <c r="F218" s="54"/>
      <c r="G218" s="54"/>
      <c r="H218" s="54"/>
      <c r="I218" s="55"/>
      <c r="J218" s="182"/>
      <c r="K218" s="82"/>
      <c r="L218" s="78"/>
      <c r="M218" s="78"/>
      <c r="N218" s="78"/>
      <c r="O218" s="78"/>
      <c r="P218" s="78"/>
      <c r="Q218" s="78"/>
      <c r="R218" s="78"/>
      <c r="S218" s="78"/>
      <c r="T218" s="78"/>
      <c r="U218" s="78"/>
      <c r="V218" s="78"/>
      <c r="W218" s="78"/>
      <c r="X218" s="78"/>
      <c r="Y218" s="78"/>
    </row>
    <row r="219" spans="1:25" ht="9.75" customHeight="1" x14ac:dyDescent="0.25">
      <c r="A219" s="54"/>
      <c r="B219" s="54"/>
      <c r="C219" s="54"/>
      <c r="D219" s="180"/>
      <c r="E219" s="180"/>
      <c r="F219" s="54"/>
      <c r="G219" s="54"/>
      <c r="H219" s="54"/>
      <c r="I219" s="55"/>
      <c r="J219" s="182"/>
      <c r="K219" s="82"/>
      <c r="L219" s="78"/>
      <c r="M219" s="78"/>
      <c r="N219" s="78"/>
      <c r="O219" s="78"/>
      <c r="P219" s="78"/>
      <c r="Q219" s="78"/>
      <c r="R219" s="78"/>
      <c r="S219" s="78"/>
      <c r="T219" s="78"/>
      <c r="U219" s="78"/>
      <c r="V219" s="78"/>
      <c r="W219" s="78"/>
      <c r="X219" s="78"/>
      <c r="Y219" s="78"/>
    </row>
    <row r="220" spans="1:25" ht="9.75" customHeight="1" x14ac:dyDescent="0.25">
      <c r="A220" s="54"/>
      <c r="B220" s="54"/>
      <c r="C220" s="54"/>
      <c r="D220" s="180"/>
      <c r="E220" s="180"/>
      <c r="F220" s="54"/>
      <c r="G220" s="54"/>
      <c r="H220" s="54"/>
      <c r="I220" s="55"/>
      <c r="J220" s="182"/>
      <c r="K220" s="82"/>
      <c r="L220" s="78"/>
      <c r="M220" s="78"/>
      <c r="N220" s="78"/>
      <c r="O220" s="78"/>
      <c r="P220" s="78"/>
      <c r="Q220" s="78"/>
      <c r="R220" s="78"/>
      <c r="S220" s="78"/>
      <c r="T220" s="78"/>
      <c r="U220" s="78"/>
      <c r="V220" s="78"/>
      <c r="W220" s="78"/>
      <c r="X220" s="78"/>
      <c r="Y220" s="78"/>
    </row>
    <row r="221" spans="1:25" ht="9.75" customHeight="1" x14ac:dyDescent="0.25">
      <c r="A221" s="54"/>
      <c r="B221" s="54"/>
      <c r="C221" s="54"/>
      <c r="D221" s="180"/>
      <c r="E221" s="180"/>
      <c r="F221" s="54"/>
      <c r="G221" s="54"/>
      <c r="H221" s="54"/>
      <c r="I221" s="55"/>
      <c r="J221" s="182"/>
      <c r="K221" s="82"/>
      <c r="L221" s="78"/>
      <c r="M221" s="78"/>
      <c r="N221" s="78"/>
      <c r="O221" s="78"/>
      <c r="P221" s="78"/>
      <c r="Q221" s="78"/>
      <c r="R221" s="78"/>
      <c r="S221" s="78"/>
      <c r="T221" s="78"/>
      <c r="U221" s="78"/>
      <c r="V221" s="78"/>
      <c r="W221" s="78"/>
      <c r="X221" s="78"/>
      <c r="Y221" s="78"/>
    </row>
    <row r="222" spans="1:25" ht="9.75" customHeight="1" x14ac:dyDescent="0.25">
      <c r="A222" s="54"/>
      <c r="B222" s="54"/>
      <c r="C222" s="54"/>
      <c r="D222" s="180"/>
      <c r="E222" s="180"/>
      <c r="F222" s="54"/>
      <c r="G222" s="54"/>
      <c r="H222" s="54"/>
      <c r="I222" s="55"/>
      <c r="J222" s="182"/>
      <c r="K222" s="82"/>
      <c r="L222" s="78"/>
      <c r="M222" s="78"/>
      <c r="N222" s="78"/>
      <c r="O222" s="78"/>
      <c r="P222" s="78"/>
      <c r="Q222" s="78"/>
      <c r="R222" s="78"/>
      <c r="S222" s="78"/>
      <c r="T222" s="78"/>
      <c r="U222" s="78"/>
      <c r="V222" s="78"/>
      <c r="W222" s="78"/>
      <c r="X222" s="78"/>
      <c r="Y222" s="78"/>
    </row>
    <row r="223" spans="1:25" ht="9.75" customHeight="1" x14ac:dyDescent="0.25">
      <c r="A223" s="54"/>
      <c r="B223" s="54"/>
      <c r="C223" s="54"/>
      <c r="D223" s="180"/>
      <c r="E223" s="180"/>
      <c r="F223" s="54"/>
      <c r="G223" s="54"/>
      <c r="H223" s="54"/>
      <c r="I223" s="55"/>
      <c r="J223" s="182"/>
      <c r="K223" s="82"/>
      <c r="L223" s="78"/>
      <c r="M223" s="78"/>
      <c r="N223" s="78"/>
      <c r="O223" s="78"/>
      <c r="P223" s="78"/>
      <c r="Q223" s="78"/>
      <c r="R223" s="78"/>
      <c r="S223" s="78"/>
      <c r="T223" s="78"/>
      <c r="U223" s="78"/>
      <c r="V223" s="78"/>
      <c r="W223" s="78"/>
      <c r="X223" s="78"/>
      <c r="Y223" s="78"/>
    </row>
    <row r="224" spans="1:25" ht="9.75" customHeight="1" x14ac:dyDescent="0.25">
      <c r="A224" s="54"/>
      <c r="B224" s="54"/>
      <c r="C224" s="54"/>
      <c r="D224" s="180"/>
      <c r="E224" s="180"/>
      <c r="F224" s="54"/>
      <c r="G224" s="54"/>
      <c r="H224" s="54"/>
      <c r="I224" s="55"/>
      <c r="J224" s="182"/>
      <c r="K224" s="82"/>
      <c r="L224" s="78"/>
      <c r="M224" s="78"/>
      <c r="N224" s="78"/>
      <c r="O224" s="78"/>
      <c r="P224" s="78"/>
      <c r="Q224" s="78"/>
      <c r="R224" s="78"/>
      <c r="S224" s="78"/>
      <c r="T224" s="78"/>
      <c r="U224" s="78"/>
      <c r="V224" s="78"/>
      <c r="W224" s="78"/>
      <c r="X224" s="78"/>
      <c r="Y224" s="78"/>
    </row>
    <row r="225" spans="1:25" ht="9.75" customHeight="1" x14ac:dyDescent="0.25">
      <c r="A225" s="54"/>
      <c r="B225" s="54"/>
      <c r="C225" s="54"/>
      <c r="D225" s="180"/>
      <c r="E225" s="180"/>
      <c r="F225" s="54"/>
      <c r="G225" s="54"/>
      <c r="H225" s="54"/>
      <c r="I225" s="55"/>
      <c r="J225" s="182"/>
      <c r="K225" s="82"/>
      <c r="L225" s="78"/>
      <c r="M225" s="78"/>
      <c r="N225" s="78"/>
      <c r="O225" s="78"/>
      <c r="P225" s="78"/>
      <c r="Q225" s="78"/>
      <c r="R225" s="78"/>
      <c r="S225" s="78"/>
      <c r="T225" s="78"/>
      <c r="U225" s="78"/>
      <c r="V225" s="78"/>
      <c r="W225" s="78"/>
      <c r="X225" s="78"/>
      <c r="Y225" s="78"/>
    </row>
    <row r="226" spans="1:25" ht="9.75" customHeight="1" x14ac:dyDescent="0.25">
      <c r="A226" s="54"/>
      <c r="B226" s="54"/>
      <c r="C226" s="54"/>
      <c r="D226" s="180"/>
      <c r="E226" s="180"/>
      <c r="F226" s="54"/>
      <c r="G226" s="54"/>
      <c r="H226" s="54"/>
      <c r="I226" s="55"/>
      <c r="J226" s="182"/>
      <c r="K226" s="82"/>
      <c r="L226" s="78"/>
      <c r="M226" s="78"/>
      <c r="N226" s="78"/>
      <c r="O226" s="78"/>
      <c r="P226" s="78"/>
      <c r="Q226" s="78"/>
      <c r="R226" s="78"/>
      <c r="S226" s="78"/>
      <c r="T226" s="78"/>
      <c r="U226" s="78"/>
      <c r="V226" s="78"/>
      <c r="W226" s="78"/>
      <c r="X226" s="78"/>
      <c r="Y226" s="78"/>
    </row>
    <row r="227" spans="1:25" ht="9.75" customHeight="1" x14ac:dyDescent="0.25">
      <c r="A227" s="54"/>
      <c r="B227" s="54"/>
      <c r="C227" s="54"/>
      <c r="D227" s="180"/>
      <c r="E227" s="180"/>
      <c r="F227" s="54"/>
      <c r="G227" s="54"/>
      <c r="H227" s="54"/>
      <c r="I227" s="55"/>
      <c r="J227" s="182"/>
      <c r="K227" s="82"/>
      <c r="L227" s="78"/>
      <c r="M227" s="78"/>
      <c r="N227" s="78"/>
      <c r="O227" s="78"/>
      <c r="P227" s="78"/>
      <c r="Q227" s="78"/>
      <c r="R227" s="78"/>
      <c r="S227" s="78"/>
      <c r="T227" s="78"/>
      <c r="U227" s="78"/>
      <c r="V227" s="78"/>
      <c r="W227" s="78"/>
      <c r="X227" s="78"/>
      <c r="Y227" s="78"/>
    </row>
    <row r="228" spans="1:25" ht="9.75" customHeight="1" x14ac:dyDescent="0.25">
      <c r="A228" s="54"/>
      <c r="B228" s="54"/>
      <c r="C228" s="54"/>
      <c r="D228" s="180"/>
      <c r="E228" s="180"/>
      <c r="F228" s="54"/>
      <c r="G228" s="54"/>
      <c r="H228" s="54"/>
      <c r="I228" s="55"/>
      <c r="J228" s="182"/>
      <c r="K228" s="82"/>
      <c r="L228" s="78"/>
      <c r="M228" s="78"/>
      <c r="N228" s="78"/>
      <c r="O228" s="78"/>
      <c r="P228" s="78"/>
      <c r="Q228" s="78"/>
      <c r="R228" s="78"/>
      <c r="S228" s="78"/>
      <c r="T228" s="78"/>
      <c r="U228" s="78"/>
      <c r="V228" s="78"/>
      <c r="W228" s="78"/>
      <c r="X228" s="78"/>
      <c r="Y228" s="78"/>
    </row>
    <row r="229" spans="1:25" ht="9.75" customHeight="1" x14ac:dyDescent="0.25">
      <c r="A229" s="54"/>
      <c r="B229" s="54"/>
      <c r="C229" s="54"/>
      <c r="D229" s="180"/>
      <c r="E229" s="180"/>
      <c r="F229" s="54"/>
      <c r="G229" s="54"/>
      <c r="H229" s="54"/>
      <c r="I229" s="55"/>
      <c r="J229" s="182"/>
      <c r="K229" s="82"/>
      <c r="L229" s="78"/>
      <c r="M229" s="78"/>
      <c r="N229" s="78"/>
      <c r="O229" s="78"/>
      <c r="P229" s="78"/>
      <c r="Q229" s="78"/>
      <c r="R229" s="78"/>
      <c r="S229" s="78"/>
      <c r="T229" s="78"/>
      <c r="U229" s="78"/>
      <c r="V229" s="78"/>
      <c r="W229" s="78"/>
      <c r="X229" s="78"/>
      <c r="Y229" s="78"/>
    </row>
    <row r="230" spans="1:25" ht="9.75" customHeight="1" x14ac:dyDescent="0.25">
      <c r="A230" s="54"/>
      <c r="B230" s="54"/>
      <c r="C230" s="54"/>
      <c r="D230" s="180"/>
      <c r="E230" s="180"/>
      <c r="F230" s="54"/>
      <c r="G230" s="54"/>
      <c r="H230" s="54"/>
      <c r="I230" s="55"/>
      <c r="J230" s="182"/>
      <c r="K230" s="82"/>
      <c r="L230" s="78"/>
      <c r="M230" s="78"/>
      <c r="N230" s="78"/>
      <c r="O230" s="78"/>
      <c r="P230" s="78"/>
      <c r="Q230" s="78"/>
      <c r="R230" s="78"/>
      <c r="S230" s="78"/>
      <c r="T230" s="78"/>
      <c r="U230" s="78"/>
      <c r="V230" s="78"/>
      <c r="W230" s="78"/>
      <c r="X230" s="78"/>
      <c r="Y230" s="78"/>
    </row>
    <row r="231" spans="1:25" ht="9.75" customHeight="1" x14ac:dyDescent="0.25">
      <c r="A231" s="54"/>
      <c r="B231" s="54"/>
      <c r="C231" s="54"/>
      <c r="D231" s="180"/>
      <c r="E231" s="180"/>
      <c r="F231" s="54"/>
      <c r="G231" s="54"/>
      <c r="H231" s="54"/>
      <c r="I231" s="55"/>
      <c r="J231" s="182"/>
      <c r="K231" s="82"/>
      <c r="L231" s="78"/>
      <c r="M231" s="78"/>
      <c r="N231" s="78"/>
      <c r="O231" s="78"/>
      <c r="P231" s="78"/>
      <c r="Q231" s="78"/>
      <c r="R231" s="78"/>
      <c r="S231" s="78"/>
      <c r="T231" s="78"/>
      <c r="U231" s="78"/>
      <c r="V231" s="78"/>
      <c r="W231" s="78"/>
      <c r="X231" s="78"/>
      <c r="Y231" s="78"/>
    </row>
    <row r="232" spans="1:25" ht="9.75" customHeight="1" x14ac:dyDescent="0.25">
      <c r="A232" s="54"/>
      <c r="B232" s="54"/>
      <c r="C232" s="54"/>
      <c r="D232" s="180"/>
      <c r="E232" s="180"/>
      <c r="F232" s="54"/>
      <c r="G232" s="54"/>
      <c r="H232" s="54"/>
      <c r="I232" s="55"/>
      <c r="J232" s="182"/>
      <c r="K232" s="82"/>
      <c r="L232" s="78"/>
      <c r="M232" s="78"/>
      <c r="N232" s="78"/>
      <c r="O232" s="78"/>
      <c r="P232" s="78"/>
      <c r="Q232" s="78"/>
      <c r="R232" s="78"/>
      <c r="S232" s="78"/>
      <c r="T232" s="78"/>
      <c r="U232" s="78"/>
      <c r="V232" s="78"/>
      <c r="W232" s="78"/>
      <c r="X232" s="78"/>
      <c r="Y232" s="78"/>
    </row>
    <row r="233" spans="1:25" ht="9.75" customHeight="1" x14ac:dyDescent="0.25">
      <c r="A233" s="54"/>
      <c r="B233" s="54"/>
      <c r="C233" s="54"/>
      <c r="D233" s="180"/>
      <c r="E233" s="180"/>
      <c r="F233" s="54"/>
      <c r="G233" s="54"/>
      <c r="H233" s="54"/>
      <c r="I233" s="55"/>
      <c r="J233" s="182"/>
      <c r="K233" s="82"/>
      <c r="L233" s="78"/>
      <c r="M233" s="78"/>
      <c r="N233" s="78"/>
      <c r="O233" s="78"/>
      <c r="P233" s="78"/>
      <c r="Q233" s="78"/>
      <c r="R233" s="78"/>
      <c r="S233" s="78"/>
      <c r="T233" s="78"/>
      <c r="U233" s="78"/>
      <c r="V233" s="78"/>
      <c r="W233" s="78"/>
      <c r="X233" s="78"/>
      <c r="Y233" s="78"/>
    </row>
    <row r="234" spans="1:25" ht="9.75" customHeight="1" x14ac:dyDescent="0.25">
      <c r="A234" s="54"/>
      <c r="B234" s="54"/>
      <c r="C234" s="54"/>
      <c r="D234" s="180"/>
      <c r="E234" s="180"/>
      <c r="F234" s="54"/>
      <c r="G234" s="54"/>
      <c r="H234" s="54"/>
      <c r="I234" s="55"/>
      <c r="J234" s="182"/>
      <c r="K234" s="82"/>
      <c r="L234" s="78"/>
      <c r="M234" s="78"/>
      <c r="N234" s="78"/>
      <c r="O234" s="78"/>
      <c r="P234" s="78"/>
      <c r="Q234" s="78"/>
      <c r="R234" s="78"/>
      <c r="S234" s="78"/>
      <c r="T234" s="78"/>
      <c r="U234" s="78"/>
      <c r="V234" s="78"/>
      <c r="W234" s="78"/>
      <c r="X234" s="78"/>
      <c r="Y234" s="78"/>
    </row>
    <row r="235" spans="1:25" ht="9.75" customHeight="1" x14ac:dyDescent="0.25">
      <c r="A235" s="54"/>
      <c r="B235" s="54"/>
      <c r="C235" s="54"/>
      <c r="D235" s="180"/>
      <c r="E235" s="180"/>
      <c r="F235" s="54"/>
      <c r="G235" s="54"/>
      <c r="H235" s="54"/>
      <c r="I235" s="55"/>
      <c r="J235" s="182"/>
      <c r="K235" s="82"/>
      <c r="L235" s="78"/>
      <c r="M235" s="78"/>
      <c r="N235" s="78"/>
      <c r="O235" s="78"/>
      <c r="P235" s="78"/>
      <c r="Q235" s="78"/>
      <c r="R235" s="78"/>
      <c r="S235" s="78"/>
      <c r="T235" s="78"/>
      <c r="U235" s="78"/>
      <c r="V235" s="78"/>
      <c r="W235" s="78"/>
      <c r="X235" s="78"/>
      <c r="Y235" s="78"/>
    </row>
    <row r="236" spans="1:25" ht="9.75" customHeight="1" x14ac:dyDescent="0.25">
      <c r="A236" s="54"/>
      <c r="B236" s="54"/>
      <c r="C236" s="54"/>
      <c r="D236" s="180"/>
      <c r="E236" s="180"/>
      <c r="F236" s="54"/>
      <c r="G236" s="54"/>
      <c r="H236" s="54"/>
      <c r="I236" s="55"/>
      <c r="J236" s="182"/>
      <c r="K236" s="82"/>
      <c r="L236" s="78"/>
      <c r="M236" s="78"/>
      <c r="N236" s="78"/>
      <c r="O236" s="78"/>
      <c r="P236" s="78"/>
      <c r="Q236" s="78"/>
      <c r="R236" s="78"/>
      <c r="S236" s="78"/>
      <c r="T236" s="78"/>
      <c r="U236" s="78"/>
      <c r="V236" s="78"/>
      <c r="W236" s="78"/>
      <c r="X236" s="78"/>
      <c r="Y236" s="78"/>
    </row>
    <row r="237" spans="1:25" ht="9.75" customHeight="1" x14ac:dyDescent="0.25">
      <c r="A237" s="54"/>
      <c r="B237" s="54"/>
      <c r="C237" s="54"/>
      <c r="D237" s="180"/>
      <c r="E237" s="180"/>
      <c r="F237" s="54"/>
      <c r="G237" s="54"/>
      <c r="H237" s="54"/>
      <c r="I237" s="55"/>
      <c r="J237" s="182"/>
      <c r="K237" s="82"/>
      <c r="L237" s="78"/>
      <c r="M237" s="78"/>
      <c r="N237" s="78"/>
      <c r="O237" s="78"/>
      <c r="P237" s="78"/>
      <c r="Q237" s="78"/>
      <c r="R237" s="78"/>
      <c r="S237" s="78"/>
      <c r="T237" s="78"/>
      <c r="U237" s="78"/>
      <c r="V237" s="78"/>
      <c r="W237" s="78"/>
      <c r="X237" s="78"/>
      <c r="Y237" s="78"/>
    </row>
    <row r="238" spans="1:25" ht="9.75" customHeight="1" x14ac:dyDescent="0.25">
      <c r="A238" s="54"/>
      <c r="B238" s="54"/>
      <c r="C238" s="54"/>
      <c r="D238" s="180"/>
      <c r="E238" s="180"/>
      <c r="F238" s="54"/>
      <c r="G238" s="54"/>
      <c r="H238" s="54"/>
      <c r="I238" s="55"/>
      <c r="J238" s="182"/>
      <c r="K238" s="82"/>
      <c r="L238" s="78"/>
      <c r="M238" s="78"/>
      <c r="N238" s="78"/>
      <c r="O238" s="78"/>
      <c r="P238" s="78"/>
      <c r="Q238" s="78"/>
      <c r="R238" s="78"/>
      <c r="S238" s="78"/>
      <c r="T238" s="78"/>
      <c r="U238" s="78"/>
      <c r="V238" s="78"/>
      <c r="W238" s="78"/>
      <c r="X238" s="78"/>
      <c r="Y238" s="78"/>
    </row>
    <row r="239" spans="1:25" ht="9.75" customHeight="1" x14ac:dyDescent="0.25">
      <c r="A239" s="54"/>
      <c r="B239" s="54"/>
      <c r="C239" s="54"/>
      <c r="D239" s="180"/>
      <c r="E239" s="180"/>
      <c r="F239" s="54"/>
      <c r="G239" s="54"/>
      <c r="H239" s="54"/>
      <c r="I239" s="55"/>
      <c r="J239" s="182"/>
      <c r="K239" s="82"/>
      <c r="L239" s="78"/>
      <c r="M239" s="78"/>
      <c r="N239" s="78"/>
      <c r="O239" s="78"/>
      <c r="P239" s="78"/>
      <c r="Q239" s="78"/>
      <c r="R239" s="78"/>
      <c r="S239" s="78"/>
      <c r="T239" s="78"/>
      <c r="U239" s="78"/>
      <c r="V239" s="78"/>
      <c r="W239" s="78"/>
      <c r="X239" s="78"/>
      <c r="Y239" s="78"/>
    </row>
    <row r="240" spans="1:25" ht="9.75" customHeight="1" x14ac:dyDescent="0.25">
      <c r="A240" s="54"/>
      <c r="B240" s="54"/>
      <c r="C240" s="54"/>
      <c r="D240" s="180"/>
      <c r="E240" s="180"/>
      <c r="F240" s="54"/>
      <c r="G240" s="54"/>
      <c r="H240" s="54"/>
      <c r="I240" s="55"/>
      <c r="J240" s="182"/>
      <c r="K240" s="82"/>
      <c r="L240" s="78"/>
      <c r="M240" s="78"/>
      <c r="N240" s="78"/>
      <c r="O240" s="78"/>
      <c r="P240" s="78"/>
      <c r="Q240" s="78"/>
      <c r="R240" s="78"/>
      <c r="S240" s="78"/>
      <c r="T240" s="78"/>
      <c r="U240" s="78"/>
      <c r="V240" s="78"/>
      <c r="W240" s="78"/>
      <c r="X240" s="78"/>
      <c r="Y240" s="78"/>
    </row>
    <row r="241" spans="1:25" ht="9.75" customHeight="1" x14ac:dyDescent="0.25">
      <c r="A241" s="54"/>
      <c r="B241" s="54"/>
      <c r="C241" s="54"/>
      <c r="D241" s="180"/>
      <c r="E241" s="180"/>
      <c r="F241" s="54"/>
      <c r="G241" s="54"/>
      <c r="H241" s="54"/>
      <c r="I241" s="55"/>
      <c r="J241" s="182"/>
      <c r="K241" s="82"/>
      <c r="L241" s="78"/>
      <c r="M241" s="78"/>
      <c r="N241" s="78"/>
      <c r="O241" s="78"/>
      <c r="P241" s="78"/>
      <c r="Q241" s="78"/>
      <c r="R241" s="78"/>
      <c r="S241" s="78"/>
      <c r="T241" s="78"/>
      <c r="U241" s="78"/>
      <c r="V241" s="78"/>
      <c r="W241" s="78"/>
      <c r="X241" s="78"/>
      <c r="Y241" s="78"/>
    </row>
    <row r="242" spans="1:25" ht="9.75" customHeight="1" x14ac:dyDescent="0.25">
      <c r="A242" s="54"/>
      <c r="B242" s="54"/>
      <c r="C242" s="54"/>
      <c r="D242" s="180"/>
      <c r="E242" s="180"/>
      <c r="F242" s="54"/>
      <c r="G242" s="54"/>
      <c r="H242" s="54"/>
      <c r="I242" s="55"/>
      <c r="J242" s="182"/>
      <c r="K242" s="82"/>
      <c r="L242" s="78"/>
      <c r="M242" s="78"/>
      <c r="N242" s="78"/>
      <c r="O242" s="78"/>
      <c r="P242" s="78"/>
      <c r="Q242" s="78"/>
      <c r="R242" s="78"/>
      <c r="S242" s="78"/>
      <c r="T242" s="78"/>
      <c r="U242" s="78"/>
      <c r="V242" s="78"/>
      <c r="W242" s="78"/>
      <c r="X242" s="78"/>
      <c r="Y242" s="78"/>
    </row>
    <row r="243" spans="1:25" ht="9.75" customHeight="1" x14ac:dyDescent="0.25">
      <c r="A243" s="54"/>
      <c r="B243" s="54"/>
      <c r="C243" s="54"/>
      <c r="D243" s="180"/>
      <c r="E243" s="180"/>
      <c r="F243" s="54"/>
      <c r="G243" s="54"/>
      <c r="H243" s="54"/>
      <c r="I243" s="55"/>
      <c r="J243" s="182"/>
      <c r="K243" s="82"/>
      <c r="L243" s="78"/>
      <c r="M243" s="78"/>
      <c r="N243" s="78"/>
      <c r="O243" s="78"/>
      <c r="P243" s="78"/>
      <c r="Q243" s="78"/>
      <c r="R243" s="78"/>
      <c r="S243" s="78"/>
      <c r="T243" s="78"/>
      <c r="U243" s="78"/>
      <c r="V243" s="78"/>
      <c r="W243" s="78"/>
      <c r="X243" s="78"/>
      <c r="Y243" s="78"/>
    </row>
    <row r="244" spans="1:25" ht="9.75" customHeight="1" x14ac:dyDescent="0.25">
      <c r="A244" s="54"/>
      <c r="B244" s="54"/>
      <c r="C244" s="54"/>
      <c r="D244" s="180"/>
      <c r="E244" s="180"/>
      <c r="F244" s="54"/>
      <c r="G244" s="54"/>
      <c r="H244" s="54"/>
      <c r="I244" s="55"/>
      <c r="J244" s="182"/>
      <c r="K244" s="82"/>
      <c r="L244" s="78"/>
      <c r="M244" s="78"/>
      <c r="N244" s="78"/>
      <c r="O244" s="78"/>
      <c r="P244" s="78"/>
      <c r="Q244" s="78"/>
      <c r="R244" s="78"/>
      <c r="S244" s="78"/>
      <c r="T244" s="78"/>
      <c r="U244" s="78"/>
      <c r="V244" s="78"/>
      <c r="W244" s="78"/>
      <c r="X244" s="78"/>
      <c r="Y244" s="78"/>
    </row>
    <row r="245" spans="1:25" ht="9.75" customHeight="1" x14ac:dyDescent="0.25">
      <c r="A245" s="54"/>
      <c r="B245" s="54"/>
      <c r="C245" s="54"/>
      <c r="D245" s="180"/>
      <c r="E245" s="180"/>
      <c r="F245" s="54"/>
      <c r="G245" s="54"/>
      <c r="H245" s="54"/>
      <c r="I245" s="55"/>
      <c r="J245" s="182"/>
      <c r="K245" s="82"/>
      <c r="L245" s="78"/>
      <c r="M245" s="78"/>
      <c r="N245" s="78"/>
      <c r="O245" s="78"/>
      <c r="P245" s="78"/>
      <c r="Q245" s="78"/>
      <c r="R245" s="78"/>
      <c r="S245" s="78"/>
      <c r="T245" s="78"/>
      <c r="U245" s="78"/>
      <c r="V245" s="78"/>
      <c r="W245" s="78"/>
      <c r="X245" s="78"/>
      <c r="Y245" s="78"/>
    </row>
    <row r="246" spans="1:25" ht="9.75" customHeight="1" x14ac:dyDescent="0.25">
      <c r="A246" s="54"/>
      <c r="B246" s="54"/>
      <c r="C246" s="54"/>
      <c r="D246" s="180"/>
      <c r="E246" s="180"/>
      <c r="F246" s="54"/>
      <c r="G246" s="54"/>
      <c r="H246" s="54"/>
      <c r="I246" s="55"/>
      <c r="J246" s="182"/>
      <c r="K246" s="82"/>
      <c r="L246" s="78"/>
      <c r="M246" s="78"/>
      <c r="N246" s="78"/>
      <c r="O246" s="78"/>
      <c r="P246" s="78"/>
      <c r="Q246" s="78"/>
      <c r="R246" s="78"/>
      <c r="S246" s="78"/>
      <c r="T246" s="78"/>
      <c r="U246" s="78"/>
      <c r="V246" s="78"/>
      <c r="W246" s="78"/>
      <c r="X246" s="78"/>
      <c r="Y246" s="78"/>
    </row>
    <row r="247" spans="1:25" ht="9.75" customHeight="1" x14ac:dyDescent="0.25">
      <c r="A247" s="54"/>
      <c r="B247" s="54"/>
      <c r="C247" s="54"/>
      <c r="D247" s="180"/>
      <c r="E247" s="180"/>
      <c r="F247" s="54"/>
      <c r="G247" s="54"/>
      <c r="H247" s="54"/>
      <c r="I247" s="55"/>
      <c r="J247" s="182"/>
      <c r="K247" s="82"/>
      <c r="L247" s="78"/>
      <c r="M247" s="78"/>
      <c r="N247" s="78"/>
      <c r="O247" s="78"/>
      <c r="P247" s="78"/>
      <c r="Q247" s="78"/>
      <c r="R247" s="78"/>
      <c r="S247" s="78"/>
      <c r="T247" s="78"/>
      <c r="U247" s="78"/>
      <c r="V247" s="78"/>
      <c r="W247" s="78"/>
      <c r="X247" s="78"/>
      <c r="Y247" s="78"/>
    </row>
    <row r="248" spans="1:25" ht="9.75" customHeight="1" x14ac:dyDescent="0.25">
      <c r="A248" s="54"/>
      <c r="B248" s="54"/>
      <c r="C248" s="54"/>
      <c r="D248" s="180"/>
      <c r="E248" s="180"/>
      <c r="F248" s="54"/>
      <c r="G248" s="54"/>
      <c r="H248" s="54"/>
      <c r="I248" s="55"/>
      <c r="J248" s="182"/>
      <c r="K248" s="82"/>
      <c r="L248" s="78"/>
      <c r="M248" s="78"/>
      <c r="N248" s="78"/>
      <c r="O248" s="78"/>
      <c r="P248" s="78"/>
      <c r="Q248" s="78"/>
      <c r="R248" s="78"/>
      <c r="S248" s="78"/>
      <c r="T248" s="78"/>
      <c r="U248" s="78"/>
      <c r="V248" s="78"/>
      <c r="W248" s="78"/>
      <c r="X248" s="78"/>
      <c r="Y248" s="78"/>
    </row>
    <row r="249" spans="1:25" ht="9.75" customHeight="1" x14ac:dyDescent="0.25">
      <c r="A249" s="54"/>
      <c r="B249" s="54"/>
      <c r="C249" s="54"/>
      <c r="D249" s="180"/>
      <c r="E249" s="180"/>
      <c r="F249" s="54"/>
      <c r="G249" s="54"/>
      <c r="H249" s="54"/>
      <c r="I249" s="55"/>
      <c r="J249" s="182"/>
      <c r="K249" s="82"/>
      <c r="L249" s="78"/>
      <c r="M249" s="78"/>
      <c r="N249" s="78"/>
      <c r="O249" s="78"/>
      <c r="P249" s="78"/>
      <c r="Q249" s="78"/>
      <c r="R249" s="78"/>
      <c r="S249" s="78"/>
      <c r="T249" s="78"/>
      <c r="U249" s="78"/>
      <c r="V249" s="78"/>
      <c r="W249" s="78"/>
      <c r="X249" s="78"/>
      <c r="Y249" s="78"/>
    </row>
    <row r="250" spans="1:25" ht="9.75" customHeight="1" x14ac:dyDescent="0.25">
      <c r="A250" s="54"/>
      <c r="B250" s="54"/>
      <c r="C250" s="54"/>
      <c r="D250" s="180"/>
      <c r="E250" s="180"/>
      <c r="F250" s="54"/>
      <c r="G250" s="54"/>
      <c r="H250" s="54"/>
      <c r="I250" s="55"/>
      <c r="J250" s="182"/>
      <c r="K250" s="82"/>
      <c r="L250" s="78"/>
      <c r="M250" s="78"/>
      <c r="N250" s="78"/>
      <c r="O250" s="78"/>
      <c r="P250" s="78"/>
      <c r="Q250" s="78"/>
      <c r="R250" s="78"/>
      <c r="S250" s="78"/>
      <c r="T250" s="78"/>
      <c r="U250" s="78"/>
      <c r="V250" s="78"/>
      <c r="W250" s="78"/>
      <c r="X250" s="78"/>
      <c r="Y250" s="78"/>
    </row>
    <row r="251" spans="1:25" ht="9.75" customHeight="1" x14ac:dyDescent="0.25">
      <c r="A251" s="54"/>
      <c r="B251" s="54"/>
      <c r="C251" s="54"/>
      <c r="D251" s="180"/>
      <c r="E251" s="180"/>
      <c r="F251" s="54"/>
      <c r="G251" s="54"/>
      <c r="H251" s="54"/>
      <c r="I251" s="55"/>
      <c r="J251" s="182"/>
      <c r="K251" s="82"/>
      <c r="L251" s="78"/>
      <c r="M251" s="78"/>
      <c r="N251" s="78"/>
      <c r="O251" s="78"/>
      <c r="P251" s="78"/>
      <c r="Q251" s="78"/>
      <c r="R251" s="78"/>
      <c r="S251" s="78"/>
      <c r="T251" s="78"/>
      <c r="U251" s="78"/>
      <c r="V251" s="78"/>
      <c r="W251" s="78"/>
      <c r="X251" s="78"/>
      <c r="Y251" s="78"/>
    </row>
    <row r="252" spans="1:25" ht="9.75" customHeight="1" x14ac:dyDescent="0.25">
      <c r="A252" s="54"/>
      <c r="B252" s="54"/>
      <c r="C252" s="54"/>
      <c r="D252" s="180"/>
      <c r="E252" s="180"/>
      <c r="F252" s="54"/>
      <c r="G252" s="54"/>
      <c r="H252" s="54"/>
      <c r="I252" s="55"/>
      <c r="J252" s="182"/>
      <c r="K252" s="82"/>
      <c r="L252" s="78"/>
      <c r="M252" s="78"/>
      <c r="N252" s="78"/>
      <c r="O252" s="78"/>
      <c r="P252" s="78"/>
      <c r="Q252" s="78"/>
      <c r="R252" s="78"/>
      <c r="S252" s="78"/>
      <c r="T252" s="78"/>
      <c r="U252" s="78"/>
      <c r="V252" s="78"/>
      <c r="W252" s="78"/>
      <c r="X252" s="78"/>
      <c r="Y252" s="78"/>
    </row>
    <row r="253" spans="1:25" ht="9.75" customHeight="1" x14ac:dyDescent="0.25">
      <c r="A253" s="54"/>
      <c r="B253" s="54"/>
      <c r="C253" s="54"/>
      <c r="D253" s="180"/>
      <c r="E253" s="180"/>
      <c r="F253" s="54"/>
      <c r="G253" s="54"/>
      <c r="H253" s="54"/>
      <c r="I253" s="55"/>
      <c r="J253" s="182"/>
      <c r="K253" s="82"/>
      <c r="L253" s="78"/>
      <c r="M253" s="78"/>
      <c r="N253" s="78"/>
      <c r="O253" s="78"/>
      <c r="P253" s="78"/>
      <c r="Q253" s="78"/>
      <c r="R253" s="78"/>
      <c r="S253" s="78"/>
      <c r="T253" s="78"/>
      <c r="U253" s="78"/>
      <c r="V253" s="78"/>
      <c r="W253" s="78"/>
      <c r="X253" s="78"/>
      <c r="Y253" s="78"/>
    </row>
    <row r="254" spans="1:25" ht="9.75" customHeight="1" x14ac:dyDescent="0.25">
      <c r="A254" s="54"/>
      <c r="B254" s="54"/>
      <c r="C254" s="54"/>
      <c r="D254" s="180"/>
      <c r="E254" s="180"/>
      <c r="F254" s="54"/>
      <c r="G254" s="54"/>
      <c r="H254" s="54"/>
      <c r="I254" s="55"/>
      <c r="J254" s="182"/>
      <c r="K254" s="82"/>
      <c r="L254" s="78"/>
      <c r="M254" s="78"/>
      <c r="N254" s="78"/>
      <c r="O254" s="78"/>
      <c r="P254" s="78"/>
      <c r="Q254" s="78"/>
      <c r="R254" s="78"/>
      <c r="S254" s="78"/>
      <c r="T254" s="78"/>
      <c r="U254" s="78"/>
      <c r="V254" s="78"/>
      <c r="W254" s="78"/>
      <c r="X254" s="78"/>
      <c r="Y254" s="78"/>
    </row>
    <row r="255" spans="1:25" ht="9.75" customHeight="1" x14ac:dyDescent="0.25">
      <c r="A255" s="54"/>
      <c r="B255" s="54"/>
      <c r="C255" s="54"/>
      <c r="D255" s="180"/>
      <c r="E255" s="180"/>
      <c r="F255" s="54"/>
      <c r="G255" s="54"/>
      <c r="H255" s="54"/>
      <c r="I255" s="55"/>
      <c r="J255" s="182"/>
      <c r="K255" s="82"/>
      <c r="L255" s="78"/>
      <c r="M255" s="78"/>
      <c r="N255" s="78"/>
      <c r="O255" s="78"/>
      <c r="P255" s="78"/>
      <c r="Q255" s="78"/>
      <c r="R255" s="78"/>
      <c r="S255" s="78"/>
      <c r="T255" s="78"/>
      <c r="U255" s="78"/>
      <c r="V255" s="78"/>
      <c r="W255" s="78"/>
      <c r="X255" s="78"/>
      <c r="Y255" s="78"/>
    </row>
    <row r="256" spans="1:25" ht="9.75" customHeight="1" x14ac:dyDescent="0.25">
      <c r="A256" s="54"/>
      <c r="B256" s="54"/>
      <c r="C256" s="54"/>
      <c r="D256" s="180"/>
      <c r="E256" s="180"/>
      <c r="F256" s="54"/>
      <c r="G256" s="54"/>
      <c r="H256" s="54"/>
      <c r="I256" s="55"/>
      <c r="J256" s="182"/>
      <c r="K256" s="82"/>
      <c r="L256" s="78"/>
      <c r="M256" s="78"/>
      <c r="N256" s="78"/>
      <c r="O256" s="78"/>
      <c r="P256" s="78"/>
      <c r="Q256" s="78"/>
      <c r="R256" s="78"/>
      <c r="S256" s="78"/>
      <c r="T256" s="78"/>
      <c r="U256" s="78"/>
      <c r="V256" s="78"/>
      <c r="W256" s="78"/>
      <c r="X256" s="78"/>
      <c r="Y256" s="78"/>
    </row>
    <row r="257" spans="1:25" ht="9.75" customHeight="1" x14ac:dyDescent="0.25">
      <c r="A257" s="54"/>
      <c r="B257" s="54"/>
      <c r="C257" s="54"/>
      <c r="D257" s="180"/>
      <c r="E257" s="180"/>
      <c r="F257" s="54"/>
      <c r="G257" s="54"/>
      <c r="H257" s="54"/>
      <c r="I257" s="55"/>
      <c r="J257" s="182"/>
      <c r="K257" s="82"/>
      <c r="L257" s="78"/>
      <c r="M257" s="78"/>
      <c r="N257" s="78"/>
      <c r="O257" s="78"/>
      <c r="P257" s="78"/>
      <c r="Q257" s="78"/>
      <c r="R257" s="78"/>
      <c r="S257" s="78"/>
      <c r="T257" s="78"/>
      <c r="U257" s="78"/>
      <c r="V257" s="78"/>
      <c r="W257" s="78"/>
      <c r="X257" s="78"/>
      <c r="Y257" s="78"/>
    </row>
    <row r="258" spans="1:25" ht="9.75" customHeight="1" x14ac:dyDescent="0.25">
      <c r="A258" s="54"/>
      <c r="B258" s="54"/>
      <c r="C258" s="54"/>
      <c r="D258" s="180"/>
      <c r="E258" s="180"/>
      <c r="F258" s="54"/>
      <c r="G258" s="54"/>
      <c r="H258" s="54"/>
      <c r="I258" s="55"/>
      <c r="J258" s="182"/>
      <c r="K258" s="82"/>
      <c r="L258" s="78"/>
      <c r="M258" s="78"/>
      <c r="N258" s="78"/>
      <c r="O258" s="78"/>
      <c r="P258" s="78"/>
      <c r="Q258" s="78"/>
      <c r="R258" s="78"/>
      <c r="S258" s="78"/>
      <c r="T258" s="78"/>
      <c r="U258" s="78"/>
      <c r="V258" s="78"/>
      <c r="W258" s="78"/>
      <c r="X258" s="78"/>
      <c r="Y258" s="78"/>
    </row>
    <row r="259" spans="1:25" ht="9.75" customHeight="1" x14ac:dyDescent="0.25">
      <c r="A259" s="54"/>
      <c r="B259" s="54"/>
      <c r="C259" s="54"/>
      <c r="D259" s="180"/>
      <c r="E259" s="180"/>
      <c r="F259" s="54"/>
      <c r="G259" s="54"/>
      <c r="H259" s="54"/>
      <c r="I259" s="55"/>
      <c r="J259" s="182"/>
      <c r="K259" s="82"/>
      <c r="L259" s="78"/>
      <c r="M259" s="78"/>
      <c r="N259" s="78"/>
      <c r="O259" s="78"/>
      <c r="P259" s="78"/>
      <c r="Q259" s="78"/>
      <c r="R259" s="78"/>
      <c r="S259" s="78"/>
      <c r="T259" s="78"/>
      <c r="U259" s="78"/>
      <c r="V259" s="78"/>
      <c r="W259" s="78"/>
      <c r="X259" s="78"/>
      <c r="Y259" s="78"/>
    </row>
    <row r="260" spans="1:25" ht="9.75" customHeight="1" x14ac:dyDescent="0.25">
      <c r="A260" s="54"/>
      <c r="B260" s="54"/>
      <c r="C260" s="54"/>
      <c r="D260" s="180"/>
      <c r="E260" s="180"/>
      <c r="F260" s="54"/>
      <c r="G260" s="54"/>
      <c r="H260" s="54"/>
      <c r="I260" s="55"/>
      <c r="J260" s="182"/>
      <c r="K260" s="82"/>
      <c r="L260" s="78"/>
      <c r="M260" s="78"/>
      <c r="N260" s="78"/>
      <c r="O260" s="78"/>
      <c r="P260" s="78"/>
      <c r="Q260" s="78"/>
      <c r="R260" s="78"/>
      <c r="S260" s="78"/>
      <c r="T260" s="78"/>
      <c r="U260" s="78"/>
      <c r="V260" s="78"/>
      <c r="W260" s="78"/>
      <c r="X260" s="78"/>
      <c r="Y260" s="78"/>
    </row>
    <row r="261" spans="1:25" ht="9.75" customHeight="1" x14ac:dyDescent="0.25">
      <c r="A261" s="54"/>
      <c r="B261" s="54"/>
      <c r="C261" s="54"/>
      <c r="D261" s="180"/>
      <c r="E261" s="180"/>
      <c r="F261" s="54"/>
      <c r="G261" s="54"/>
      <c r="H261" s="54"/>
      <c r="I261" s="55"/>
      <c r="J261" s="182"/>
      <c r="K261" s="82"/>
      <c r="L261" s="78"/>
      <c r="M261" s="78"/>
      <c r="N261" s="78"/>
      <c r="O261" s="78"/>
      <c r="P261" s="78"/>
      <c r="Q261" s="78"/>
      <c r="R261" s="78"/>
      <c r="S261" s="78"/>
      <c r="T261" s="78"/>
      <c r="U261" s="78"/>
      <c r="V261" s="78"/>
      <c r="W261" s="78"/>
      <c r="X261" s="78"/>
      <c r="Y261" s="78"/>
    </row>
    <row r="262" spans="1:25" ht="9.75" customHeight="1" x14ac:dyDescent="0.25">
      <c r="A262" s="54"/>
      <c r="B262" s="54"/>
      <c r="C262" s="54"/>
      <c r="D262" s="180"/>
      <c r="E262" s="180"/>
      <c r="F262" s="54"/>
      <c r="G262" s="54"/>
      <c r="H262" s="54"/>
      <c r="I262" s="55"/>
      <c r="J262" s="182"/>
      <c r="K262" s="82"/>
      <c r="L262" s="78"/>
      <c r="M262" s="78"/>
      <c r="N262" s="78"/>
      <c r="O262" s="78"/>
      <c r="P262" s="78"/>
      <c r="Q262" s="78"/>
      <c r="R262" s="78"/>
      <c r="S262" s="78"/>
      <c r="T262" s="78"/>
      <c r="U262" s="78"/>
      <c r="V262" s="78"/>
      <c r="W262" s="78"/>
      <c r="X262" s="78"/>
      <c r="Y262" s="78"/>
    </row>
    <row r="263" spans="1:25" ht="9.75" customHeight="1" x14ac:dyDescent="0.25">
      <c r="A263" s="54"/>
      <c r="B263" s="54"/>
      <c r="C263" s="54"/>
      <c r="D263" s="180"/>
      <c r="E263" s="180"/>
      <c r="F263" s="54"/>
      <c r="G263" s="54"/>
      <c r="H263" s="54"/>
      <c r="I263" s="55"/>
      <c r="J263" s="182"/>
      <c r="K263" s="82"/>
      <c r="L263" s="78"/>
      <c r="M263" s="78"/>
      <c r="N263" s="78"/>
      <c r="O263" s="78"/>
      <c r="P263" s="78"/>
      <c r="Q263" s="78"/>
      <c r="R263" s="78"/>
      <c r="S263" s="78"/>
      <c r="T263" s="78"/>
      <c r="U263" s="78"/>
      <c r="V263" s="78"/>
      <c r="W263" s="78"/>
      <c r="X263" s="78"/>
      <c r="Y263" s="78"/>
    </row>
    <row r="264" spans="1:25" ht="9.75" customHeight="1" x14ac:dyDescent="0.25">
      <c r="A264" s="54"/>
      <c r="B264" s="54"/>
      <c r="C264" s="54"/>
      <c r="D264" s="180"/>
      <c r="E264" s="180"/>
      <c r="F264" s="54"/>
      <c r="G264" s="54"/>
      <c r="H264" s="54"/>
      <c r="I264" s="55"/>
      <c r="J264" s="182"/>
      <c r="K264" s="82"/>
      <c r="L264" s="78"/>
      <c r="M264" s="78"/>
      <c r="N264" s="78"/>
      <c r="O264" s="78"/>
      <c r="P264" s="78"/>
      <c r="Q264" s="78"/>
      <c r="R264" s="78"/>
      <c r="S264" s="78"/>
      <c r="T264" s="78"/>
      <c r="U264" s="78"/>
      <c r="V264" s="78"/>
      <c r="W264" s="78"/>
      <c r="X264" s="78"/>
      <c r="Y264" s="78"/>
    </row>
    <row r="265" spans="1:25" ht="9.75" customHeight="1" x14ac:dyDescent="0.25">
      <c r="A265" s="54"/>
      <c r="B265" s="54"/>
      <c r="C265" s="54"/>
      <c r="D265" s="180"/>
      <c r="E265" s="180"/>
      <c r="F265" s="54"/>
      <c r="G265" s="54"/>
      <c r="H265" s="54"/>
      <c r="I265" s="55"/>
      <c r="J265" s="182"/>
      <c r="K265" s="82"/>
      <c r="L265" s="78"/>
      <c r="M265" s="78"/>
      <c r="N265" s="78"/>
      <c r="O265" s="78"/>
      <c r="P265" s="78"/>
      <c r="Q265" s="78"/>
      <c r="R265" s="78"/>
      <c r="S265" s="78"/>
      <c r="T265" s="78"/>
      <c r="U265" s="78"/>
      <c r="V265" s="78"/>
      <c r="W265" s="78"/>
      <c r="X265" s="78"/>
      <c r="Y265" s="78"/>
    </row>
    <row r="266" spans="1:25" ht="9.75" customHeight="1" x14ac:dyDescent="0.25">
      <c r="A266" s="54"/>
      <c r="B266" s="54"/>
      <c r="C266" s="54"/>
      <c r="D266" s="180"/>
      <c r="E266" s="180"/>
      <c r="F266" s="54"/>
      <c r="G266" s="54"/>
      <c r="H266" s="54"/>
      <c r="I266" s="55"/>
      <c r="J266" s="182"/>
      <c r="K266" s="82"/>
      <c r="L266" s="78"/>
      <c r="M266" s="78"/>
      <c r="N266" s="78"/>
      <c r="O266" s="78"/>
      <c r="P266" s="78"/>
      <c r="Q266" s="78"/>
      <c r="R266" s="78"/>
      <c r="S266" s="78"/>
      <c r="T266" s="78"/>
      <c r="U266" s="78"/>
      <c r="V266" s="78"/>
      <c r="W266" s="78"/>
      <c r="X266" s="78"/>
      <c r="Y266" s="78"/>
    </row>
    <row r="267" spans="1:25" ht="9.75" customHeight="1" x14ac:dyDescent="0.25">
      <c r="A267" s="54"/>
      <c r="B267" s="54"/>
      <c r="C267" s="54"/>
      <c r="D267" s="180"/>
      <c r="E267" s="180"/>
      <c r="F267" s="54"/>
      <c r="G267" s="54"/>
      <c r="H267" s="54"/>
      <c r="I267" s="55"/>
      <c r="J267" s="182"/>
      <c r="K267" s="82"/>
      <c r="L267" s="78"/>
      <c r="M267" s="78"/>
      <c r="N267" s="78"/>
      <c r="O267" s="78"/>
      <c r="P267" s="78"/>
      <c r="Q267" s="78"/>
      <c r="R267" s="78"/>
      <c r="S267" s="78"/>
      <c r="T267" s="78"/>
      <c r="U267" s="78"/>
      <c r="V267" s="78"/>
      <c r="W267" s="78"/>
      <c r="X267" s="78"/>
      <c r="Y267" s="78"/>
    </row>
    <row r="268" spans="1:25" ht="9.75" customHeight="1" x14ac:dyDescent="0.25">
      <c r="A268" s="54"/>
      <c r="B268" s="54"/>
      <c r="C268" s="54"/>
      <c r="D268" s="180"/>
      <c r="E268" s="180"/>
      <c r="F268" s="54"/>
      <c r="G268" s="54"/>
      <c r="H268" s="54"/>
      <c r="I268" s="55"/>
      <c r="J268" s="182"/>
      <c r="K268" s="82"/>
      <c r="L268" s="78"/>
      <c r="M268" s="78"/>
      <c r="N268" s="78"/>
      <c r="O268" s="78"/>
      <c r="P268" s="78"/>
      <c r="Q268" s="78"/>
      <c r="R268" s="78"/>
      <c r="S268" s="78"/>
      <c r="T268" s="78"/>
      <c r="U268" s="78"/>
      <c r="V268" s="78"/>
      <c r="W268" s="78"/>
      <c r="X268" s="78"/>
      <c r="Y268" s="78"/>
    </row>
    <row r="269" spans="1:25" ht="9.75" customHeight="1" x14ac:dyDescent="0.25">
      <c r="A269" s="54"/>
      <c r="B269" s="54"/>
      <c r="C269" s="54"/>
      <c r="D269" s="180"/>
      <c r="E269" s="180"/>
      <c r="F269" s="54"/>
      <c r="G269" s="54"/>
      <c r="H269" s="54"/>
      <c r="I269" s="55"/>
      <c r="J269" s="182"/>
      <c r="K269" s="82"/>
      <c r="L269" s="78"/>
      <c r="M269" s="78"/>
      <c r="N269" s="78"/>
      <c r="O269" s="78"/>
      <c r="P269" s="78"/>
      <c r="Q269" s="78"/>
      <c r="R269" s="78"/>
      <c r="S269" s="78"/>
      <c r="T269" s="78"/>
      <c r="U269" s="78"/>
      <c r="V269" s="78"/>
      <c r="W269" s="78"/>
      <c r="X269" s="78"/>
      <c r="Y269" s="78"/>
    </row>
    <row r="270" spans="1:25" ht="9.75" customHeight="1" x14ac:dyDescent="0.25">
      <c r="A270" s="54"/>
      <c r="B270" s="54"/>
      <c r="C270" s="54"/>
      <c r="D270" s="180"/>
      <c r="E270" s="180"/>
      <c r="F270" s="54"/>
      <c r="G270" s="54"/>
      <c r="H270" s="54"/>
      <c r="I270" s="55"/>
      <c r="J270" s="182"/>
      <c r="K270" s="82"/>
      <c r="L270" s="78"/>
      <c r="M270" s="78"/>
      <c r="N270" s="78"/>
      <c r="O270" s="78"/>
      <c r="P270" s="78"/>
      <c r="Q270" s="78"/>
      <c r="R270" s="78"/>
      <c r="S270" s="78"/>
      <c r="T270" s="78"/>
      <c r="U270" s="78"/>
      <c r="V270" s="78"/>
      <c r="W270" s="78"/>
      <c r="X270" s="78"/>
      <c r="Y270" s="78"/>
    </row>
    <row r="271" spans="1:25" ht="9.75" customHeight="1" x14ac:dyDescent="0.25">
      <c r="A271" s="54"/>
      <c r="B271" s="54"/>
      <c r="C271" s="54"/>
      <c r="D271" s="180"/>
      <c r="E271" s="180"/>
      <c r="F271" s="54"/>
      <c r="G271" s="54"/>
      <c r="H271" s="54"/>
      <c r="I271" s="55"/>
      <c r="J271" s="182"/>
      <c r="K271" s="82"/>
      <c r="L271" s="78"/>
      <c r="M271" s="78"/>
      <c r="N271" s="78"/>
      <c r="O271" s="78"/>
      <c r="P271" s="78"/>
      <c r="Q271" s="78"/>
      <c r="R271" s="78"/>
      <c r="S271" s="78"/>
      <c r="T271" s="78"/>
      <c r="U271" s="78"/>
      <c r="V271" s="78"/>
      <c r="W271" s="78"/>
      <c r="X271" s="78"/>
      <c r="Y271" s="78"/>
    </row>
    <row r="272" spans="1:25" ht="9.75" customHeight="1" x14ac:dyDescent="0.25">
      <c r="A272" s="54"/>
      <c r="B272" s="54"/>
      <c r="C272" s="54"/>
      <c r="D272" s="180"/>
      <c r="E272" s="180"/>
      <c r="F272" s="54"/>
      <c r="G272" s="54"/>
      <c r="H272" s="54"/>
      <c r="I272" s="55"/>
      <c r="J272" s="182"/>
      <c r="K272" s="82"/>
      <c r="L272" s="78"/>
      <c r="M272" s="78"/>
      <c r="N272" s="78"/>
      <c r="O272" s="78"/>
      <c r="P272" s="78"/>
      <c r="Q272" s="78"/>
      <c r="R272" s="78"/>
      <c r="S272" s="78"/>
      <c r="T272" s="78"/>
      <c r="U272" s="78"/>
      <c r="V272" s="78"/>
      <c r="W272" s="78"/>
      <c r="X272" s="78"/>
      <c r="Y272" s="78"/>
    </row>
    <row r="273" spans="1:25" ht="9.75" customHeight="1" x14ac:dyDescent="0.25">
      <c r="A273" s="54"/>
      <c r="B273" s="54"/>
      <c r="C273" s="54"/>
      <c r="D273" s="180"/>
      <c r="E273" s="180"/>
      <c r="F273" s="54"/>
      <c r="G273" s="54"/>
      <c r="H273" s="54"/>
      <c r="I273" s="55"/>
      <c r="J273" s="182"/>
      <c r="K273" s="82"/>
      <c r="L273" s="78"/>
      <c r="M273" s="78"/>
      <c r="N273" s="78"/>
      <c r="O273" s="78"/>
      <c r="P273" s="78"/>
      <c r="Q273" s="78"/>
      <c r="R273" s="78"/>
      <c r="S273" s="78"/>
      <c r="T273" s="78"/>
      <c r="U273" s="78"/>
      <c r="V273" s="78"/>
      <c r="W273" s="78"/>
      <c r="X273" s="78"/>
      <c r="Y273" s="78"/>
    </row>
    <row r="274" spans="1:25" ht="9.75" customHeight="1" x14ac:dyDescent="0.25">
      <c r="A274" s="54"/>
      <c r="B274" s="54"/>
      <c r="C274" s="54"/>
      <c r="D274" s="180"/>
      <c r="E274" s="180"/>
      <c r="F274" s="54"/>
      <c r="G274" s="54"/>
      <c r="H274" s="54"/>
      <c r="I274" s="55"/>
      <c r="J274" s="182"/>
      <c r="K274" s="82"/>
      <c r="L274" s="78"/>
      <c r="M274" s="78"/>
      <c r="N274" s="78"/>
      <c r="O274" s="78"/>
      <c r="P274" s="78"/>
      <c r="Q274" s="78"/>
      <c r="R274" s="78"/>
      <c r="S274" s="78"/>
      <c r="T274" s="78"/>
      <c r="U274" s="78"/>
      <c r="V274" s="78"/>
      <c r="W274" s="78"/>
      <c r="X274" s="78"/>
      <c r="Y274" s="78"/>
    </row>
    <row r="275" spans="1:25" ht="9.75" customHeight="1" x14ac:dyDescent="0.25">
      <c r="A275" s="54"/>
      <c r="B275" s="54"/>
      <c r="C275" s="54"/>
      <c r="D275" s="180"/>
      <c r="E275" s="180"/>
      <c r="F275" s="54"/>
      <c r="G275" s="54"/>
      <c r="H275" s="54"/>
      <c r="I275" s="55"/>
      <c r="J275" s="182"/>
      <c r="K275" s="82"/>
      <c r="L275" s="78"/>
      <c r="M275" s="78"/>
      <c r="N275" s="78"/>
      <c r="O275" s="78"/>
      <c r="P275" s="78"/>
      <c r="Q275" s="78"/>
      <c r="R275" s="78"/>
      <c r="S275" s="78"/>
      <c r="T275" s="78"/>
      <c r="U275" s="78"/>
      <c r="V275" s="78"/>
      <c r="W275" s="78"/>
      <c r="X275" s="78"/>
      <c r="Y275" s="78"/>
    </row>
    <row r="276" spans="1:25" ht="9.75" customHeight="1" x14ac:dyDescent="0.25">
      <c r="A276" s="54"/>
      <c r="B276" s="54"/>
      <c r="C276" s="54"/>
      <c r="D276" s="180"/>
      <c r="E276" s="180"/>
      <c r="F276" s="54"/>
      <c r="G276" s="54"/>
      <c r="H276" s="54"/>
      <c r="I276" s="55"/>
      <c r="J276" s="182"/>
      <c r="K276" s="82"/>
      <c r="L276" s="78"/>
      <c r="M276" s="78"/>
      <c r="N276" s="78"/>
      <c r="O276" s="78"/>
      <c r="P276" s="78"/>
      <c r="Q276" s="78"/>
      <c r="R276" s="78"/>
      <c r="S276" s="78"/>
      <c r="T276" s="78"/>
      <c r="U276" s="78"/>
      <c r="V276" s="78"/>
      <c r="W276" s="78"/>
      <c r="X276" s="78"/>
      <c r="Y276" s="78"/>
    </row>
    <row r="277" spans="1:25" ht="9.75" customHeight="1" x14ac:dyDescent="0.25">
      <c r="A277" s="54"/>
      <c r="B277" s="54"/>
      <c r="C277" s="54"/>
      <c r="D277" s="180"/>
      <c r="E277" s="180"/>
      <c r="F277" s="54"/>
      <c r="G277" s="54"/>
      <c r="H277" s="54"/>
      <c r="I277" s="55"/>
      <c r="J277" s="182"/>
      <c r="K277" s="82"/>
      <c r="L277" s="78"/>
      <c r="M277" s="78"/>
      <c r="N277" s="78"/>
      <c r="O277" s="78"/>
      <c r="P277" s="78"/>
      <c r="Q277" s="78"/>
      <c r="R277" s="78"/>
      <c r="S277" s="78"/>
      <c r="T277" s="78"/>
      <c r="U277" s="78"/>
      <c r="V277" s="78"/>
      <c r="W277" s="78"/>
      <c r="X277" s="78"/>
      <c r="Y277" s="78"/>
    </row>
    <row r="278" spans="1:25" ht="9.75" customHeight="1" x14ac:dyDescent="0.25">
      <c r="A278" s="54"/>
      <c r="B278" s="54"/>
      <c r="C278" s="54"/>
      <c r="D278" s="180"/>
      <c r="E278" s="180"/>
      <c r="F278" s="54"/>
      <c r="G278" s="54"/>
      <c r="H278" s="54"/>
      <c r="I278" s="55"/>
      <c r="J278" s="182"/>
      <c r="K278" s="82"/>
      <c r="L278" s="78"/>
      <c r="M278" s="78"/>
      <c r="N278" s="78"/>
      <c r="O278" s="78"/>
      <c r="P278" s="78"/>
      <c r="Q278" s="78"/>
      <c r="R278" s="78"/>
      <c r="S278" s="78"/>
      <c r="T278" s="78"/>
      <c r="U278" s="78"/>
      <c r="V278" s="78"/>
      <c r="W278" s="78"/>
      <c r="X278" s="78"/>
      <c r="Y278" s="78"/>
    </row>
    <row r="279" spans="1:25" ht="9.75" customHeight="1" x14ac:dyDescent="0.25">
      <c r="A279" s="54"/>
      <c r="B279" s="54"/>
      <c r="C279" s="54"/>
      <c r="D279" s="180"/>
      <c r="E279" s="180"/>
      <c r="F279" s="54"/>
      <c r="G279" s="54"/>
      <c r="H279" s="54"/>
      <c r="I279" s="55"/>
      <c r="J279" s="182"/>
      <c r="K279" s="82"/>
      <c r="L279" s="78"/>
      <c r="M279" s="78"/>
      <c r="N279" s="78"/>
      <c r="O279" s="78"/>
      <c r="P279" s="78"/>
      <c r="Q279" s="78"/>
      <c r="R279" s="78"/>
      <c r="S279" s="78"/>
      <c r="T279" s="78"/>
      <c r="U279" s="78"/>
      <c r="V279" s="78"/>
      <c r="W279" s="78"/>
      <c r="X279" s="78"/>
      <c r="Y279" s="78"/>
    </row>
    <row r="280" spans="1:25" ht="9.75" customHeight="1" x14ac:dyDescent="0.25">
      <c r="A280" s="54"/>
      <c r="B280" s="54"/>
      <c r="C280" s="54"/>
      <c r="D280" s="180"/>
      <c r="E280" s="180"/>
      <c r="F280" s="54"/>
      <c r="G280" s="54"/>
      <c r="H280" s="54"/>
      <c r="I280" s="55"/>
      <c r="J280" s="182"/>
      <c r="K280" s="82"/>
      <c r="L280" s="78"/>
      <c r="M280" s="78"/>
      <c r="N280" s="78"/>
      <c r="O280" s="78"/>
      <c r="P280" s="78"/>
      <c r="Q280" s="78"/>
      <c r="R280" s="78"/>
      <c r="S280" s="78"/>
      <c r="T280" s="78"/>
      <c r="U280" s="78"/>
      <c r="V280" s="78"/>
      <c r="W280" s="78"/>
      <c r="X280" s="78"/>
      <c r="Y280" s="78"/>
    </row>
    <row r="281" spans="1:25" ht="9.75" customHeight="1" x14ac:dyDescent="0.25">
      <c r="A281" s="54"/>
      <c r="B281" s="54"/>
      <c r="C281" s="54"/>
      <c r="D281" s="180"/>
      <c r="E281" s="180"/>
      <c r="F281" s="54"/>
      <c r="G281" s="54"/>
      <c r="H281" s="54"/>
      <c r="I281" s="55"/>
      <c r="J281" s="182"/>
      <c r="K281" s="82"/>
      <c r="L281" s="78"/>
      <c r="M281" s="78"/>
      <c r="N281" s="78"/>
      <c r="O281" s="78"/>
      <c r="P281" s="78"/>
      <c r="Q281" s="78"/>
      <c r="R281" s="78"/>
      <c r="S281" s="78"/>
      <c r="T281" s="78"/>
      <c r="U281" s="78"/>
      <c r="V281" s="78"/>
      <c r="W281" s="78"/>
      <c r="X281" s="78"/>
      <c r="Y281" s="78"/>
    </row>
    <row r="282" spans="1:25" ht="9.75" customHeight="1" x14ac:dyDescent="0.25">
      <c r="A282" s="54"/>
      <c r="B282" s="54"/>
      <c r="C282" s="54"/>
      <c r="D282" s="180"/>
      <c r="E282" s="180"/>
      <c r="F282" s="54"/>
      <c r="G282" s="54"/>
      <c r="H282" s="54"/>
      <c r="I282" s="55"/>
      <c r="J282" s="182"/>
      <c r="K282" s="82"/>
      <c r="L282" s="78"/>
      <c r="M282" s="78"/>
      <c r="N282" s="78"/>
      <c r="O282" s="78"/>
      <c r="P282" s="78"/>
      <c r="Q282" s="78"/>
      <c r="R282" s="78"/>
      <c r="S282" s="78"/>
      <c r="T282" s="78"/>
      <c r="U282" s="78"/>
      <c r="V282" s="78"/>
      <c r="W282" s="78"/>
      <c r="X282" s="78"/>
      <c r="Y282" s="78"/>
    </row>
    <row r="283" spans="1:25" ht="9.75" customHeight="1" x14ac:dyDescent="0.25">
      <c r="A283" s="54"/>
      <c r="B283" s="54"/>
      <c r="C283" s="54"/>
      <c r="D283" s="180"/>
      <c r="E283" s="180"/>
      <c r="F283" s="54"/>
      <c r="G283" s="54"/>
      <c r="H283" s="54"/>
      <c r="I283" s="55"/>
      <c r="J283" s="182"/>
      <c r="K283" s="82"/>
      <c r="L283" s="78"/>
      <c r="M283" s="78"/>
      <c r="N283" s="78"/>
      <c r="O283" s="78"/>
      <c r="P283" s="78"/>
      <c r="Q283" s="78"/>
      <c r="R283" s="78"/>
      <c r="S283" s="78"/>
      <c r="T283" s="78"/>
      <c r="U283" s="78"/>
      <c r="V283" s="78"/>
      <c r="W283" s="78"/>
      <c r="X283" s="78"/>
      <c r="Y283" s="78"/>
    </row>
    <row r="284" spans="1:25" ht="9.75" customHeight="1" x14ac:dyDescent="0.25">
      <c r="A284" s="54"/>
      <c r="B284" s="54"/>
      <c r="C284" s="54"/>
      <c r="D284" s="180"/>
      <c r="E284" s="180"/>
      <c r="F284" s="54"/>
      <c r="G284" s="54"/>
      <c r="H284" s="54"/>
      <c r="I284" s="55"/>
      <c r="J284" s="182"/>
      <c r="K284" s="82"/>
      <c r="L284" s="78"/>
      <c r="M284" s="78"/>
      <c r="N284" s="78"/>
      <c r="O284" s="78"/>
      <c r="P284" s="78"/>
      <c r="Q284" s="78"/>
      <c r="R284" s="78"/>
      <c r="S284" s="78"/>
      <c r="T284" s="78"/>
      <c r="U284" s="78"/>
      <c r="V284" s="78"/>
      <c r="W284" s="78"/>
      <c r="X284" s="78"/>
      <c r="Y284" s="78"/>
    </row>
    <row r="285" spans="1:25" ht="9.75" customHeight="1" x14ac:dyDescent="0.25">
      <c r="A285" s="54"/>
      <c r="B285" s="54"/>
      <c r="C285" s="54"/>
      <c r="D285" s="180"/>
      <c r="E285" s="180"/>
      <c r="F285" s="54"/>
      <c r="G285" s="54"/>
      <c r="H285" s="54"/>
      <c r="I285" s="55"/>
      <c r="J285" s="182"/>
      <c r="K285" s="82"/>
      <c r="L285" s="78"/>
      <c r="M285" s="78"/>
      <c r="N285" s="78"/>
      <c r="O285" s="78"/>
      <c r="P285" s="78"/>
      <c r="Q285" s="78"/>
      <c r="R285" s="78"/>
      <c r="S285" s="78"/>
      <c r="T285" s="78"/>
      <c r="U285" s="78"/>
      <c r="V285" s="78"/>
      <c r="W285" s="78"/>
      <c r="X285" s="78"/>
      <c r="Y285" s="78"/>
    </row>
    <row r="286" spans="1:25" ht="9.75" customHeight="1" x14ac:dyDescent="0.25">
      <c r="A286" s="54"/>
      <c r="B286" s="54"/>
      <c r="C286" s="54"/>
      <c r="D286" s="180"/>
      <c r="E286" s="180"/>
      <c r="F286" s="54"/>
      <c r="G286" s="54"/>
      <c r="H286" s="54"/>
      <c r="I286" s="55"/>
      <c r="J286" s="182"/>
      <c r="K286" s="82"/>
      <c r="L286" s="78"/>
      <c r="M286" s="78"/>
      <c r="N286" s="78"/>
      <c r="O286" s="78"/>
      <c r="P286" s="78"/>
      <c r="Q286" s="78"/>
      <c r="R286" s="78"/>
      <c r="S286" s="78"/>
      <c r="T286" s="78"/>
      <c r="U286" s="78"/>
      <c r="V286" s="78"/>
      <c r="W286" s="78"/>
      <c r="X286" s="78"/>
      <c r="Y286" s="78"/>
    </row>
    <row r="287" spans="1:25" ht="9.75" customHeight="1" x14ac:dyDescent="0.25">
      <c r="A287" s="54"/>
      <c r="B287" s="54"/>
      <c r="C287" s="54"/>
      <c r="D287" s="180"/>
      <c r="E287" s="180"/>
      <c r="F287" s="54"/>
      <c r="G287" s="54"/>
      <c r="H287" s="54"/>
      <c r="I287" s="55"/>
      <c r="J287" s="182"/>
      <c r="K287" s="82"/>
      <c r="L287" s="78"/>
      <c r="M287" s="78"/>
      <c r="N287" s="78"/>
      <c r="O287" s="78"/>
      <c r="P287" s="78"/>
      <c r="Q287" s="78"/>
      <c r="R287" s="78"/>
      <c r="S287" s="78"/>
      <c r="T287" s="78"/>
      <c r="U287" s="78"/>
      <c r="V287" s="78"/>
      <c r="W287" s="78"/>
      <c r="X287" s="78"/>
      <c r="Y287" s="78"/>
    </row>
    <row r="288" spans="1:25" ht="9.75" customHeight="1" x14ac:dyDescent="0.25">
      <c r="A288" s="54"/>
      <c r="B288" s="54"/>
      <c r="C288" s="54"/>
      <c r="D288" s="180"/>
      <c r="E288" s="180"/>
      <c r="F288" s="54"/>
      <c r="G288" s="54"/>
      <c r="H288" s="54"/>
      <c r="I288" s="55"/>
      <c r="J288" s="182"/>
      <c r="K288" s="82"/>
      <c r="L288" s="78"/>
      <c r="M288" s="78"/>
      <c r="N288" s="78"/>
      <c r="O288" s="78"/>
      <c r="P288" s="78"/>
      <c r="Q288" s="78"/>
      <c r="R288" s="78"/>
      <c r="S288" s="78"/>
      <c r="T288" s="78"/>
      <c r="U288" s="78"/>
      <c r="V288" s="78"/>
      <c r="W288" s="78"/>
      <c r="X288" s="78"/>
      <c r="Y288" s="78"/>
    </row>
    <row r="289" spans="1:25" ht="9.75" customHeight="1" x14ac:dyDescent="0.25">
      <c r="A289" s="54"/>
      <c r="B289" s="54"/>
      <c r="C289" s="54"/>
      <c r="D289" s="180"/>
      <c r="E289" s="180"/>
      <c r="F289" s="54"/>
      <c r="G289" s="54"/>
      <c r="H289" s="54"/>
      <c r="I289" s="55"/>
      <c r="J289" s="182"/>
      <c r="K289" s="82"/>
      <c r="L289" s="78"/>
      <c r="M289" s="78"/>
      <c r="N289" s="78"/>
      <c r="O289" s="78"/>
      <c r="P289" s="78"/>
      <c r="Q289" s="78"/>
      <c r="R289" s="78"/>
      <c r="S289" s="78"/>
      <c r="T289" s="78"/>
      <c r="U289" s="78"/>
      <c r="V289" s="78"/>
      <c r="W289" s="78"/>
      <c r="X289" s="78"/>
      <c r="Y289" s="78"/>
    </row>
    <row r="290" spans="1:25" ht="9.75" customHeight="1" x14ac:dyDescent="0.25">
      <c r="A290" s="54"/>
      <c r="B290" s="54"/>
      <c r="C290" s="54"/>
      <c r="D290" s="180"/>
      <c r="E290" s="180"/>
      <c r="F290" s="54"/>
      <c r="G290" s="54"/>
      <c r="H290" s="54"/>
      <c r="I290" s="55"/>
      <c r="J290" s="182"/>
      <c r="K290" s="82"/>
      <c r="L290" s="78"/>
      <c r="M290" s="78"/>
      <c r="N290" s="78"/>
      <c r="O290" s="78"/>
      <c r="P290" s="78"/>
      <c r="Q290" s="78"/>
      <c r="R290" s="78"/>
      <c r="S290" s="78"/>
      <c r="T290" s="78"/>
      <c r="U290" s="78"/>
      <c r="V290" s="78"/>
      <c r="W290" s="78"/>
      <c r="X290" s="78"/>
      <c r="Y290" s="78"/>
    </row>
    <row r="291" spans="1:25" ht="9.75" customHeight="1" x14ac:dyDescent="0.25">
      <c r="A291" s="54"/>
      <c r="B291" s="54"/>
      <c r="C291" s="54"/>
      <c r="D291" s="180"/>
      <c r="E291" s="180"/>
      <c r="F291" s="54"/>
      <c r="G291" s="54"/>
      <c r="H291" s="54"/>
      <c r="I291" s="55"/>
      <c r="J291" s="182"/>
      <c r="K291" s="82"/>
      <c r="L291" s="78"/>
      <c r="M291" s="78"/>
      <c r="N291" s="78"/>
      <c r="O291" s="78"/>
      <c r="P291" s="78"/>
      <c r="Q291" s="78"/>
      <c r="R291" s="78"/>
      <c r="S291" s="78"/>
      <c r="T291" s="78"/>
      <c r="U291" s="78"/>
      <c r="V291" s="78"/>
      <c r="W291" s="78"/>
      <c r="X291" s="78"/>
      <c r="Y291" s="78"/>
    </row>
    <row r="292" spans="1:25" ht="9.75" customHeight="1" x14ac:dyDescent="0.25">
      <c r="A292" s="54"/>
      <c r="B292" s="54"/>
      <c r="C292" s="54"/>
      <c r="D292" s="180"/>
      <c r="E292" s="180"/>
      <c r="F292" s="54"/>
      <c r="G292" s="54"/>
      <c r="H292" s="54"/>
      <c r="I292" s="55"/>
      <c r="J292" s="182"/>
      <c r="K292" s="82"/>
      <c r="L292" s="78"/>
      <c r="M292" s="78"/>
      <c r="N292" s="78"/>
      <c r="O292" s="78"/>
      <c r="P292" s="78"/>
      <c r="Q292" s="78"/>
      <c r="R292" s="78"/>
      <c r="S292" s="78"/>
      <c r="T292" s="78"/>
      <c r="U292" s="78"/>
      <c r="V292" s="78"/>
      <c r="W292" s="78"/>
      <c r="X292" s="78"/>
      <c r="Y292" s="78"/>
    </row>
    <row r="293" spans="1:25" ht="9.75" customHeight="1" x14ac:dyDescent="0.25">
      <c r="A293" s="54"/>
      <c r="B293" s="54"/>
      <c r="C293" s="54"/>
      <c r="D293" s="180"/>
      <c r="E293" s="180"/>
      <c r="F293" s="54"/>
      <c r="G293" s="54"/>
      <c r="H293" s="54"/>
      <c r="I293" s="55"/>
      <c r="J293" s="182"/>
      <c r="K293" s="82"/>
      <c r="L293" s="78"/>
      <c r="M293" s="78"/>
      <c r="N293" s="78"/>
      <c r="O293" s="78"/>
      <c r="P293" s="78"/>
      <c r="Q293" s="78"/>
      <c r="R293" s="78"/>
      <c r="S293" s="78"/>
      <c r="T293" s="78"/>
      <c r="U293" s="78"/>
      <c r="V293" s="78"/>
      <c r="W293" s="78"/>
      <c r="X293" s="78"/>
      <c r="Y293" s="78"/>
    </row>
    <row r="294" spans="1:25" ht="9.75" customHeight="1" x14ac:dyDescent="0.25">
      <c r="A294" s="54"/>
      <c r="B294" s="54"/>
      <c r="C294" s="54"/>
      <c r="D294" s="180"/>
      <c r="E294" s="180"/>
      <c r="F294" s="54"/>
      <c r="G294" s="54"/>
      <c r="H294" s="54"/>
      <c r="I294" s="55"/>
      <c r="J294" s="182"/>
      <c r="K294" s="82"/>
      <c r="L294" s="78"/>
      <c r="M294" s="78"/>
      <c r="N294" s="78"/>
      <c r="O294" s="78"/>
      <c r="P294" s="78"/>
      <c r="Q294" s="78"/>
      <c r="R294" s="78"/>
      <c r="S294" s="78"/>
      <c r="T294" s="78"/>
      <c r="U294" s="78"/>
      <c r="V294" s="78"/>
      <c r="W294" s="78"/>
      <c r="X294" s="78"/>
      <c r="Y294" s="78"/>
    </row>
    <row r="295" spans="1:25" ht="9.75" customHeight="1" x14ac:dyDescent="0.25">
      <c r="A295" s="54"/>
      <c r="B295" s="54"/>
      <c r="C295" s="54"/>
      <c r="D295" s="180"/>
      <c r="E295" s="180"/>
      <c r="F295" s="54"/>
      <c r="G295" s="54"/>
      <c r="H295" s="54"/>
      <c r="I295" s="55"/>
      <c r="J295" s="182"/>
      <c r="K295" s="82"/>
      <c r="L295" s="78"/>
      <c r="M295" s="78"/>
      <c r="N295" s="78"/>
      <c r="O295" s="78"/>
      <c r="P295" s="78"/>
      <c r="Q295" s="78"/>
      <c r="R295" s="78"/>
      <c r="S295" s="78"/>
      <c r="T295" s="78"/>
      <c r="U295" s="78"/>
      <c r="V295" s="78"/>
      <c r="W295" s="78"/>
      <c r="X295" s="78"/>
      <c r="Y295" s="78"/>
    </row>
    <row r="296" spans="1:25" ht="9.75" customHeight="1" x14ac:dyDescent="0.25">
      <c r="A296" s="54"/>
      <c r="B296" s="54"/>
      <c r="C296" s="54"/>
      <c r="D296" s="180"/>
      <c r="E296" s="180"/>
      <c r="F296" s="54"/>
      <c r="G296" s="54"/>
      <c r="H296" s="54"/>
      <c r="I296" s="55"/>
      <c r="J296" s="182"/>
      <c r="K296" s="82"/>
      <c r="L296" s="78"/>
      <c r="M296" s="78"/>
      <c r="N296" s="78"/>
      <c r="O296" s="78"/>
      <c r="P296" s="78"/>
      <c r="Q296" s="78"/>
      <c r="R296" s="78"/>
      <c r="S296" s="78"/>
      <c r="T296" s="78"/>
      <c r="U296" s="78"/>
      <c r="V296" s="78"/>
      <c r="W296" s="78"/>
      <c r="X296" s="78"/>
      <c r="Y296" s="78"/>
    </row>
    <row r="297" spans="1:25" ht="9.75" customHeight="1" x14ac:dyDescent="0.25">
      <c r="A297" s="54"/>
      <c r="B297" s="54"/>
      <c r="C297" s="54"/>
      <c r="D297" s="180"/>
      <c r="E297" s="180"/>
      <c r="F297" s="54"/>
      <c r="G297" s="54"/>
      <c r="H297" s="54"/>
      <c r="I297" s="55"/>
      <c r="J297" s="182"/>
      <c r="K297" s="82"/>
      <c r="L297" s="78"/>
      <c r="M297" s="78"/>
      <c r="N297" s="78"/>
      <c r="O297" s="78"/>
      <c r="P297" s="78"/>
      <c r="Q297" s="78"/>
      <c r="R297" s="78"/>
      <c r="S297" s="78"/>
      <c r="T297" s="78"/>
      <c r="U297" s="78"/>
      <c r="V297" s="78"/>
      <c r="W297" s="78"/>
      <c r="X297" s="78"/>
      <c r="Y297" s="78"/>
    </row>
    <row r="298" spans="1:25" ht="9.75" customHeight="1" x14ac:dyDescent="0.25">
      <c r="A298" s="54"/>
      <c r="B298" s="54"/>
      <c r="C298" s="54"/>
      <c r="D298" s="180"/>
      <c r="E298" s="180"/>
      <c r="F298" s="54"/>
      <c r="G298" s="54"/>
      <c r="H298" s="54"/>
      <c r="I298" s="55"/>
      <c r="J298" s="182"/>
      <c r="K298" s="82"/>
      <c r="L298" s="78"/>
      <c r="M298" s="78"/>
      <c r="N298" s="78"/>
      <c r="O298" s="78"/>
      <c r="P298" s="78"/>
      <c r="Q298" s="78"/>
      <c r="R298" s="78"/>
      <c r="S298" s="78"/>
      <c r="T298" s="78"/>
      <c r="U298" s="78"/>
      <c r="V298" s="78"/>
      <c r="W298" s="78"/>
      <c r="X298" s="78"/>
      <c r="Y298" s="78"/>
    </row>
    <row r="299" spans="1:25" ht="9.75" customHeight="1" x14ac:dyDescent="0.25">
      <c r="A299" s="54"/>
      <c r="B299" s="54"/>
      <c r="C299" s="54"/>
      <c r="D299" s="180"/>
      <c r="E299" s="180"/>
      <c r="F299" s="54"/>
      <c r="G299" s="54"/>
      <c r="H299" s="54"/>
      <c r="I299" s="55"/>
      <c r="J299" s="182"/>
      <c r="K299" s="82"/>
      <c r="L299" s="78"/>
      <c r="M299" s="78"/>
      <c r="N299" s="78"/>
      <c r="O299" s="78"/>
      <c r="P299" s="78"/>
      <c r="Q299" s="78"/>
      <c r="R299" s="78"/>
      <c r="S299" s="78"/>
      <c r="T299" s="78"/>
      <c r="U299" s="78"/>
      <c r="V299" s="78"/>
      <c r="W299" s="78"/>
      <c r="X299" s="78"/>
      <c r="Y299" s="78"/>
    </row>
    <row r="300" spans="1:25" ht="9.75" customHeight="1" x14ac:dyDescent="0.25">
      <c r="A300" s="54"/>
      <c r="B300" s="54"/>
      <c r="C300" s="54"/>
      <c r="D300" s="180"/>
      <c r="E300" s="180"/>
      <c r="F300" s="54"/>
      <c r="G300" s="54"/>
      <c r="H300" s="54"/>
      <c r="I300" s="55"/>
      <c r="J300" s="182"/>
      <c r="K300" s="82"/>
      <c r="L300" s="78"/>
      <c r="M300" s="78"/>
      <c r="N300" s="78"/>
      <c r="O300" s="78"/>
      <c r="P300" s="78"/>
      <c r="Q300" s="78"/>
      <c r="R300" s="78"/>
      <c r="S300" s="78"/>
      <c r="T300" s="78"/>
      <c r="U300" s="78"/>
      <c r="V300" s="78"/>
      <c r="W300" s="78"/>
      <c r="X300" s="78"/>
      <c r="Y300" s="78"/>
    </row>
    <row r="301" spans="1:25" ht="9.75" customHeight="1" x14ac:dyDescent="0.25">
      <c r="A301" s="54"/>
      <c r="B301" s="54"/>
      <c r="C301" s="54"/>
      <c r="D301" s="180"/>
      <c r="E301" s="180"/>
      <c r="F301" s="54"/>
      <c r="G301" s="54"/>
      <c r="H301" s="54"/>
      <c r="I301" s="55"/>
      <c r="J301" s="182"/>
      <c r="K301" s="82"/>
      <c r="L301" s="78"/>
      <c r="M301" s="78"/>
      <c r="N301" s="78"/>
      <c r="O301" s="78"/>
      <c r="P301" s="78"/>
      <c r="Q301" s="78"/>
      <c r="R301" s="78"/>
      <c r="S301" s="78"/>
      <c r="T301" s="78"/>
      <c r="U301" s="78"/>
      <c r="V301" s="78"/>
      <c r="W301" s="78"/>
      <c r="X301" s="78"/>
      <c r="Y301" s="78"/>
    </row>
    <row r="302" spans="1:25" ht="9.75" customHeight="1" x14ac:dyDescent="0.25">
      <c r="A302" s="54"/>
      <c r="B302" s="54"/>
      <c r="C302" s="54"/>
      <c r="D302" s="180"/>
      <c r="E302" s="180"/>
      <c r="F302" s="54"/>
      <c r="G302" s="54"/>
      <c r="H302" s="54"/>
      <c r="I302" s="55"/>
      <c r="J302" s="182"/>
      <c r="K302" s="82"/>
      <c r="L302" s="78"/>
      <c r="M302" s="78"/>
      <c r="N302" s="78"/>
      <c r="O302" s="78"/>
      <c r="P302" s="78"/>
      <c r="Q302" s="78"/>
      <c r="R302" s="78"/>
      <c r="S302" s="78"/>
      <c r="T302" s="78"/>
      <c r="U302" s="78"/>
      <c r="V302" s="78"/>
      <c r="W302" s="78"/>
      <c r="X302" s="78"/>
      <c r="Y302" s="78"/>
    </row>
    <row r="303" spans="1:25" ht="9.75" customHeight="1" x14ac:dyDescent="0.25">
      <c r="A303" s="54"/>
      <c r="B303" s="54"/>
      <c r="C303" s="54"/>
      <c r="D303" s="180"/>
      <c r="E303" s="180"/>
      <c r="F303" s="54"/>
      <c r="G303" s="54"/>
      <c r="H303" s="54"/>
      <c r="I303" s="55"/>
      <c r="J303" s="182"/>
      <c r="K303" s="82"/>
      <c r="L303" s="78"/>
      <c r="M303" s="78"/>
      <c r="N303" s="78"/>
      <c r="O303" s="78"/>
      <c r="P303" s="78"/>
      <c r="Q303" s="78"/>
      <c r="R303" s="78"/>
      <c r="S303" s="78"/>
      <c r="T303" s="78"/>
      <c r="U303" s="78"/>
      <c r="V303" s="78"/>
      <c r="W303" s="78"/>
      <c r="X303" s="78"/>
      <c r="Y303" s="78"/>
    </row>
    <row r="304" spans="1:25" ht="9.75" customHeight="1" x14ac:dyDescent="0.25">
      <c r="A304" s="54"/>
      <c r="B304" s="54"/>
      <c r="C304" s="54"/>
      <c r="D304" s="180"/>
      <c r="E304" s="180"/>
      <c r="F304" s="54"/>
      <c r="G304" s="54"/>
      <c r="H304" s="54"/>
      <c r="I304" s="55"/>
      <c r="J304" s="182"/>
      <c r="K304" s="82"/>
      <c r="L304" s="78"/>
      <c r="M304" s="78"/>
      <c r="N304" s="78"/>
      <c r="O304" s="78"/>
      <c r="P304" s="78"/>
      <c r="Q304" s="78"/>
      <c r="R304" s="78"/>
      <c r="S304" s="78"/>
      <c r="T304" s="78"/>
      <c r="U304" s="78"/>
      <c r="V304" s="78"/>
      <c r="W304" s="78"/>
      <c r="X304" s="78"/>
      <c r="Y304" s="78"/>
    </row>
    <row r="305" spans="1:25" ht="9.75" customHeight="1" x14ac:dyDescent="0.25">
      <c r="A305" s="54"/>
      <c r="B305" s="54"/>
      <c r="C305" s="54"/>
      <c r="D305" s="180"/>
      <c r="E305" s="180"/>
      <c r="F305" s="54"/>
      <c r="G305" s="54"/>
      <c r="H305" s="54"/>
      <c r="I305" s="55"/>
      <c r="J305" s="182"/>
      <c r="K305" s="82"/>
      <c r="L305" s="78"/>
      <c r="M305" s="78"/>
      <c r="N305" s="78"/>
      <c r="O305" s="78"/>
      <c r="P305" s="78"/>
      <c r="Q305" s="78"/>
      <c r="R305" s="78"/>
      <c r="S305" s="78"/>
      <c r="T305" s="78"/>
      <c r="U305" s="78"/>
      <c r="V305" s="78"/>
      <c r="W305" s="78"/>
      <c r="X305" s="78"/>
      <c r="Y305" s="78"/>
    </row>
    <row r="306" spans="1:25" ht="9.75" customHeight="1" x14ac:dyDescent="0.25">
      <c r="A306" s="54"/>
      <c r="B306" s="54"/>
      <c r="C306" s="54"/>
      <c r="D306" s="180"/>
      <c r="E306" s="180"/>
      <c r="F306" s="54"/>
      <c r="G306" s="54"/>
      <c r="H306" s="54"/>
      <c r="I306" s="55"/>
      <c r="J306" s="182"/>
      <c r="K306" s="82"/>
      <c r="L306" s="78"/>
      <c r="M306" s="78"/>
      <c r="N306" s="78"/>
      <c r="O306" s="78"/>
      <c r="P306" s="78"/>
      <c r="Q306" s="78"/>
      <c r="R306" s="78"/>
      <c r="S306" s="78"/>
      <c r="T306" s="78"/>
      <c r="U306" s="78"/>
      <c r="V306" s="78"/>
      <c r="W306" s="78"/>
      <c r="X306" s="78"/>
      <c r="Y306" s="78"/>
    </row>
    <row r="307" spans="1:25" ht="9.75" customHeight="1" x14ac:dyDescent="0.25">
      <c r="A307" s="54"/>
      <c r="B307" s="54"/>
      <c r="C307" s="54"/>
      <c r="D307" s="180"/>
      <c r="E307" s="180"/>
      <c r="F307" s="54"/>
      <c r="G307" s="54"/>
      <c r="H307" s="54"/>
      <c r="I307" s="55"/>
      <c r="J307" s="182"/>
      <c r="K307" s="82"/>
      <c r="L307" s="78"/>
      <c r="M307" s="78"/>
      <c r="N307" s="78"/>
      <c r="O307" s="78"/>
      <c r="P307" s="78"/>
      <c r="Q307" s="78"/>
      <c r="R307" s="78"/>
      <c r="S307" s="78"/>
      <c r="T307" s="78"/>
      <c r="U307" s="78"/>
      <c r="V307" s="78"/>
      <c r="W307" s="78"/>
      <c r="X307" s="78"/>
      <c r="Y307" s="78"/>
    </row>
    <row r="308" spans="1:25" ht="9.75" customHeight="1" x14ac:dyDescent="0.25">
      <c r="A308" s="54"/>
      <c r="B308" s="54"/>
      <c r="C308" s="54"/>
      <c r="D308" s="180"/>
      <c r="E308" s="180"/>
      <c r="F308" s="54"/>
      <c r="G308" s="54"/>
      <c r="H308" s="54"/>
      <c r="I308" s="55"/>
      <c r="J308" s="182"/>
      <c r="K308" s="82"/>
      <c r="L308" s="78"/>
      <c r="M308" s="78"/>
      <c r="N308" s="78"/>
      <c r="O308" s="78"/>
      <c r="P308" s="78"/>
      <c r="Q308" s="78"/>
      <c r="R308" s="78"/>
      <c r="S308" s="78"/>
      <c r="T308" s="78"/>
      <c r="U308" s="78"/>
      <c r="V308" s="78"/>
      <c r="W308" s="78"/>
      <c r="X308" s="78"/>
      <c r="Y308" s="78"/>
    </row>
    <row r="309" spans="1:25" ht="9.75" customHeight="1" x14ac:dyDescent="0.25">
      <c r="A309" s="54"/>
      <c r="B309" s="54"/>
      <c r="C309" s="54"/>
      <c r="D309" s="180"/>
      <c r="E309" s="180"/>
      <c r="F309" s="54"/>
      <c r="G309" s="54"/>
      <c r="H309" s="54"/>
      <c r="I309" s="55"/>
      <c r="J309" s="182"/>
      <c r="K309" s="82"/>
      <c r="L309" s="78"/>
      <c r="M309" s="78"/>
      <c r="N309" s="78"/>
      <c r="O309" s="78"/>
      <c r="P309" s="78"/>
      <c r="Q309" s="78"/>
      <c r="R309" s="78"/>
      <c r="S309" s="78"/>
      <c r="T309" s="78"/>
      <c r="U309" s="78"/>
      <c r="V309" s="78"/>
      <c r="W309" s="78"/>
      <c r="X309" s="78"/>
      <c r="Y309" s="78"/>
    </row>
    <row r="310" spans="1:25" ht="9.75" customHeight="1" x14ac:dyDescent="0.25">
      <c r="A310" s="54"/>
      <c r="B310" s="54"/>
      <c r="C310" s="54"/>
      <c r="D310" s="180"/>
      <c r="E310" s="180"/>
      <c r="F310" s="54"/>
      <c r="G310" s="54"/>
      <c r="H310" s="54"/>
      <c r="I310" s="55"/>
      <c r="J310" s="182"/>
      <c r="K310" s="82"/>
      <c r="L310" s="78"/>
      <c r="M310" s="78"/>
      <c r="N310" s="78"/>
      <c r="O310" s="78"/>
      <c r="P310" s="78"/>
      <c r="Q310" s="78"/>
      <c r="R310" s="78"/>
      <c r="S310" s="78"/>
      <c r="T310" s="78"/>
      <c r="U310" s="78"/>
      <c r="V310" s="78"/>
      <c r="W310" s="78"/>
      <c r="X310" s="78"/>
      <c r="Y310" s="78"/>
    </row>
    <row r="311" spans="1:25" ht="9.75" customHeight="1" x14ac:dyDescent="0.25">
      <c r="A311" s="54"/>
      <c r="B311" s="54"/>
      <c r="C311" s="54"/>
      <c r="D311" s="180"/>
      <c r="E311" s="180"/>
      <c r="F311" s="54"/>
      <c r="G311" s="54"/>
      <c r="H311" s="54"/>
      <c r="I311" s="55"/>
      <c r="J311" s="182"/>
      <c r="K311" s="82"/>
      <c r="L311" s="78"/>
      <c r="M311" s="78"/>
      <c r="N311" s="78"/>
      <c r="O311" s="78"/>
      <c r="P311" s="78"/>
      <c r="Q311" s="78"/>
      <c r="R311" s="78"/>
      <c r="S311" s="78"/>
      <c r="T311" s="78"/>
      <c r="U311" s="78"/>
      <c r="V311" s="78"/>
      <c r="W311" s="78"/>
      <c r="X311" s="78"/>
      <c r="Y311" s="78"/>
    </row>
    <row r="312" spans="1:25" ht="15.75" customHeight="1" x14ac:dyDescent="0.25"/>
    <row r="313" spans="1:25" ht="15.75" customHeight="1" x14ac:dyDescent="0.25"/>
    <row r="314" spans="1:25" ht="15.75" customHeight="1" x14ac:dyDescent="0.25"/>
    <row r="315" spans="1:25" ht="15.75" customHeight="1" x14ac:dyDescent="0.25"/>
    <row r="316" spans="1:25" ht="15.75" customHeight="1" x14ac:dyDescent="0.25"/>
    <row r="317" spans="1:25" ht="15.75" customHeight="1" x14ac:dyDescent="0.25"/>
    <row r="318" spans="1:25" ht="15.75" customHeight="1" x14ac:dyDescent="0.25"/>
    <row r="319" spans="1:25" ht="15.75" customHeight="1" x14ac:dyDescent="0.25"/>
    <row r="320" spans="1:25"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sheetData>
  <mergeCells count="5">
    <mergeCell ref="A100:H100"/>
    <mergeCell ref="I100:J100"/>
    <mergeCell ref="A101:H101"/>
    <mergeCell ref="I101:J101"/>
    <mergeCell ref="A105:J105"/>
  </mergeCells>
  <conditionalFormatting sqref="A107:J311">
    <cfRule type="expression" dxfId="15" priority="1" stopIfTrue="1">
      <formula>$A107&lt;&gt;""</formula>
    </cfRule>
  </conditionalFormatting>
  <conditionalFormatting sqref="B159:E270 F170:H184 I170:I236">
    <cfRule type="expression" dxfId="14" priority="2" stopIfTrue="1">
      <formula>$A159&lt;&gt;""</formula>
    </cfRule>
  </conditionalFormatting>
  <conditionalFormatting sqref="B271:I311">
    <cfRule type="expression" dxfId="13" priority="4" stopIfTrue="1">
      <formula>$A271&lt;&gt;""</formula>
    </cfRule>
  </conditionalFormatting>
  <conditionalFormatting sqref="B130:J158">
    <cfRule type="expression" dxfId="12" priority="5" stopIfTrue="1">
      <formula>$A130&lt;&gt;""</formula>
    </cfRule>
  </conditionalFormatting>
  <conditionalFormatting sqref="F186:H190">
    <cfRule type="expression" dxfId="11" priority="6" stopIfTrue="1">
      <formula>$A186&lt;&gt;""</formula>
    </cfRule>
  </conditionalFormatting>
  <conditionalFormatting sqref="F193:H194">
    <cfRule type="expression" dxfId="10" priority="7" stopIfTrue="1">
      <formula>$A193&lt;&gt;""</formula>
    </cfRule>
  </conditionalFormatting>
  <conditionalFormatting sqref="F159:I167">
    <cfRule type="expression" dxfId="9" priority="8" stopIfTrue="1">
      <formula>$A159&lt;&gt;""</formula>
    </cfRule>
  </conditionalFormatting>
  <conditionalFormatting sqref="F237:I237">
    <cfRule type="expression" dxfId="8" priority="3" stopIfTrue="1">
      <formula>$A237&lt;&gt;""</formula>
    </cfRule>
  </conditionalFormatting>
  <conditionalFormatting sqref="F242:I242">
    <cfRule type="expression" dxfId="7" priority="9" stopIfTrue="1">
      <formula>$A242&lt;&gt;""</formula>
    </cfRule>
  </conditionalFormatting>
  <conditionalFormatting sqref="H185">
    <cfRule type="expression" dxfId="6" priority="11" stopIfTrue="1">
      <formula>$A185&lt;&gt;""</formula>
    </cfRule>
  </conditionalFormatting>
  <conditionalFormatting sqref="H191:H192">
    <cfRule type="expression" dxfId="5" priority="12" stopIfTrue="1">
      <formula>$A191&lt;&gt;""</formula>
    </cfRule>
  </conditionalFormatting>
  <conditionalFormatting sqref="H195:H223">
    <cfRule type="expression" dxfId="4" priority="13" stopIfTrue="1">
      <formula>$A195&lt;&gt;""</formula>
    </cfRule>
  </conditionalFormatting>
  <conditionalFormatting sqref="H168:I169">
    <cfRule type="expression" dxfId="3" priority="14" stopIfTrue="1">
      <formula>$A168&lt;&gt;""</formula>
    </cfRule>
  </conditionalFormatting>
  <conditionalFormatting sqref="H238:I241">
    <cfRule type="expression" dxfId="2" priority="15" stopIfTrue="1">
      <formula>$A238&lt;&gt;""</formula>
    </cfRule>
  </conditionalFormatting>
  <conditionalFormatting sqref="H243:I243">
    <cfRule type="expression" dxfId="1" priority="16" stopIfTrue="1">
      <formula>$A243&lt;&gt;""</formula>
    </cfRule>
  </conditionalFormatting>
  <conditionalFormatting sqref="J159:J311 F224:H236 F244:I270">
    <cfRule type="expression" dxfId="0" priority="10" stopIfTrue="1">
      <formula>$A159&lt;&gt;""</formula>
    </cfRule>
  </conditionalFormatting>
  <dataValidations count="4">
    <dataValidation type="list" allowBlank="1" sqref="F107:F311" xr:uid="{00000000-0002-0000-0400-000000000000}">
      <formula1>$F$96:$F$99</formula1>
    </dataValidation>
    <dataValidation type="date" allowBlank="1" showErrorMessage="1" sqref="D102:E102 D106:E106" xr:uid="{00000000-0002-0000-0400-000001000000}">
      <formula1>42370</formula1>
      <formula2>42735</formula2>
    </dataValidation>
    <dataValidation type="list" allowBlank="1" showErrorMessage="1" sqref="A107:A311" xr:uid="{00000000-0002-0000-0400-000002000000}">
      <formula1>OFFSET($A$1,0,0,$B$3,1)</formula1>
    </dataValidation>
    <dataValidation type="list" allowBlank="1" showInputMessage="1" showErrorMessage="1" prompt="Chyba ! - zadajte (vyberte zo zoznamu) platný analytický kód podľa nápovedy k bunke I104" sqref="J107:J311" xr:uid="{00000000-0002-0000-0400-000003000000}">
      <formula1>"1,2,3,4,5,10,99"</formula1>
    </dataValidation>
  </dataValidations>
  <printOptions verticalCentered="1"/>
  <pageMargins left="0.19685039370078741" right="0.19685039370078741" top="0.47244094488188981" bottom="0.47244094488188981" header="0" footer="0"/>
  <pageSetup paperSize="9" scale="9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1000"/>
  <sheetViews>
    <sheetView workbookViewId="0">
      <pane ySplit="1" topLeftCell="A2" activePane="bottomLeft" state="frozen"/>
      <selection pane="bottomLeft" activeCell="B3" sqref="B3"/>
    </sheetView>
  </sheetViews>
  <sheetFormatPr defaultColWidth="12.6328125" defaultRowHeight="15" customHeight="1" x14ac:dyDescent="0.25"/>
  <cols>
    <col min="1" max="1" width="9.6328125" customWidth="1"/>
    <col min="2" max="2" width="46.26953125" customWidth="1"/>
    <col min="3" max="3" width="15.36328125" customWidth="1"/>
    <col min="4" max="4" width="20.6328125" customWidth="1"/>
    <col min="5" max="5" width="21" customWidth="1"/>
    <col min="6" max="6" width="6.26953125" customWidth="1"/>
    <col min="7" max="7" width="22.7265625" customWidth="1"/>
    <col min="8" max="8" width="23.6328125" customWidth="1"/>
    <col min="9" max="9" width="26.7265625" customWidth="1"/>
    <col min="10" max="10" width="19" customWidth="1"/>
    <col min="11" max="11" width="19.7265625" customWidth="1"/>
    <col min="12" max="12" width="14.36328125" customWidth="1"/>
    <col min="13" max="14" width="24.7265625" customWidth="1"/>
    <col min="15" max="15" width="24.36328125" customWidth="1"/>
    <col min="16" max="16" width="24.7265625" customWidth="1"/>
    <col min="17" max="18" width="9.26953125" customWidth="1"/>
    <col min="19" max="26" width="14.36328125" customWidth="1"/>
  </cols>
  <sheetData>
    <row r="1" spans="1:18" ht="19.5" customHeight="1" x14ac:dyDescent="0.25">
      <c r="A1" s="183" t="s">
        <v>483</v>
      </c>
      <c r="B1" s="184" t="s">
        <v>484</v>
      </c>
      <c r="C1" s="184" t="s">
        <v>485</v>
      </c>
      <c r="D1" s="184" t="s">
        <v>486</v>
      </c>
      <c r="E1" s="184" t="s">
        <v>487</v>
      </c>
      <c r="F1" s="184" t="s">
        <v>488</v>
      </c>
      <c r="G1" s="184" t="s">
        <v>489</v>
      </c>
      <c r="H1" s="184" t="s">
        <v>490</v>
      </c>
      <c r="I1" s="184" t="s">
        <v>491</v>
      </c>
      <c r="J1" s="184" t="s">
        <v>492</v>
      </c>
      <c r="K1" s="184" t="s">
        <v>493</v>
      </c>
      <c r="L1" s="185" t="s">
        <v>494</v>
      </c>
      <c r="M1" s="186" t="s">
        <v>495</v>
      </c>
      <c r="N1" s="186" t="s">
        <v>496</v>
      </c>
      <c r="O1" s="186" t="s">
        <v>497</v>
      </c>
      <c r="P1" s="186" t="s">
        <v>498</v>
      </c>
      <c r="Q1" s="187"/>
      <c r="R1" s="187"/>
    </row>
    <row r="2" spans="1:18" ht="9.75" customHeight="1" x14ac:dyDescent="0.25">
      <c r="A2" s="188" t="s">
        <v>499</v>
      </c>
      <c r="B2" s="189" t="s">
        <v>500</v>
      </c>
      <c r="C2" s="189" t="s">
        <v>501</v>
      </c>
      <c r="D2" s="189" t="s">
        <v>502</v>
      </c>
      <c r="E2" s="189" t="s">
        <v>503</v>
      </c>
      <c r="F2" s="189" t="s">
        <v>504</v>
      </c>
      <c r="G2" s="189" t="s">
        <v>505</v>
      </c>
      <c r="H2" s="189" t="s">
        <v>506</v>
      </c>
      <c r="I2" s="189" t="s">
        <v>507</v>
      </c>
      <c r="J2" s="189" t="s">
        <v>508</v>
      </c>
      <c r="K2" s="189" t="s">
        <v>507</v>
      </c>
      <c r="L2" s="190">
        <v>421905859671</v>
      </c>
      <c r="M2" s="189" t="s">
        <v>509</v>
      </c>
      <c r="N2" s="189"/>
      <c r="O2" s="189"/>
      <c r="P2" s="189"/>
      <c r="Q2" s="191"/>
      <c r="R2" s="192"/>
    </row>
    <row r="3" spans="1:18" ht="9.75" customHeight="1" x14ac:dyDescent="0.25">
      <c r="A3" s="188" t="s">
        <v>510</v>
      </c>
      <c r="B3" s="189" t="s">
        <v>511</v>
      </c>
      <c r="C3" s="189" t="s">
        <v>501</v>
      </c>
      <c r="D3" s="189" t="s">
        <v>512</v>
      </c>
      <c r="E3" s="189" t="s">
        <v>513</v>
      </c>
      <c r="F3" s="189" t="s">
        <v>514</v>
      </c>
      <c r="G3" s="189" t="s">
        <v>515</v>
      </c>
      <c r="H3" s="189" t="s">
        <v>516</v>
      </c>
      <c r="I3" s="189" t="s">
        <v>517</v>
      </c>
      <c r="J3" s="189" t="s">
        <v>508</v>
      </c>
      <c r="K3" s="189" t="s">
        <v>518</v>
      </c>
      <c r="L3" s="190">
        <v>421915992124</v>
      </c>
      <c r="M3" s="189" t="s">
        <v>519</v>
      </c>
      <c r="N3" s="189"/>
      <c r="O3" s="189"/>
      <c r="P3" s="189"/>
      <c r="Q3" s="191"/>
      <c r="R3" s="192"/>
    </row>
    <row r="4" spans="1:18" ht="9.75" customHeight="1" x14ac:dyDescent="0.25">
      <c r="A4" s="188" t="s">
        <v>520</v>
      </c>
      <c r="B4" s="189" t="s">
        <v>521</v>
      </c>
      <c r="C4" s="189" t="s">
        <v>501</v>
      </c>
      <c r="D4" s="189" t="s">
        <v>522</v>
      </c>
      <c r="E4" s="189" t="s">
        <v>523</v>
      </c>
      <c r="F4" s="189" t="s">
        <v>524</v>
      </c>
      <c r="G4" s="189" t="s">
        <v>525</v>
      </c>
      <c r="H4" s="189" t="s">
        <v>526</v>
      </c>
      <c r="I4" s="189" t="s">
        <v>527</v>
      </c>
      <c r="J4" s="189" t="s">
        <v>508</v>
      </c>
      <c r="K4" s="189" t="s">
        <v>527</v>
      </c>
      <c r="L4" s="190">
        <v>421905262613</v>
      </c>
      <c r="M4" s="189" t="s">
        <v>528</v>
      </c>
      <c r="N4" s="189"/>
      <c r="O4" s="189"/>
      <c r="P4" s="189"/>
      <c r="Q4" s="191"/>
      <c r="R4" s="192"/>
    </row>
    <row r="5" spans="1:18" ht="9.75" customHeight="1" x14ac:dyDescent="0.25">
      <c r="A5" s="188" t="s">
        <v>529</v>
      </c>
      <c r="B5" s="189" t="s">
        <v>530</v>
      </c>
      <c r="C5" s="189" t="s">
        <v>501</v>
      </c>
      <c r="D5" s="189" t="s">
        <v>531</v>
      </c>
      <c r="E5" s="189" t="s">
        <v>532</v>
      </c>
      <c r="F5" s="189" t="s">
        <v>533</v>
      </c>
      <c r="G5" s="189" t="s">
        <v>534</v>
      </c>
      <c r="H5" s="189" t="s">
        <v>535</v>
      </c>
      <c r="I5" s="189" t="s">
        <v>536</v>
      </c>
      <c r="J5" s="189" t="s">
        <v>508</v>
      </c>
      <c r="K5" s="189" t="s">
        <v>536</v>
      </c>
      <c r="L5" s="190">
        <v>421915064990</v>
      </c>
      <c r="M5" s="189" t="s">
        <v>537</v>
      </c>
      <c r="N5" s="189"/>
      <c r="O5" s="189"/>
      <c r="P5" s="189"/>
      <c r="Q5" s="191"/>
      <c r="R5" s="192"/>
    </row>
    <row r="6" spans="1:18" ht="9.75" customHeight="1" x14ac:dyDescent="0.25">
      <c r="A6" s="188" t="s">
        <v>538</v>
      </c>
      <c r="B6" s="189" t="s">
        <v>539</v>
      </c>
      <c r="C6" s="189" t="s">
        <v>501</v>
      </c>
      <c r="D6" s="189" t="s">
        <v>540</v>
      </c>
      <c r="E6" s="189" t="s">
        <v>503</v>
      </c>
      <c r="F6" s="189" t="s">
        <v>504</v>
      </c>
      <c r="G6" s="189" t="s">
        <v>541</v>
      </c>
      <c r="H6" s="189" t="s">
        <v>542</v>
      </c>
      <c r="I6" s="189" t="s">
        <v>543</v>
      </c>
      <c r="J6" s="189" t="s">
        <v>508</v>
      </c>
      <c r="K6" s="189" t="s">
        <v>543</v>
      </c>
      <c r="L6" s="190">
        <v>421908174487</v>
      </c>
      <c r="M6" s="189" t="s">
        <v>544</v>
      </c>
      <c r="N6" s="189"/>
      <c r="O6" s="189"/>
      <c r="P6" s="189"/>
      <c r="Q6" s="191"/>
      <c r="R6" s="192"/>
    </row>
    <row r="7" spans="1:18" ht="9.75" customHeight="1" x14ac:dyDescent="0.25">
      <c r="A7" s="188" t="s">
        <v>545</v>
      </c>
      <c r="B7" s="189" t="s">
        <v>546</v>
      </c>
      <c r="C7" s="189" t="s">
        <v>501</v>
      </c>
      <c r="D7" s="189" t="s">
        <v>547</v>
      </c>
      <c r="E7" s="189" t="s">
        <v>548</v>
      </c>
      <c r="F7" s="189" t="s">
        <v>549</v>
      </c>
      <c r="G7" s="189" t="s">
        <v>550</v>
      </c>
      <c r="H7" s="189" t="s">
        <v>551</v>
      </c>
      <c r="I7" s="189" t="s">
        <v>552</v>
      </c>
      <c r="J7" s="189" t="s">
        <v>553</v>
      </c>
      <c r="K7" s="189" t="s">
        <v>554</v>
      </c>
      <c r="L7" s="190">
        <v>421911110504</v>
      </c>
      <c r="M7" s="189" t="s">
        <v>555</v>
      </c>
      <c r="N7" s="189"/>
      <c r="O7" s="189"/>
      <c r="P7" s="189"/>
      <c r="Q7" s="191"/>
      <c r="R7" s="192"/>
    </row>
    <row r="8" spans="1:18" ht="9.75" customHeight="1" x14ac:dyDescent="0.25">
      <c r="A8" s="188" t="s">
        <v>556</v>
      </c>
      <c r="B8" s="189" t="s">
        <v>557</v>
      </c>
      <c r="C8" s="189" t="s">
        <v>558</v>
      </c>
      <c r="D8" s="189" t="s">
        <v>559</v>
      </c>
      <c r="E8" s="189" t="s">
        <v>560</v>
      </c>
      <c r="F8" s="189" t="s">
        <v>561</v>
      </c>
      <c r="G8" s="189" t="s">
        <v>562</v>
      </c>
      <c r="H8" s="189" t="s">
        <v>563</v>
      </c>
      <c r="I8" s="189" t="s">
        <v>564</v>
      </c>
      <c r="J8" s="189" t="s">
        <v>565</v>
      </c>
      <c r="K8" s="189" t="s">
        <v>564</v>
      </c>
      <c r="L8" s="190">
        <v>421905625637</v>
      </c>
      <c r="M8" s="189" t="s">
        <v>566</v>
      </c>
      <c r="N8" s="189"/>
      <c r="O8" s="189"/>
      <c r="P8" s="189"/>
      <c r="Q8" s="191"/>
      <c r="R8" s="192"/>
    </row>
    <row r="9" spans="1:18" ht="9.75" customHeight="1" x14ac:dyDescent="0.25">
      <c r="A9" s="188" t="s">
        <v>567</v>
      </c>
      <c r="B9" s="189" t="s">
        <v>568</v>
      </c>
      <c r="C9" s="189" t="s">
        <v>501</v>
      </c>
      <c r="D9" s="189" t="s">
        <v>569</v>
      </c>
      <c r="E9" s="189" t="s">
        <v>570</v>
      </c>
      <c r="F9" s="189" t="s">
        <v>571</v>
      </c>
      <c r="G9" s="189" t="s">
        <v>572</v>
      </c>
      <c r="H9" s="189" t="s">
        <v>573</v>
      </c>
      <c r="I9" s="189" t="s">
        <v>574</v>
      </c>
      <c r="J9" s="189" t="s">
        <v>508</v>
      </c>
      <c r="K9" s="189" t="s">
        <v>575</v>
      </c>
      <c r="L9" s="190">
        <v>421904567820</v>
      </c>
      <c r="M9" s="189" t="s">
        <v>576</v>
      </c>
      <c r="N9" s="189"/>
      <c r="O9" s="189"/>
      <c r="P9" s="189"/>
      <c r="Q9" s="191"/>
      <c r="R9" s="192"/>
    </row>
    <row r="10" spans="1:18" ht="11.25" customHeight="1" x14ac:dyDescent="0.25">
      <c r="A10" s="193" t="s">
        <v>577</v>
      </c>
      <c r="B10" s="194" t="s">
        <v>578</v>
      </c>
      <c r="C10" s="194" t="s">
        <v>501</v>
      </c>
      <c r="D10" s="194" t="s">
        <v>579</v>
      </c>
      <c r="E10" s="194" t="s">
        <v>580</v>
      </c>
      <c r="F10" s="194" t="s">
        <v>581</v>
      </c>
      <c r="G10" s="194" t="s">
        <v>582</v>
      </c>
      <c r="H10" s="194" t="s">
        <v>583</v>
      </c>
      <c r="I10" s="104" t="s">
        <v>584</v>
      </c>
      <c r="J10" s="194" t="s">
        <v>585</v>
      </c>
      <c r="K10" s="104" t="s">
        <v>586</v>
      </c>
      <c r="L10" s="195">
        <v>421903471398</v>
      </c>
      <c r="M10" s="194" t="s">
        <v>587</v>
      </c>
      <c r="N10" s="194"/>
      <c r="O10" s="194"/>
      <c r="P10" s="194"/>
      <c r="Q10" s="191"/>
      <c r="R10" s="192"/>
    </row>
    <row r="11" spans="1:18" ht="9.75" customHeight="1" x14ac:dyDescent="0.25">
      <c r="A11" s="188" t="s">
        <v>588</v>
      </c>
      <c r="B11" s="189" t="s">
        <v>589</v>
      </c>
      <c r="C11" s="189" t="s">
        <v>501</v>
      </c>
      <c r="D11" s="189" t="s">
        <v>590</v>
      </c>
      <c r="E11" s="189" t="s">
        <v>503</v>
      </c>
      <c r="F11" s="189" t="s">
        <v>591</v>
      </c>
      <c r="G11" s="189" t="s">
        <v>592</v>
      </c>
      <c r="H11" s="189" t="s">
        <v>593</v>
      </c>
      <c r="I11" s="189" t="s">
        <v>594</v>
      </c>
      <c r="J11" s="189" t="s">
        <v>595</v>
      </c>
      <c r="K11" s="189" t="s">
        <v>596</v>
      </c>
      <c r="L11" s="190">
        <v>421910953832</v>
      </c>
      <c r="M11" s="189" t="s">
        <v>597</v>
      </c>
      <c r="N11" s="189"/>
      <c r="O11" s="189"/>
      <c r="P11" s="189"/>
      <c r="Q11" s="191"/>
      <c r="R11" s="192"/>
    </row>
    <row r="12" spans="1:18" ht="9.75" customHeight="1" x14ac:dyDescent="0.25">
      <c r="A12" s="188" t="s">
        <v>598</v>
      </c>
      <c r="B12" s="189" t="s">
        <v>599</v>
      </c>
      <c r="C12" s="189" t="s">
        <v>501</v>
      </c>
      <c r="D12" s="189" t="s">
        <v>600</v>
      </c>
      <c r="E12" s="189" t="s">
        <v>503</v>
      </c>
      <c r="F12" s="189" t="s">
        <v>601</v>
      </c>
      <c r="G12" s="189" t="s">
        <v>602</v>
      </c>
      <c r="H12" s="189" t="s">
        <v>603</v>
      </c>
      <c r="I12" s="189" t="s">
        <v>604</v>
      </c>
      <c r="J12" s="189" t="s">
        <v>508</v>
      </c>
      <c r="K12" s="189" t="s">
        <v>604</v>
      </c>
      <c r="L12" s="190">
        <v>421911244266</v>
      </c>
      <c r="M12" s="189" t="s">
        <v>605</v>
      </c>
      <c r="N12" s="189"/>
      <c r="O12" s="189"/>
      <c r="P12" s="189"/>
      <c r="Q12" s="191"/>
      <c r="R12" s="192"/>
    </row>
    <row r="13" spans="1:18" ht="9.75" customHeight="1" x14ac:dyDescent="0.25">
      <c r="A13" s="188" t="s">
        <v>606</v>
      </c>
      <c r="B13" s="189" t="s">
        <v>607</v>
      </c>
      <c r="C13" s="189" t="s">
        <v>501</v>
      </c>
      <c r="D13" s="189" t="s">
        <v>608</v>
      </c>
      <c r="E13" s="189" t="s">
        <v>503</v>
      </c>
      <c r="F13" s="189" t="s">
        <v>609</v>
      </c>
      <c r="G13" s="189" t="s">
        <v>610</v>
      </c>
      <c r="H13" s="189" t="s">
        <v>611</v>
      </c>
      <c r="I13" s="189" t="s">
        <v>612</v>
      </c>
      <c r="J13" s="189" t="s">
        <v>508</v>
      </c>
      <c r="K13" s="189" t="s">
        <v>612</v>
      </c>
      <c r="L13" s="190">
        <v>421948780850</v>
      </c>
      <c r="M13" s="189" t="s">
        <v>613</v>
      </c>
      <c r="N13" s="189"/>
      <c r="O13" s="189"/>
      <c r="P13" s="189"/>
      <c r="Q13" s="191"/>
      <c r="R13" s="192" t="str">
        <f t="shared" ref="R13:R17" si="0">A13</f>
        <v>55184707</v>
      </c>
    </row>
    <row r="14" spans="1:18" ht="9.75" customHeight="1" x14ac:dyDescent="0.25">
      <c r="A14" s="188" t="s">
        <v>614</v>
      </c>
      <c r="B14" s="189" t="s">
        <v>615</v>
      </c>
      <c r="C14" s="189" t="s">
        <v>501</v>
      </c>
      <c r="D14" s="189" t="s">
        <v>616</v>
      </c>
      <c r="E14" s="189" t="s">
        <v>617</v>
      </c>
      <c r="F14" s="189" t="s">
        <v>514</v>
      </c>
      <c r="G14" s="189" t="s">
        <v>618</v>
      </c>
      <c r="H14" s="189" t="s">
        <v>619</v>
      </c>
      <c r="I14" s="189" t="s">
        <v>620</v>
      </c>
      <c r="J14" s="189" t="s">
        <v>508</v>
      </c>
      <c r="K14" s="189" t="s">
        <v>620</v>
      </c>
      <c r="L14" s="190">
        <v>421918706450</v>
      </c>
      <c r="M14" s="189" t="s">
        <v>621</v>
      </c>
      <c r="N14" s="189"/>
      <c r="O14" s="189"/>
      <c r="P14" s="189"/>
      <c r="Q14" s="191"/>
      <c r="R14" s="192" t="str">
        <f t="shared" si="0"/>
        <v>35629827</v>
      </c>
    </row>
    <row r="15" spans="1:18" ht="9.75" customHeight="1" x14ac:dyDescent="0.25">
      <c r="A15" s="188" t="s">
        <v>622</v>
      </c>
      <c r="B15" s="189" t="s">
        <v>623</v>
      </c>
      <c r="C15" s="189" t="s">
        <v>501</v>
      </c>
      <c r="D15" s="189" t="s">
        <v>624</v>
      </c>
      <c r="E15" s="189" t="s">
        <v>625</v>
      </c>
      <c r="F15" s="189" t="s">
        <v>626</v>
      </c>
      <c r="G15" s="189" t="s">
        <v>627</v>
      </c>
      <c r="H15" s="189" t="s">
        <v>628</v>
      </c>
      <c r="I15" s="189" t="s">
        <v>629</v>
      </c>
      <c r="J15" s="189" t="s">
        <v>508</v>
      </c>
      <c r="K15" s="189" t="s">
        <v>629</v>
      </c>
      <c r="L15" s="190">
        <v>421905442262</v>
      </c>
      <c r="M15" s="189" t="s">
        <v>630</v>
      </c>
      <c r="N15" s="189"/>
      <c r="O15" s="189"/>
      <c r="P15" s="189"/>
      <c r="Q15" s="191"/>
      <c r="R15" s="192" t="str">
        <f t="shared" si="0"/>
        <v>37963091</v>
      </c>
    </row>
    <row r="16" spans="1:18" ht="9.75" customHeight="1" x14ac:dyDescent="0.25">
      <c r="A16" s="188" t="s">
        <v>631</v>
      </c>
      <c r="B16" s="189" t="s">
        <v>632</v>
      </c>
      <c r="C16" s="189" t="s">
        <v>501</v>
      </c>
      <c r="D16" s="189" t="s">
        <v>633</v>
      </c>
      <c r="E16" s="189" t="s">
        <v>634</v>
      </c>
      <c r="F16" s="189" t="s">
        <v>635</v>
      </c>
      <c r="G16" s="189" t="s">
        <v>636</v>
      </c>
      <c r="H16" s="189" t="s">
        <v>637</v>
      </c>
      <c r="I16" s="189" t="s">
        <v>638</v>
      </c>
      <c r="J16" s="189" t="s">
        <v>508</v>
      </c>
      <c r="K16" s="189" t="s">
        <v>638</v>
      </c>
      <c r="L16" s="190">
        <v>421907188019</v>
      </c>
      <c r="M16" s="189" t="s">
        <v>639</v>
      </c>
      <c r="N16" s="189"/>
      <c r="O16" s="189"/>
      <c r="P16" s="189"/>
      <c r="Q16" s="191"/>
      <c r="R16" s="192" t="str">
        <f t="shared" si="0"/>
        <v>42220971</v>
      </c>
    </row>
    <row r="17" spans="1:18" ht="9.75" customHeight="1" x14ac:dyDescent="0.25">
      <c r="A17" s="188" t="s">
        <v>640</v>
      </c>
      <c r="B17" s="189" t="s">
        <v>641</v>
      </c>
      <c r="C17" s="189" t="s">
        <v>501</v>
      </c>
      <c r="D17" s="189" t="s">
        <v>642</v>
      </c>
      <c r="E17" s="189" t="s">
        <v>643</v>
      </c>
      <c r="F17" s="189" t="s">
        <v>644</v>
      </c>
      <c r="G17" s="189" t="s">
        <v>645</v>
      </c>
      <c r="H17" s="189" t="s">
        <v>646</v>
      </c>
      <c r="I17" s="189" t="s">
        <v>647</v>
      </c>
      <c r="J17" s="189" t="s">
        <v>508</v>
      </c>
      <c r="K17" s="189" t="s">
        <v>647</v>
      </c>
      <c r="L17" s="190">
        <v>421905508129</v>
      </c>
      <c r="M17" s="189" t="s">
        <v>648</v>
      </c>
      <c r="N17" s="189"/>
      <c r="O17" s="189"/>
      <c r="P17" s="189"/>
      <c r="Q17" s="191"/>
      <c r="R17" s="192" t="str">
        <f t="shared" si="0"/>
        <v>42180309</v>
      </c>
    </row>
    <row r="18" spans="1:18" ht="9.75" customHeight="1" x14ac:dyDescent="0.25">
      <c r="A18" s="188" t="s">
        <v>649</v>
      </c>
      <c r="B18" s="189" t="s">
        <v>650</v>
      </c>
      <c r="C18" s="189" t="s">
        <v>501</v>
      </c>
      <c r="D18" s="189" t="s">
        <v>651</v>
      </c>
      <c r="E18" s="189" t="s">
        <v>652</v>
      </c>
      <c r="F18" s="189" t="s">
        <v>653</v>
      </c>
      <c r="G18" s="189" t="s">
        <v>654</v>
      </c>
      <c r="H18" s="189" t="s">
        <v>655</v>
      </c>
      <c r="I18" s="189" t="s">
        <v>656</v>
      </c>
      <c r="J18" s="189" t="s">
        <v>657</v>
      </c>
      <c r="K18" s="189" t="s">
        <v>658</v>
      </c>
      <c r="L18" s="190">
        <v>421911545054</v>
      </c>
      <c r="M18" s="189" t="s">
        <v>659</v>
      </c>
      <c r="N18" s="189"/>
      <c r="O18" s="189"/>
      <c r="P18" s="189"/>
      <c r="Q18" s="191"/>
      <c r="R18" s="192"/>
    </row>
    <row r="19" spans="1:18" ht="9.75" customHeight="1" x14ac:dyDescent="0.25">
      <c r="A19" s="188" t="s">
        <v>660</v>
      </c>
      <c r="B19" s="189" t="s">
        <v>661</v>
      </c>
      <c r="C19" s="189" t="s">
        <v>558</v>
      </c>
      <c r="D19" s="189" t="s">
        <v>662</v>
      </c>
      <c r="E19" s="189" t="s">
        <v>503</v>
      </c>
      <c r="F19" s="189" t="s">
        <v>663</v>
      </c>
      <c r="G19" s="189" t="s">
        <v>664</v>
      </c>
      <c r="H19" s="189" t="s">
        <v>665</v>
      </c>
      <c r="I19" s="189" t="s">
        <v>666</v>
      </c>
      <c r="J19" s="189" t="s">
        <v>565</v>
      </c>
      <c r="K19" s="189" t="s">
        <v>666</v>
      </c>
      <c r="L19" s="190">
        <v>421907510189</v>
      </c>
      <c r="M19" s="189" t="s">
        <v>667</v>
      </c>
      <c r="N19" s="189"/>
      <c r="O19" s="189"/>
      <c r="P19" s="189"/>
      <c r="Q19" s="191"/>
      <c r="R19" s="192" t="str">
        <f t="shared" ref="R19:R20" si="1">A19</f>
        <v>51972042</v>
      </c>
    </row>
    <row r="20" spans="1:18" ht="9.75" customHeight="1" x14ac:dyDescent="0.25">
      <c r="A20" s="193" t="s">
        <v>668</v>
      </c>
      <c r="B20" s="194" t="s">
        <v>669</v>
      </c>
      <c r="C20" s="194" t="s">
        <v>501</v>
      </c>
      <c r="D20" s="194" t="s">
        <v>670</v>
      </c>
      <c r="E20" s="194" t="s">
        <v>503</v>
      </c>
      <c r="F20" s="194" t="s">
        <v>671</v>
      </c>
      <c r="G20" s="196" t="s">
        <v>672</v>
      </c>
      <c r="H20" s="196" t="s">
        <v>673</v>
      </c>
      <c r="I20" s="104" t="s">
        <v>674</v>
      </c>
      <c r="J20" s="194" t="s">
        <v>585</v>
      </c>
      <c r="K20" s="104" t="s">
        <v>675</v>
      </c>
      <c r="L20" s="195">
        <v>421911370554</v>
      </c>
      <c r="M20" s="194" t="s">
        <v>676</v>
      </c>
      <c r="N20" s="194"/>
      <c r="O20" s="194"/>
      <c r="P20" s="194"/>
      <c r="Q20" s="191"/>
      <c r="R20" s="192" t="str">
        <f t="shared" si="1"/>
        <v>42254388</v>
      </c>
    </row>
    <row r="21" spans="1:18" ht="9.75" customHeight="1" x14ac:dyDescent="0.25">
      <c r="A21" s="188" t="s">
        <v>677</v>
      </c>
      <c r="B21" s="189" t="s">
        <v>678</v>
      </c>
      <c r="C21" s="189" t="s">
        <v>501</v>
      </c>
      <c r="D21" s="189" t="s">
        <v>679</v>
      </c>
      <c r="E21" s="189" t="s">
        <v>680</v>
      </c>
      <c r="F21" s="189" t="s">
        <v>681</v>
      </c>
      <c r="G21" s="189" t="s">
        <v>682</v>
      </c>
      <c r="H21" s="189" t="s">
        <v>683</v>
      </c>
      <c r="I21" s="189" t="s">
        <v>684</v>
      </c>
      <c r="J21" s="189" t="s">
        <v>508</v>
      </c>
      <c r="K21" s="189" t="s">
        <v>684</v>
      </c>
      <c r="L21" s="190">
        <v>421903945335</v>
      </c>
      <c r="M21" s="189" t="s">
        <v>685</v>
      </c>
      <c r="N21" s="189"/>
      <c r="O21" s="189"/>
      <c r="P21" s="189"/>
      <c r="Q21" s="191"/>
      <c r="R21" s="192"/>
    </row>
    <row r="22" spans="1:18" ht="9.75" customHeight="1" x14ac:dyDescent="0.25">
      <c r="A22" s="188" t="s">
        <v>686</v>
      </c>
      <c r="B22" s="189" t="s">
        <v>687</v>
      </c>
      <c r="C22" s="189" t="s">
        <v>501</v>
      </c>
      <c r="D22" s="189" t="s">
        <v>688</v>
      </c>
      <c r="E22" s="189" t="s">
        <v>689</v>
      </c>
      <c r="F22" s="189" t="s">
        <v>690</v>
      </c>
      <c r="G22" s="189" t="s">
        <v>691</v>
      </c>
      <c r="H22" s="189" t="s">
        <v>692</v>
      </c>
      <c r="I22" s="189" t="s">
        <v>693</v>
      </c>
      <c r="J22" s="189" t="s">
        <v>508</v>
      </c>
      <c r="K22" s="189" t="s">
        <v>693</v>
      </c>
      <c r="L22" s="190">
        <v>421903604195</v>
      </c>
      <c r="M22" s="189" t="s">
        <v>694</v>
      </c>
      <c r="N22" s="189"/>
      <c r="O22" s="189"/>
      <c r="P22" s="189"/>
      <c r="Q22" s="191"/>
      <c r="R22" s="192" t="str">
        <f>A22</f>
        <v>42103711</v>
      </c>
    </row>
    <row r="23" spans="1:18" ht="9.75" customHeight="1" x14ac:dyDescent="0.25">
      <c r="A23" s="188" t="s">
        <v>695</v>
      </c>
      <c r="B23" s="189" t="s">
        <v>696</v>
      </c>
      <c r="C23" s="189" t="s">
        <v>501</v>
      </c>
      <c r="D23" s="189" t="s">
        <v>697</v>
      </c>
      <c r="E23" s="189" t="s">
        <v>503</v>
      </c>
      <c r="F23" s="189" t="s">
        <v>698</v>
      </c>
      <c r="G23" s="189" t="s">
        <v>699</v>
      </c>
      <c r="H23" s="189" t="s">
        <v>700</v>
      </c>
      <c r="I23" s="189" t="s">
        <v>701</v>
      </c>
      <c r="J23" s="189" t="s">
        <v>508</v>
      </c>
      <c r="K23" s="189" t="s">
        <v>701</v>
      </c>
      <c r="L23" s="190">
        <v>421905613897</v>
      </c>
      <c r="M23" s="189" t="s">
        <v>702</v>
      </c>
      <c r="N23" s="189"/>
      <c r="O23" s="189"/>
      <c r="P23" s="189"/>
      <c r="Q23" s="191"/>
      <c r="R23" s="192"/>
    </row>
    <row r="24" spans="1:18" ht="9.75" customHeight="1" x14ac:dyDescent="0.25">
      <c r="A24" s="188" t="s">
        <v>703</v>
      </c>
      <c r="B24" s="189" t="s">
        <v>704</v>
      </c>
      <c r="C24" s="189" t="s">
        <v>501</v>
      </c>
      <c r="D24" s="189" t="s">
        <v>705</v>
      </c>
      <c r="E24" s="189" t="s">
        <v>706</v>
      </c>
      <c r="F24" s="189" t="s">
        <v>707</v>
      </c>
      <c r="G24" s="189" t="s">
        <v>708</v>
      </c>
      <c r="H24" s="189" t="s">
        <v>709</v>
      </c>
      <c r="I24" s="189" t="s">
        <v>710</v>
      </c>
      <c r="J24" s="189" t="s">
        <v>508</v>
      </c>
      <c r="K24" s="189" t="s">
        <v>710</v>
      </c>
      <c r="L24" s="190">
        <v>421905837809</v>
      </c>
      <c r="M24" s="189" t="s">
        <v>711</v>
      </c>
      <c r="N24" s="189"/>
      <c r="O24" s="189"/>
      <c r="P24" s="189"/>
      <c r="Q24" s="191"/>
      <c r="R24" s="192"/>
    </row>
    <row r="25" spans="1:18" ht="9.75" customHeight="1" x14ac:dyDescent="0.25">
      <c r="A25" s="188" t="s">
        <v>712</v>
      </c>
      <c r="B25" s="189" t="s">
        <v>713</v>
      </c>
      <c r="C25" s="189" t="s">
        <v>501</v>
      </c>
      <c r="D25" s="189" t="s">
        <v>714</v>
      </c>
      <c r="E25" s="189" t="s">
        <v>643</v>
      </c>
      <c r="F25" s="189" t="s">
        <v>715</v>
      </c>
      <c r="G25" s="189" t="s">
        <v>716</v>
      </c>
      <c r="H25" s="189" t="s">
        <v>717</v>
      </c>
      <c r="I25" s="189" t="s">
        <v>718</v>
      </c>
      <c r="J25" s="189" t="s">
        <v>508</v>
      </c>
      <c r="K25" s="189" t="s">
        <v>718</v>
      </c>
      <c r="L25" s="190">
        <v>421903434035</v>
      </c>
      <c r="M25" s="189" t="s">
        <v>719</v>
      </c>
      <c r="N25" s="189"/>
      <c r="O25" s="189"/>
      <c r="P25" s="189"/>
      <c r="Q25" s="191"/>
      <c r="R25" s="192" t="str">
        <f t="shared" ref="R25:R27" si="2">A25</f>
        <v>42258014</v>
      </c>
    </row>
    <row r="26" spans="1:18" ht="9.75" customHeight="1" x14ac:dyDescent="0.25">
      <c r="A26" s="188" t="s">
        <v>720</v>
      </c>
      <c r="B26" s="189" t="s">
        <v>721</v>
      </c>
      <c r="C26" s="189" t="s">
        <v>501</v>
      </c>
      <c r="D26" s="189" t="s">
        <v>722</v>
      </c>
      <c r="E26" s="189" t="s">
        <v>723</v>
      </c>
      <c r="F26" s="189" t="s">
        <v>561</v>
      </c>
      <c r="G26" s="189" t="s">
        <v>724</v>
      </c>
      <c r="H26" s="189" t="s">
        <v>725</v>
      </c>
      <c r="I26" s="189" t="s">
        <v>726</v>
      </c>
      <c r="J26" s="189" t="s">
        <v>508</v>
      </c>
      <c r="K26" s="189" t="s">
        <v>727</v>
      </c>
      <c r="L26" s="190">
        <v>421905323008</v>
      </c>
      <c r="M26" s="189" t="s">
        <v>654</v>
      </c>
      <c r="N26" s="189"/>
      <c r="O26" s="189"/>
      <c r="P26" s="189"/>
      <c r="Q26" s="191"/>
      <c r="R26" s="192" t="str">
        <f t="shared" si="2"/>
        <v>42396841</v>
      </c>
    </row>
    <row r="27" spans="1:18" ht="9.75" customHeight="1" x14ac:dyDescent="0.25">
      <c r="A27" s="193" t="s">
        <v>728</v>
      </c>
      <c r="B27" s="194" t="s">
        <v>729</v>
      </c>
      <c r="C27" s="194" t="s">
        <v>730</v>
      </c>
      <c r="D27" s="194" t="s">
        <v>731</v>
      </c>
      <c r="E27" s="194" t="s">
        <v>732</v>
      </c>
      <c r="F27" s="194" t="s">
        <v>733</v>
      </c>
      <c r="G27" s="194" t="s">
        <v>734</v>
      </c>
      <c r="H27" s="194" t="s">
        <v>735</v>
      </c>
      <c r="I27" s="104" t="s">
        <v>736</v>
      </c>
      <c r="J27" s="194" t="s">
        <v>595</v>
      </c>
      <c r="K27" s="104" t="s">
        <v>736</v>
      </c>
      <c r="L27" s="195">
        <v>421904760660</v>
      </c>
      <c r="M27" s="194" t="s">
        <v>737</v>
      </c>
      <c r="N27" s="194"/>
      <c r="O27" s="194"/>
      <c r="P27" s="194"/>
      <c r="Q27" s="191"/>
      <c r="R27" s="192" t="str">
        <f t="shared" si="2"/>
        <v>53939042</v>
      </c>
    </row>
    <row r="28" spans="1:18" ht="9.75" customHeight="1" x14ac:dyDescent="0.25">
      <c r="A28" s="188" t="s">
        <v>738</v>
      </c>
      <c r="B28" s="189" t="s">
        <v>739</v>
      </c>
      <c r="C28" s="189" t="s">
        <v>501</v>
      </c>
      <c r="D28" s="189" t="s">
        <v>740</v>
      </c>
      <c r="E28" s="189" t="s">
        <v>741</v>
      </c>
      <c r="F28" s="189" t="s">
        <v>742</v>
      </c>
      <c r="G28" s="189" t="s">
        <v>743</v>
      </c>
      <c r="H28" s="189" t="s">
        <v>744</v>
      </c>
      <c r="I28" s="189" t="s">
        <v>745</v>
      </c>
      <c r="J28" s="189" t="s">
        <v>508</v>
      </c>
      <c r="K28" s="189" t="s">
        <v>745</v>
      </c>
      <c r="L28" s="190">
        <v>421903757165</v>
      </c>
      <c r="M28" s="189" t="s">
        <v>746</v>
      </c>
      <c r="N28" s="189"/>
      <c r="O28" s="189"/>
      <c r="P28" s="189"/>
      <c r="Q28" s="191"/>
      <c r="R28" s="192"/>
    </row>
    <row r="29" spans="1:18" ht="9.75" customHeight="1" x14ac:dyDescent="0.25">
      <c r="A29" s="188" t="s">
        <v>747</v>
      </c>
      <c r="B29" s="189" t="s">
        <v>748</v>
      </c>
      <c r="C29" s="189" t="s">
        <v>558</v>
      </c>
      <c r="D29" s="189" t="s">
        <v>749</v>
      </c>
      <c r="E29" s="189" t="s">
        <v>750</v>
      </c>
      <c r="F29" s="189" t="s">
        <v>751</v>
      </c>
      <c r="G29" s="189" t="s">
        <v>654</v>
      </c>
      <c r="H29" s="189" t="s">
        <v>752</v>
      </c>
      <c r="I29" s="189" t="s">
        <v>753</v>
      </c>
      <c r="J29" s="189" t="s">
        <v>565</v>
      </c>
      <c r="K29" s="189" t="s">
        <v>654</v>
      </c>
      <c r="L29" s="190" t="s">
        <v>654</v>
      </c>
      <c r="M29" s="189" t="s">
        <v>654</v>
      </c>
      <c r="N29" s="189"/>
      <c r="O29" s="189"/>
      <c r="P29" s="189"/>
      <c r="Q29" s="191"/>
      <c r="R29" s="192" t="str">
        <f t="shared" ref="R29:R32" si="3">A29</f>
        <v>52798721</v>
      </c>
    </row>
    <row r="30" spans="1:18" ht="9.75" customHeight="1" x14ac:dyDescent="0.25">
      <c r="A30" s="193" t="s">
        <v>754</v>
      </c>
      <c r="B30" s="194" t="s">
        <v>755</v>
      </c>
      <c r="C30" s="194" t="s">
        <v>501</v>
      </c>
      <c r="D30" s="194" t="s">
        <v>756</v>
      </c>
      <c r="E30" s="194" t="s">
        <v>757</v>
      </c>
      <c r="F30" s="194" t="s">
        <v>758</v>
      </c>
      <c r="G30" s="194" t="s">
        <v>759</v>
      </c>
      <c r="H30" s="197" t="s">
        <v>760</v>
      </c>
      <c r="I30" s="104" t="s">
        <v>761</v>
      </c>
      <c r="J30" s="194" t="s">
        <v>508</v>
      </c>
      <c r="K30" s="104" t="s">
        <v>761</v>
      </c>
      <c r="L30" s="195">
        <v>421905103966</v>
      </c>
      <c r="M30" s="194" t="s">
        <v>762</v>
      </c>
      <c r="N30" s="194"/>
      <c r="O30" s="194"/>
      <c r="P30" s="194"/>
      <c r="Q30" s="191"/>
      <c r="R30" s="192" t="str">
        <f t="shared" si="3"/>
        <v>52489159</v>
      </c>
    </row>
    <row r="31" spans="1:18" ht="9.75" customHeight="1" x14ac:dyDescent="0.25">
      <c r="A31" s="193" t="s">
        <v>763</v>
      </c>
      <c r="B31" s="194" t="s">
        <v>764</v>
      </c>
      <c r="C31" s="194" t="s">
        <v>765</v>
      </c>
      <c r="D31" s="194" t="s">
        <v>766</v>
      </c>
      <c r="E31" s="194" t="s">
        <v>503</v>
      </c>
      <c r="F31" s="194" t="s">
        <v>767</v>
      </c>
      <c r="G31" s="194" t="s">
        <v>768</v>
      </c>
      <c r="H31" s="194" t="s">
        <v>769</v>
      </c>
      <c r="I31" s="104" t="s">
        <v>770</v>
      </c>
      <c r="J31" s="194" t="s">
        <v>771</v>
      </c>
      <c r="K31" s="104"/>
      <c r="L31" s="195"/>
      <c r="M31" s="194" t="s">
        <v>772</v>
      </c>
      <c r="N31" s="194"/>
      <c r="O31" s="194"/>
      <c r="P31" s="194"/>
      <c r="Q31" s="191"/>
      <c r="R31" s="192" t="str">
        <f t="shared" si="3"/>
        <v>00603481</v>
      </c>
    </row>
    <row r="32" spans="1:18" ht="9.75" customHeight="1" x14ac:dyDescent="0.25">
      <c r="A32" s="193" t="s">
        <v>773</v>
      </c>
      <c r="B32" s="194" t="s">
        <v>774</v>
      </c>
      <c r="C32" s="194" t="s">
        <v>501</v>
      </c>
      <c r="D32" s="194" t="s">
        <v>775</v>
      </c>
      <c r="E32" s="194" t="s">
        <v>776</v>
      </c>
      <c r="F32" s="194" t="s">
        <v>777</v>
      </c>
      <c r="G32" s="194" t="s">
        <v>778</v>
      </c>
      <c r="H32" s="194" t="s">
        <v>779</v>
      </c>
      <c r="I32" s="104" t="s">
        <v>780</v>
      </c>
      <c r="J32" s="194" t="s">
        <v>585</v>
      </c>
      <c r="K32" s="104"/>
      <c r="L32" s="195"/>
      <c r="M32" s="194" t="s">
        <v>781</v>
      </c>
      <c r="N32" s="194"/>
      <c r="O32" s="194"/>
      <c r="P32" s="194"/>
      <c r="Q32" s="191"/>
      <c r="R32" s="192" t="str">
        <f t="shared" si="3"/>
        <v>50879391</v>
      </c>
    </row>
    <row r="33" spans="1:18" ht="9.75" customHeight="1" x14ac:dyDescent="0.25">
      <c r="A33" s="193" t="s">
        <v>782</v>
      </c>
      <c r="B33" s="194" t="s">
        <v>783</v>
      </c>
      <c r="C33" s="194" t="s">
        <v>501</v>
      </c>
      <c r="D33" s="194" t="s">
        <v>784</v>
      </c>
      <c r="E33" s="194" t="s">
        <v>785</v>
      </c>
      <c r="F33" s="194" t="s">
        <v>786</v>
      </c>
      <c r="G33" s="197" t="s">
        <v>787</v>
      </c>
      <c r="H33" s="194" t="s">
        <v>788</v>
      </c>
      <c r="I33" s="104" t="s">
        <v>789</v>
      </c>
      <c r="J33" s="194" t="s">
        <v>790</v>
      </c>
      <c r="K33" s="104" t="s">
        <v>789</v>
      </c>
      <c r="L33" s="195">
        <v>421905819613</v>
      </c>
      <c r="M33" s="194" t="s">
        <v>791</v>
      </c>
      <c r="N33" s="194"/>
      <c r="O33" s="194"/>
      <c r="P33" s="194"/>
      <c r="Q33" s="191"/>
      <c r="R33" s="192"/>
    </row>
    <row r="34" spans="1:18" ht="9.75" customHeight="1" x14ac:dyDescent="0.25">
      <c r="A34" s="188" t="s">
        <v>792</v>
      </c>
      <c r="B34" s="189" t="s">
        <v>793</v>
      </c>
      <c r="C34" s="189" t="s">
        <v>501</v>
      </c>
      <c r="D34" s="189" t="s">
        <v>794</v>
      </c>
      <c r="E34" s="189" t="s">
        <v>795</v>
      </c>
      <c r="F34" s="189" t="s">
        <v>796</v>
      </c>
      <c r="G34" s="189" t="s">
        <v>797</v>
      </c>
      <c r="H34" s="189" t="s">
        <v>798</v>
      </c>
      <c r="I34" s="189" t="s">
        <v>799</v>
      </c>
      <c r="J34" s="189" t="s">
        <v>800</v>
      </c>
      <c r="K34" s="189" t="s">
        <v>799</v>
      </c>
      <c r="L34" s="190">
        <v>421904481001</v>
      </c>
      <c r="M34" s="189" t="s">
        <v>801</v>
      </c>
      <c r="N34" s="189"/>
      <c r="O34" s="189"/>
      <c r="P34" s="189"/>
      <c r="Q34" s="191"/>
      <c r="R34" s="192" t="str">
        <f t="shared" ref="R34:R45" si="4">A34</f>
        <v>42024536</v>
      </c>
    </row>
    <row r="35" spans="1:18" ht="9.75" customHeight="1" x14ac:dyDescent="0.25">
      <c r="A35" s="188" t="s">
        <v>802</v>
      </c>
      <c r="B35" s="189" t="s">
        <v>803</v>
      </c>
      <c r="C35" s="189" t="s">
        <v>501</v>
      </c>
      <c r="D35" s="189" t="s">
        <v>804</v>
      </c>
      <c r="E35" s="189" t="s">
        <v>805</v>
      </c>
      <c r="F35" s="189" t="s">
        <v>806</v>
      </c>
      <c r="G35" s="189" t="s">
        <v>807</v>
      </c>
      <c r="H35" s="189" t="s">
        <v>808</v>
      </c>
      <c r="I35" s="189" t="s">
        <v>809</v>
      </c>
      <c r="J35" s="189" t="s">
        <v>810</v>
      </c>
      <c r="K35" s="189" t="s">
        <v>809</v>
      </c>
      <c r="L35" s="190">
        <v>421903655253</v>
      </c>
      <c r="M35" s="189" t="s">
        <v>811</v>
      </c>
      <c r="N35" s="189"/>
      <c r="O35" s="189"/>
      <c r="P35" s="189"/>
      <c r="Q35" s="191"/>
      <c r="R35" s="192" t="str">
        <f t="shared" si="4"/>
        <v>51285193</v>
      </c>
    </row>
    <row r="36" spans="1:18" ht="9.75" customHeight="1" x14ac:dyDescent="0.25">
      <c r="A36" s="188" t="s">
        <v>812</v>
      </c>
      <c r="B36" s="189" t="s">
        <v>813</v>
      </c>
      <c r="C36" s="189" t="s">
        <v>501</v>
      </c>
      <c r="D36" s="189" t="s">
        <v>814</v>
      </c>
      <c r="E36" s="189" t="s">
        <v>805</v>
      </c>
      <c r="F36" s="189" t="s">
        <v>806</v>
      </c>
      <c r="G36" s="189" t="s">
        <v>815</v>
      </c>
      <c r="H36" s="189" t="s">
        <v>816</v>
      </c>
      <c r="I36" s="189" t="s">
        <v>817</v>
      </c>
      <c r="J36" s="189" t="s">
        <v>508</v>
      </c>
      <c r="K36" s="189" t="s">
        <v>817</v>
      </c>
      <c r="L36" s="190">
        <v>421908828982</v>
      </c>
      <c r="M36" s="189" t="s">
        <v>818</v>
      </c>
      <c r="N36" s="189"/>
      <c r="O36" s="189"/>
      <c r="P36" s="189"/>
      <c r="Q36" s="191"/>
      <c r="R36" s="192" t="str">
        <f t="shared" si="4"/>
        <v>42103479</v>
      </c>
    </row>
    <row r="37" spans="1:18" ht="9.75" customHeight="1" x14ac:dyDescent="0.25">
      <c r="A37" s="188" t="s">
        <v>819</v>
      </c>
      <c r="B37" s="189" t="s">
        <v>820</v>
      </c>
      <c r="C37" s="189" t="s">
        <v>558</v>
      </c>
      <c r="D37" s="189" t="s">
        <v>821</v>
      </c>
      <c r="E37" s="189" t="s">
        <v>822</v>
      </c>
      <c r="F37" s="189" t="s">
        <v>823</v>
      </c>
      <c r="G37" s="189" t="s">
        <v>824</v>
      </c>
      <c r="H37" s="189" t="s">
        <v>825</v>
      </c>
      <c r="I37" s="189" t="s">
        <v>826</v>
      </c>
      <c r="J37" s="189" t="s">
        <v>827</v>
      </c>
      <c r="K37" s="189" t="s">
        <v>826</v>
      </c>
      <c r="L37" s="190">
        <v>421903141567</v>
      </c>
      <c r="M37" s="189" t="s">
        <v>828</v>
      </c>
      <c r="N37" s="189"/>
      <c r="O37" s="189"/>
      <c r="P37" s="189"/>
      <c r="Q37" s="191"/>
      <c r="R37" s="192" t="str">
        <f t="shared" si="4"/>
        <v>47210125</v>
      </c>
    </row>
    <row r="38" spans="1:18" ht="9.75" customHeight="1" x14ac:dyDescent="0.25">
      <c r="A38" s="188" t="s">
        <v>829</v>
      </c>
      <c r="B38" s="189" t="s">
        <v>830</v>
      </c>
      <c r="C38" s="189" t="s">
        <v>501</v>
      </c>
      <c r="D38" s="189" t="s">
        <v>831</v>
      </c>
      <c r="E38" s="189" t="s">
        <v>832</v>
      </c>
      <c r="F38" s="189" t="s">
        <v>833</v>
      </c>
      <c r="G38" s="198" t="s">
        <v>834</v>
      </c>
      <c r="H38" s="189" t="s">
        <v>835</v>
      </c>
      <c r="I38" s="189" t="s">
        <v>836</v>
      </c>
      <c r="J38" s="189" t="s">
        <v>657</v>
      </c>
      <c r="K38" s="189" t="s">
        <v>836</v>
      </c>
      <c r="L38" s="190">
        <v>421905262047</v>
      </c>
      <c r="M38" s="189" t="s">
        <v>837</v>
      </c>
      <c r="N38" s="189"/>
      <c r="O38" s="189"/>
      <c r="P38" s="189"/>
      <c r="Q38" s="191"/>
      <c r="R38" s="192" t="str">
        <f t="shared" si="4"/>
        <v>42234425</v>
      </c>
    </row>
    <row r="39" spans="1:18" ht="9.75" customHeight="1" x14ac:dyDescent="0.25">
      <c r="A39" s="188" t="s">
        <v>838</v>
      </c>
      <c r="B39" s="189" t="s">
        <v>839</v>
      </c>
      <c r="C39" s="189" t="s">
        <v>501</v>
      </c>
      <c r="D39" s="189" t="s">
        <v>840</v>
      </c>
      <c r="E39" s="189" t="s">
        <v>652</v>
      </c>
      <c r="F39" s="189" t="s">
        <v>653</v>
      </c>
      <c r="G39" s="189" t="s">
        <v>841</v>
      </c>
      <c r="H39" s="189" t="s">
        <v>842</v>
      </c>
      <c r="I39" s="189" t="s">
        <v>843</v>
      </c>
      <c r="J39" s="189" t="s">
        <v>508</v>
      </c>
      <c r="K39" s="189" t="s">
        <v>843</v>
      </c>
      <c r="L39" s="190">
        <v>421907672006</v>
      </c>
      <c r="M39" s="189" t="s">
        <v>844</v>
      </c>
      <c r="N39" s="189"/>
      <c r="O39" s="189"/>
      <c r="P39" s="189"/>
      <c r="Q39" s="191"/>
      <c r="R39" s="192" t="str">
        <f t="shared" si="4"/>
        <v>14222230</v>
      </c>
    </row>
    <row r="40" spans="1:18" ht="9.75" customHeight="1" x14ac:dyDescent="0.25">
      <c r="A40" s="188" t="s">
        <v>845</v>
      </c>
      <c r="B40" s="189" t="s">
        <v>846</v>
      </c>
      <c r="C40" s="189" t="s">
        <v>501</v>
      </c>
      <c r="D40" s="189" t="s">
        <v>847</v>
      </c>
      <c r="E40" s="189" t="s">
        <v>848</v>
      </c>
      <c r="F40" s="189" t="s">
        <v>849</v>
      </c>
      <c r="G40" s="189" t="s">
        <v>850</v>
      </c>
      <c r="H40" s="189" t="s">
        <v>851</v>
      </c>
      <c r="I40" s="189" t="s">
        <v>852</v>
      </c>
      <c r="J40" s="189" t="s">
        <v>508</v>
      </c>
      <c r="K40" s="189" t="s">
        <v>852</v>
      </c>
      <c r="L40" s="190">
        <v>421915178155</v>
      </c>
      <c r="M40" s="189" t="s">
        <v>853</v>
      </c>
      <c r="N40" s="189"/>
      <c r="O40" s="189"/>
      <c r="P40" s="189"/>
      <c r="Q40" s="191"/>
      <c r="R40" s="192" t="str">
        <f t="shared" si="4"/>
        <v>00609153</v>
      </c>
    </row>
    <row r="41" spans="1:18" ht="9.75" customHeight="1" x14ac:dyDescent="0.25">
      <c r="A41" s="188" t="s">
        <v>854</v>
      </c>
      <c r="B41" s="189" t="s">
        <v>855</v>
      </c>
      <c r="C41" s="189" t="s">
        <v>501</v>
      </c>
      <c r="D41" s="189" t="s">
        <v>856</v>
      </c>
      <c r="E41" s="189" t="s">
        <v>857</v>
      </c>
      <c r="F41" s="189" t="s">
        <v>858</v>
      </c>
      <c r="G41" s="189" t="s">
        <v>859</v>
      </c>
      <c r="H41" s="189" t="s">
        <v>860</v>
      </c>
      <c r="I41" s="189" t="s">
        <v>861</v>
      </c>
      <c r="J41" s="189" t="s">
        <v>508</v>
      </c>
      <c r="K41" s="189" t="s">
        <v>862</v>
      </c>
      <c r="L41" s="190">
        <v>421903623498</v>
      </c>
      <c r="M41" s="189" t="s">
        <v>863</v>
      </c>
      <c r="N41" s="189"/>
      <c r="O41" s="189"/>
      <c r="P41" s="189"/>
      <c r="Q41" s="191"/>
      <c r="R41" s="192" t="str">
        <f t="shared" si="4"/>
        <v>35533099</v>
      </c>
    </row>
    <row r="42" spans="1:18" ht="9.75" customHeight="1" x14ac:dyDescent="0.25">
      <c r="A42" s="188" t="s">
        <v>864</v>
      </c>
      <c r="B42" s="189" t="s">
        <v>865</v>
      </c>
      <c r="C42" s="189" t="s">
        <v>501</v>
      </c>
      <c r="D42" s="189" t="s">
        <v>866</v>
      </c>
      <c r="E42" s="189" t="s">
        <v>867</v>
      </c>
      <c r="F42" s="189" t="s">
        <v>868</v>
      </c>
      <c r="G42" s="189" t="s">
        <v>869</v>
      </c>
      <c r="H42" s="189" t="s">
        <v>870</v>
      </c>
      <c r="I42" s="189" t="s">
        <v>871</v>
      </c>
      <c r="J42" s="189" t="s">
        <v>508</v>
      </c>
      <c r="K42" s="189" t="s">
        <v>871</v>
      </c>
      <c r="L42" s="190">
        <v>421907450644</v>
      </c>
      <c r="M42" s="189" t="s">
        <v>872</v>
      </c>
      <c r="N42" s="189"/>
      <c r="O42" s="189"/>
      <c r="P42" s="189"/>
      <c r="Q42" s="191"/>
      <c r="R42" s="192" t="str">
        <f t="shared" si="4"/>
        <v>42074355</v>
      </c>
    </row>
    <row r="43" spans="1:18" ht="9.75" customHeight="1" x14ac:dyDescent="0.25">
      <c r="A43" s="188" t="s">
        <v>873</v>
      </c>
      <c r="B43" s="189" t="s">
        <v>874</v>
      </c>
      <c r="C43" s="189" t="s">
        <v>501</v>
      </c>
      <c r="D43" s="189" t="s">
        <v>875</v>
      </c>
      <c r="E43" s="189" t="s">
        <v>805</v>
      </c>
      <c r="F43" s="189" t="s">
        <v>876</v>
      </c>
      <c r="G43" s="189" t="s">
        <v>877</v>
      </c>
      <c r="H43" s="189" t="s">
        <v>878</v>
      </c>
      <c r="I43" s="189" t="s">
        <v>879</v>
      </c>
      <c r="J43" s="189" t="s">
        <v>508</v>
      </c>
      <c r="K43" s="189" t="s">
        <v>879</v>
      </c>
      <c r="L43" s="190">
        <v>421905321899</v>
      </c>
      <c r="M43" s="189" t="s">
        <v>880</v>
      </c>
      <c r="N43" s="189"/>
      <c r="O43" s="189"/>
      <c r="P43" s="189"/>
      <c r="Q43" s="191"/>
      <c r="R43" s="192" t="str">
        <f t="shared" si="4"/>
        <v>35545127</v>
      </c>
    </row>
    <row r="44" spans="1:18" ht="9.75" customHeight="1" x14ac:dyDescent="0.25">
      <c r="A44" s="188" t="s">
        <v>881</v>
      </c>
      <c r="B44" s="189" t="s">
        <v>882</v>
      </c>
      <c r="C44" s="189" t="s">
        <v>501</v>
      </c>
      <c r="D44" s="189" t="s">
        <v>883</v>
      </c>
      <c r="E44" s="189" t="s">
        <v>884</v>
      </c>
      <c r="F44" s="189" t="s">
        <v>885</v>
      </c>
      <c r="G44" s="189" t="s">
        <v>886</v>
      </c>
      <c r="H44" s="189" t="s">
        <v>887</v>
      </c>
      <c r="I44" s="189" t="s">
        <v>888</v>
      </c>
      <c r="J44" s="189" t="s">
        <v>508</v>
      </c>
      <c r="K44" s="189" t="s">
        <v>888</v>
      </c>
      <c r="L44" s="190">
        <v>421907778064</v>
      </c>
      <c r="M44" s="189" t="s">
        <v>889</v>
      </c>
      <c r="N44" s="189"/>
      <c r="O44" s="189"/>
      <c r="P44" s="189"/>
      <c r="Q44" s="191"/>
      <c r="R44" s="192" t="str">
        <f t="shared" si="4"/>
        <v>36130605</v>
      </c>
    </row>
    <row r="45" spans="1:18" ht="9.75" customHeight="1" x14ac:dyDescent="0.25">
      <c r="A45" s="188" t="s">
        <v>890</v>
      </c>
      <c r="B45" s="189" t="s">
        <v>891</v>
      </c>
      <c r="C45" s="189" t="s">
        <v>501</v>
      </c>
      <c r="D45" s="189" t="s">
        <v>892</v>
      </c>
      <c r="E45" s="189" t="s">
        <v>757</v>
      </c>
      <c r="F45" s="189" t="s">
        <v>635</v>
      </c>
      <c r="G45" s="189" t="s">
        <v>893</v>
      </c>
      <c r="H45" s="189" t="s">
        <v>894</v>
      </c>
      <c r="I45" s="189" t="s">
        <v>895</v>
      </c>
      <c r="J45" s="189" t="s">
        <v>508</v>
      </c>
      <c r="K45" s="189" t="s">
        <v>895</v>
      </c>
      <c r="L45" s="190">
        <v>421948900425</v>
      </c>
      <c r="M45" s="189" t="s">
        <v>896</v>
      </c>
      <c r="N45" s="189"/>
      <c r="O45" s="189"/>
      <c r="P45" s="189"/>
      <c r="Q45" s="191"/>
      <c r="R45" s="192" t="str">
        <f t="shared" si="4"/>
        <v>30230152</v>
      </c>
    </row>
    <row r="46" spans="1:18" ht="9.75" customHeight="1" x14ac:dyDescent="0.25">
      <c r="A46" s="188" t="s">
        <v>897</v>
      </c>
      <c r="B46" s="189" t="s">
        <v>898</v>
      </c>
      <c r="C46" s="189" t="s">
        <v>501</v>
      </c>
      <c r="D46" s="189" t="s">
        <v>899</v>
      </c>
      <c r="E46" s="189" t="s">
        <v>848</v>
      </c>
      <c r="F46" s="189" t="s">
        <v>849</v>
      </c>
      <c r="G46" s="189" t="s">
        <v>900</v>
      </c>
      <c r="H46" s="189" t="s">
        <v>901</v>
      </c>
      <c r="I46" s="189" t="s">
        <v>902</v>
      </c>
      <c r="J46" s="189" t="s">
        <v>585</v>
      </c>
      <c r="K46" s="189" t="s">
        <v>902</v>
      </c>
      <c r="L46" s="190">
        <v>421948022784</v>
      </c>
      <c r="M46" s="189" t="s">
        <v>903</v>
      </c>
      <c r="N46" s="189"/>
      <c r="O46" s="189"/>
      <c r="P46" s="189"/>
      <c r="Q46" s="191"/>
      <c r="R46" s="192"/>
    </row>
    <row r="47" spans="1:18" ht="9.75" customHeight="1" x14ac:dyDescent="0.25">
      <c r="A47" s="188" t="s">
        <v>904</v>
      </c>
      <c r="B47" s="189" t="s">
        <v>905</v>
      </c>
      <c r="C47" s="189" t="s">
        <v>501</v>
      </c>
      <c r="D47" s="189" t="s">
        <v>906</v>
      </c>
      <c r="E47" s="189" t="s">
        <v>617</v>
      </c>
      <c r="F47" s="189" t="s">
        <v>514</v>
      </c>
      <c r="G47" s="189" t="s">
        <v>907</v>
      </c>
      <c r="H47" s="189" t="s">
        <v>908</v>
      </c>
      <c r="I47" s="189" t="s">
        <v>909</v>
      </c>
      <c r="J47" s="189" t="s">
        <v>508</v>
      </c>
      <c r="K47" s="189" t="s">
        <v>910</v>
      </c>
      <c r="L47" s="190">
        <v>421905811054</v>
      </c>
      <c r="M47" s="189" t="s">
        <v>911</v>
      </c>
      <c r="N47" s="189"/>
      <c r="O47" s="189"/>
      <c r="P47" s="189"/>
      <c r="Q47" s="191"/>
      <c r="R47" s="192" t="str">
        <f t="shared" ref="R47:R60" si="5">A47</f>
        <v>45011893</v>
      </c>
    </row>
    <row r="48" spans="1:18" ht="9.75" customHeight="1" x14ac:dyDescent="0.25">
      <c r="A48" s="188" t="s">
        <v>912</v>
      </c>
      <c r="B48" s="189" t="s">
        <v>913</v>
      </c>
      <c r="C48" s="189" t="s">
        <v>501</v>
      </c>
      <c r="D48" s="189" t="s">
        <v>914</v>
      </c>
      <c r="E48" s="189" t="s">
        <v>503</v>
      </c>
      <c r="F48" s="189" t="s">
        <v>915</v>
      </c>
      <c r="G48" s="189" t="s">
        <v>916</v>
      </c>
      <c r="H48" s="189" t="s">
        <v>917</v>
      </c>
      <c r="I48" s="189" t="s">
        <v>918</v>
      </c>
      <c r="J48" s="189" t="s">
        <v>919</v>
      </c>
      <c r="K48" s="189" t="s">
        <v>918</v>
      </c>
      <c r="L48" s="190">
        <v>421905790638</v>
      </c>
      <c r="M48" s="189" t="s">
        <v>920</v>
      </c>
      <c r="N48" s="189"/>
      <c r="O48" s="189"/>
      <c r="P48" s="189"/>
      <c r="Q48" s="191"/>
      <c r="R48" s="192" t="str">
        <f t="shared" si="5"/>
        <v>36071498</v>
      </c>
    </row>
    <row r="49" spans="1:18" ht="9.75" customHeight="1" x14ac:dyDescent="0.25">
      <c r="A49" s="188" t="s">
        <v>921</v>
      </c>
      <c r="B49" s="189" t="s">
        <v>922</v>
      </c>
      <c r="C49" s="189" t="s">
        <v>501</v>
      </c>
      <c r="D49" s="189" t="s">
        <v>804</v>
      </c>
      <c r="E49" s="189" t="s">
        <v>805</v>
      </c>
      <c r="F49" s="189" t="s">
        <v>806</v>
      </c>
      <c r="G49" s="189" t="s">
        <v>923</v>
      </c>
      <c r="H49" s="189" t="s">
        <v>924</v>
      </c>
      <c r="I49" s="189" t="s">
        <v>925</v>
      </c>
      <c r="J49" s="189" t="s">
        <v>508</v>
      </c>
      <c r="K49" s="189" t="s">
        <v>925</v>
      </c>
      <c r="L49" s="190">
        <v>421915872938</v>
      </c>
      <c r="M49" s="189" t="s">
        <v>926</v>
      </c>
      <c r="N49" s="189"/>
      <c r="O49" s="189"/>
      <c r="P49" s="189"/>
      <c r="Q49" s="191"/>
      <c r="R49" s="192" t="str">
        <f t="shared" si="5"/>
        <v>51565153</v>
      </c>
    </row>
    <row r="50" spans="1:18" ht="9.75" customHeight="1" x14ac:dyDescent="0.25">
      <c r="A50" s="188" t="s">
        <v>927</v>
      </c>
      <c r="B50" s="189" t="s">
        <v>928</v>
      </c>
      <c r="C50" s="189" t="s">
        <v>501</v>
      </c>
      <c r="D50" s="189" t="s">
        <v>929</v>
      </c>
      <c r="E50" s="189" t="s">
        <v>634</v>
      </c>
      <c r="F50" s="189" t="s">
        <v>930</v>
      </c>
      <c r="G50" s="198" t="s">
        <v>931</v>
      </c>
      <c r="H50" s="189" t="s">
        <v>932</v>
      </c>
      <c r="I50" s="189" t="s">
        <v>933</v>
      </c>
      <c r="J50" s="189" t="s">
        <v>508</v>
      </c>
      <c r="K50" s="189" t="s">
        <v>933</v>
      </c>
      <c r="L50" s="190">
        <v>421904457419</v>
      </c>
      <c r="M50" s="189" t="s">
        <v>934</v>
      </c>
      <c r="N50" s="189"/>
      <c r="O50" s="189"/>
      <c r="P50" s="189"/>
      <c r="Q50" s="191"/>
      <c r="R50" s="192" t="str">
        <f t="shared" si="5"/>
        <v>31940803</v>
      </c>
    </row>
    <row r="51" spans="1:18" ht="9.75" customHeight="1" x14ac:dyDescent="0.25">
      <c r="A51" s="188" t="s">
        <v>935</v>
      </c>
      <c r="B51" s="189" t="s">
        <v>936</v>
      </c>
      <c r="C51" s="189" t="s">
        <v>501</v>
      </c>
      <c r="D51" s="189" t="s">
        <v>937</v>
      </c>
      <c r="E51" s="189" t="s">
        <v>617</v>
      </c>
      <c r="F51" s="189" t="s">
        <v>938</v>
      </c>
      <c r="G51" s="198" t="s">
        <v>939</v>
      </c>
      <c r="H51" s="189" t="s">
        <v>940</v>
      </c>
      <c r="I51" s="189" t="s">
        <v>941</v>
      </c>
      <c r="J51" s="189" t="s">
        <v>508</v>
      </c>
      <c r="K51" s="189" t="s">
        <v>941</v>
      </c>
      <c r="L51" s="190">
        <v>421908119697</v>
      </c>
      <c r="M51" s="189" t="s">
        <v>942</v>
      </c>
      <c r="N51" s="189"/>
      <c r="O51" s="189"/>
      <c r="P51" s="189"/>
      <c r="Q51" s="191"/>
      <c r="R51" s="192" t="str">
        <f t="shared" si="5"/>
        <v>36082538</v>
      </c>
    </row>
    <row r="52" spans="1:18" ht="9.75" customHeight="1" x14ac:dyDescent="0.25">
      <c r="A52" s="193" t="s">
        <v>943</v>
      </c>
      <c r="B52" s="194" t="s">
        <v>944</v>
      </c>
      <c r="C52" s="194" t="s">
        <v>501</v>
      </c>
      <c r="D52" s="194" t="s">
        <v>945</v>
      </c>
      <c r="E52" s="194" t="s">
        <v>503</v>
      </c>
      <c r="F52" s="194" t="s">
        <v>946</v>
      </c>
      <c r="G52" s="194" t="s">
        <v>947</v>
      </c>
      <c r="H52" s="194" t="s">
        <v>948</v>
      </c>
      <c r="I52" s="194" t="s">
        <v>949</v>
      </c>
      <c r="J52" s="194" t="s">
        <v>508</v>
      </c>
      <c r="K52" s="194" t="s">
        <v>950</v>
      </c>
      <c r="L52" s="195">
        <v>421903705119</v>
      </c>
      <c r="M52" s="194" t="s">
        <v>951</v>
      </c>
      <c r="N52" s="194"/>
      <c r="O52" s="194"/>
      <c r="P52" s="194"/>
      <c r="Q52" s="191"/>
      <c r="R52" s="192" t="str">
        <f t="shared" si="5"/>
        <v>00688312</v>
      </c>
    </row>
    <row r="53" spans="1:18" ht="9.75" customHeight="1" x14ac:dyDescent="0.25">
      <c r="A53" s="188" t="s">
        <v>952</v>
      </c>
      <c r="B53" s="189" t="s">
        <v>953</v>
      </c>
      <c r="C53" s="189" t="s">
        <v>501</v>
      </c>
      <c r="D53" s="189" t="s">
        <v>954</v>
      </c>
      <c r="E53" s="189" t="s">
        <v>805</v>
      </c>
      <c r="F53" s="189" t="s">
        <v>806</v>
      </c>
      <c r="G53" s="189" t="s">
        <v>955</v>
      </c>
      <c r="H53" s="189" t="s">
        <v>956</v>
      </c>
      <c r="I53" s="189" t="s">
        <v>957</v>
      </c>
      <c r="J53" s="189" t="s">
        <v>508</v>
      </c>
      <c r="K53" s="189" t="s">
        <v>957</v>
      </c>
      <c r="L53" s="190">
        <v>421908744859</v>
      </c>
      <c r="M53" s="189" t="s">
        <v>958</v>
      </c>
      <c r="N53" s="189"/>
      <c r="O53" s="189"/>
      <c r="P53" s="189"/>
      <c r="Q53" s="191"/>
      <c r="R53" s="192" t="str">
        <f t="shared" si="5"/>
        <v>42329809</v>
      </c>
    </row>
    <row r="54" spans="1:18" ht="9.75" customHeight="1" x14ac:dyDescent="0.25">
      <c r="A54" s="188" t="s">
        <v>959</v>
      </c>
      <c r="B54" s="189" t="s">
        <v>960</v>
      </c>
      <c r="C54" s="189" t="s">
        <v>501</v>
      </c>
      <c r="D54" s="189" t="s">
        <v>961</v>
      </c>
      <c r="E54" s="189" t="s">
        <v>503</v>
      </c>
      <c r="F54" s="189" t="s">
        <v>962</v>
      </c>
      <c r="G54" s="189" t="s">
        <v>963</v>
      </c>
      <c r="H54" s="189" t="s">
        <v>964</v>
      </c>
      <c r="I54" s="189" t="s">
        <v>965</v>
      </c>
      <c r="J54" s="189" t="s">
        <v>508</v>
      </c>
      <c r="K54" s="189" t="s">
        <v>965</v>
      </c>
      <c r="L54" s="190">
        <v>421902299675</v>
      </c>
      <c r="M54" s="189" t="s">
        <v>966</v>
      </c>
      <c r="N54" s="189"/>
      <c r="O54" s="189"/>
      <c r="P54" s="189"/>
      <c r="Q54" s="191"/>
      <c r="R54" s="192" t="str">
        <f t="shared" si="5"/>
        <v>30857791</v>
      </c>
    </row>
    <row r="55" spans="1:18" ht="9.75" customHeight="1" x14ac:dyDescent="0.25">
      <c r="A55" s="188" t="s">
        <v>967</v>
      </c>
      <c r="B55" s="189" t="s">
        <v>968</v>
      </c>
      <c r="C55" s="189" t="s">
        <v>501</v>
      </c>
      <c r="D55" s="189" t="s">
        <v>775</v>
      </c>
      <c r="E55" s="189" t="s">
        <v>969</v>
      </c>
      <c r="F55" s="189" t="s">
        <v>777</v>
      </c>
      <c r="G55" s="189" t="s">
        <v>970</v>
      </c>
      <c r="H55" s="189" t="s">
        <v>971</v>
      </c>
      <c r="I55" s="189" t="s">
        <v>972</v>
      </c>
      <c r="J55" s="189" t="s">
        <v>919</v>
      </c>
      <c r="K55" s="189" t="s">
        <v>973</v>
      </c>
      <c r="L55" s="190">
        <v>421911970887</v>
      </c>
      <c r="M55" s="189" t="s">
        <v>974</v>
      </c>
      <c r="N55" s="189"/>
      <c r="O55" s="189"/>
      <c r="P55" s="189"/>
      <c r="Q55" s="191"/>
      <c r="R55" s="192" t="str">
        <f t="shared" si="5"/>
        <v>35987901</v>
      </c>
    </row>
    <row r="56" spans="1:18" ht="9.75" customHeight="1" x14ac:dyDescent="0.25">
      <c r="A56" s="188" t="s">
        <v>975</v>
      </c>
      <c r="B56" s="189" t="s">
        <v>976</v>
      </c>
      <c r="C56" s="189" t="s">
        <v>501</v>
      </c>
      <c r="D56" s="189" t="s">
        <v>977</v>
      </c>
      <c r="E56" s="189" t="s">
        <v>741</v>
      </c>
      <c r="F56" s="189" t="s">
        <v>742</v>
      </c>
      <c r="G56" s="189" t="s">
        <v>978</v>
      </c>
      <c r="H56" s="189" t="s">
        <v>979</v>
      </c>
      <c r="I56" s="189" t="s">
        <v>980</v>
      </c>
      <c r="J56" s="189" t="s">
        <v>508</v>
      </c>
      <c r="K56" s="189"/>
      <c r="L56" s="190">
        <v>421902677720</v>
      </c>
      <c r="M56" s="189" t="s">
        <v>981</v>
      </c>
      <c r="N56" s="189"/>
      <c r="O56" s="189"/>
      <c r="P56" s="189"/>
      <c r="Q56" s="191"/>
      <c r="R56" s="192" t="str">
        <f t="shared" si="5"/>
        <v>53942663</v>
      </c>
    </row>
    <row r="57" spans="1:18" ht="9.75" customHeight="1" x14ac:dyDescent="0.25">
      <c r="A57" s="188" t="s">
        <v>982</v>
      </c>
      <c r="B57" s="189" t="s">
        <v>983</v>
      </c>
      <c r="C57" s="189" t="s">
        <v>501</v>
      </c>
      <c r="D57" s="189" t="s">
        <v>984</v>
      </c>
      <c r="E57" s="189" t="s">
        <v>985</v>
      </c>
      <c r="F57" s="189" t="s">
        <v>986</v>
      </c>
      <c r="G57" s="189" t="s">
        <v>987</v>
      </c>
      <c r="H57" s="189" t="s">
        <v>988</v>
      </c>
      <c r="I57" s="189" t="s">
        <v>989</v>
      </c>
      <c r="J57" s="189" t="s">
        <v>800</v>
      </c>
      <c r="K57" s="189" t="s">
        <v>989</v>
      </c>
      <c r="L57" s="190">
        <v>421905892677</v>
      </c>
      <c r="M57" s="189" t="s">
        <v>990</v>
      </c>
      <c r="N57" s="189"/>
      <c r="O57" s="189"/>
      <c r="P57" s="189"/>
      <c r="Q57" s="191"/>
      <c r="R57" s="192" t="str">
        <f t="shared" si="5"/>
        <v>37951343</v>
      </c>
    </row>
    <row r="58" spans="1:18" ht="9.75" customHeight="1" x14ac:dyDescent="0.25">
      <c r="A58" s="188" t="s">
        <v>991</v>
      </c>
      <c r="B58" s="189" t="s">
        <v>992</v>
      </c>
      <c r="C58" s="189" t="s">
        <v>501</v>
      </c>
      <c r="D58" s="189" t="s">
        <v>993</v>
      </c>
      <c r="E58" s="189" t="s">
        <v>503</v>
      </c>
      <c r="F58" s="189" t="s">
        <v>994</v>
      </c>
      <c r="G58" s="189" t="s">
        <v>995</v>
      </c>
      <c r="H58" s="189" t="s">
        <v>996</v>
      </c>
      <c r="I58" s="189" t="s">
        <v>997</v>
      </c>
      <c r="J58" s="189" t="s">
        <v>919</v>
      </c>
      <c r="K58" s="189" t="s">
        <v>998</v>
      </c>
      <c r="L58" s="190">
        <v>421905504131</v>
      </c>
      <c r="M58" s="189" t="s">
        <v>999</v>
      </c>
      <c r="N58" s="189"/>
      <c r="O58" s="189"/>
      <c r="P58" s="189"/>
      <c r="Q58" s="191"/>
      <c r="R58" s="192" t="str">
        <f t="shared" si="5"/>
        <v>30847991</v>
      </c>
    </row>
    <row r="59" spans="1:18" ht="9.75" customHeight="1" x14ac:dyDescent="0.25">
      <c r="A59" s="188" t="s">
        <v>1000</v>
      </c>
      <c r="B59" s="189" t="s">
        <v>1001</v>
      </c>
      <c r="C59" s="189" t="s">
        <v>501</v>
      </c>
      <c r="D59" s="189" t="s">
        <v>1002</v>
      </c>
      <c r="E59" s="189" t="s">
        <v>1003</v>
      </c>
      <c r="F59" s="189" t="s">
        <v>1004</v>
      </c>
      <c r="G59" s="189" t="s">
        <v>1005</v>
      </c>
      <c r="H59" s="189" t="s">
        <v>1006</v>
      </c>
      <c r="I59" s="189" t="s">
        <v>1007</v>
      </c>
      <c r="J59" s="189" t="s">
        <v>508</v>
      </c>
      <c r="K59" s="189" t="s">
        <v>1007</v>
      </c>
      <c r="L59" s="190">
        <v>421948800954</v>
      </c>
      <c r="M59" s="189" t="s">
        <v>1008</v>
      </c>
      <c r="N59" s="189"/>
      <c r="O59" s="189"/>
      <c r="P59" s="189"/>
      <c r="Q59" s="191"/>
      <c r="R59" s="192" t="str">
        <f t="shared" si="5"/>
        <v>35992204</v>
      </c>
    </row>
    <row r="60" spans="1:18" ht="9.75" customHeight="1" x14ac:dyDescent="0.25">
      <c r="A60" s="193" t="s">
        <v>1009</v>
      </c>
      <c r="B60" s="194" t="s">
        <v>1010</v>
      </c>
      <c r="C60" s="194" t="s">
        <v>501</v>
      </c>
      <c r="D60" s="194" t="s">
        <v>1011</v>
      </c>
      <c r="E60" s="194" t="s">
        <v>503</v>
      </c>
      <c r="F60" s="194" t="s">
        <v>1012</v>
      </c>
      <c r="G60" s="194" t="s">
        <v>1013</v>
      </c>
      <c r="H60" s="194" t="s">
        <v>1014</v>
      </c>
      <c r="I60" s="194" t="s">
        <v>1015</v>
      </c>
      <c r="J60" s="194" t="s">
        <v>585</v>
      </c>
      <c r="K60" s="194" t="s">
        <v>1016</v>
      </c>
      <c r="L60" s="195">
        <v>421903555547</v>
      </c>
      <c r="M60" s="194" t="s">
        <v>1017</v>
      </c>
      <c r="N60" s="194"/>
      <c r="O60" s="194"/>
      <c r="P60" s="194"/>
      <c r="Q60" s="191"/>
      <c r="R60" s="192" t="str">
        <f t="shared" si="5"/>
        <v>42269423</v>
      </c>
    </row>
    <row r="61" spans="1:18" ht="9.75" customHeight="1" x14ac:dyDescent="0.25">
      <c r="A61" s="188" t="s">
        <v>1018</v>
      </c>
      <c r="B61" s="189" t="s">
        <v>1019</v>
      </c>
      <c r="C61" s="189" t="s">
        <v>501</v>
      </c>
      <c r="D61" s="189" t="s">
        <v>1020</v>
      </c>
      <c r="E61" s="189" t="s">
        <v>1021</v>
      </c>
      <c r="F61" s="189" t="s">
        <v>1022</v>
      </c>
      <c r="G61" s="189" t="s">
        <v>1023</v>
      </c>
      <c r="H61" s="189" t="s">
        <v>1024</v>
      </c>
      <c r="I61" s="189" t="s">
        <v>1025</v>
      </c>
      <c r="J61" s="189" t="s">
        <v>508</v>
      </c>
      <c r="K61" s="189" t="s">
        <v>1025</v>
      </c>
      <c r="L61" s="190">
        <v>421903175665</v>
      </c>
      <c r="M61" s="189" t="s">
        <v>1026</v>
      </c>
      <c r="N61" s="189"/>
      <c r="O61" s="189"/>
      <c r="P61" s="189"/>
      <c r="Q61" s="191"/>
      <c r="R61" s="192"/>
    </row>
    <row r="62" spans="1:18" ht="9.75" customHeight="1" x14ac:dyDescent="0.25">
      <c r="A62" s="193" t="s">
        <v>1027</v>
      </c>
      <c r="B62" s="194" t="s">
        <v>1028</v>
      </c>
      <c r="C62" s="194" t="s">
        <v>501</v>
      </c>
      <c r="D62" s="194" t="s">
        <v>1029</v>
      </c>
      <c r="E62" s="194" t="s">
        <v>805</v>
      </c>
      <c r="F62" s="194" t="s">
        <v>806</v>
      </c>
      <c r="G62" s="194" t="s">
        <v>1030</v>
      </c>
      <c r="H62" s="194" t="s">
        <v>1031</v>
      </c>
      <c r="I62" s="194" t="s">
        <v>1032</v>
      </c>
      <c r="J62" s="194" t="s">
        <v>585</v>
      </c>
      <c r="K62" s="194" t="s">
        <v>1033</v>
      </c>
      <c r="L62" s="195">
        <v>421918626994</v>
      </c>
      <c r="M62" s="194" t="s">
        <v>1034</v>
      </c>
      <c r="N62" s="194"/>
      <c r="O62" s="194"/>
      <c r="P62" s="194"/>
      <c r="Q62" s="191"/>
      <c r="R62" s="192" t="str">
        <f t="shared" ref="R62:R69" si="6">A62</f>
        <v>00595209</v>
      </c>
    </row>
    <row r="63" spans="1:18" ht="9.75" customHeight="1" x14ac:dyDescent="0.25">
      <c r="A63" s="188" t="s">
        <v>1035</v>
      </c>
      <c r="B63" s="189" t="s">
        <v>1036</v>
      </c>
      <c r="C63" s="189" t="s">
        <v>501</v>
      </c>
      <c r="D63" s="189" t="s">
        <v>1037</v>
      </c>
      <c r="E63" s="189" t="s">
        <v>1038</v>
      </c>
      <c r="F63" s="189" t="s">
        <v>353</v>
      </c>
      <c r="G63" s="189"/>
      <c r="H63" s="189" t="s">
        <v>1039</v>
      </c>
      <c r="I63" s="189" t="s">
        <v>1040</v>
      </c>
      <c r="J63" s="189" t="s">
        <v>508</v>
      </c>
      <c r="K63" s="189" t="s">
        <v>1040</v>
      </c>
      <c r="L63" s="190">
        <v>421907835443</v>
      </c>
      <c r="M63" s="189" t="s">
        <v>1041</v>
      </c>
      <c r="N63" s="189"/>
      <c r="O63" s="189"/>
      <c r="P63" s="189"/>
      <c r="Q63" s="191"/>
      <c r="R63" s="192" t="str">
        <f t="shared" si="6"/>
        <v>00689025</v>
      </c>
    </row>
    <row r="64" spans="1:18" ht="9.75" customHeight="1" x14ac:dyDescent="0.25">
      <c r="A64" s="188" t="s">
        <v>1042</v>
      </c>
      <c r="B64" s="189" t="s">
        <v>1043</v>
      </c>
      <c r="C64" s="189" t="s">
        <v>765</v>
      </c>
      <c r="D64" s="189" t="s">
        <v>1044</v>
      </c>
      <c r="E64" s="189" t="s">
        <v>1045</v>
      </c>
      <c r="F64" s="189" t="s">
        <v>1046</v>
      </c>
      <c r="G64" s="189" t="s">
        <v>1047</v>
      </c>
      <c r="H64" s="189" t="s">
        <v>1048</v>
      </c>
      <c r="I64" s="189" t="s">
        <v>1049</v>
      </c>
      <c r="J64" s="189" t="s">
        <v>1050</v>
      </c>
      <c r="K64" s="189" t="s">
        <v>1049</v>
      </c>
      <c r="L64" s="190">
        <v>421911674673</v>
      </c>
      <c r="M64" s="189" t="s">
        <v>1051</v>
      </c>
      <c r="N64" s="189"/>
      <c r="O64" s="189"/>
      <c r="P64" s="189"/>
      <c r="Q64" s="191"/>
      <c r="R64" s="192" t="str">
        <f t="shared" si="6"/>
        <v>00313319</v>
      </c>
    </row>
    <row r="65" spans="1:18" ht="9.75" customHeight="1" x14ac:dyDescent="0.25">
      <c r="A65" s="188" t="s">
        <v>1052</v>
      </c>
      <c r="B65" s="189" t="s">
        <v>1053</v>
      </c>
      <c r="C65" s="189" t="s">
        <v>765</v>
      </c>
      <c r="D65" s="189" t="s">
        <v>1054</v>
      </c>
      <c r="E65" s="189" t="s">
        <v>1055</v>
      </c>
      <c r="F65" s="189" t="s">
        <v>1056</v>
      </c>
      <c r="G65" s="189" t="s">
        <v>1057</v>
      </c>
      <c r="H65" s="189" t="s">
        <v>1058</v>
      </c>
      <c r="I65" s="189" t="s">
        <v>1059</v>
      </c>
      <c r="J65" s="189" t="s">
        <v>1050</v>
      </c>
      <c r="K65" s="189" t="s">
        <v>1059</v>
      </c>
      <c r="L65" s="190">
        <v>421527167202</v>
      </c>
      <c r="M65" s="189" t="s">
        <v>1060</v>
      </c>
      <c r="N65" s="189"/>
      <c r="O65" s="189"/>
      <c r="P65" s="189"/>
      <c r="Q65" s="191"/>
      <c r="R65" s="192" t="str">
        <f t="shared" si="6"/>
        <v>00326470</v>
      </c>
    </row>
    <row r="66" spans="1:18" ht="9.75" customHeight="1" x14ac:dyDescent="0.25">
      <c r="A66" s="188" t="s">
        <v>1061</v>
      </c>
      <c r="B66" s="189" t="s">
        <v>1062</v>
      </c>
      <c r="C66" s="189" t="s">
        <v>765</v>
      </c>
      <c r="D66" s="189" t="s">
        <v>1063</v>
      </c>
      <c r="E66" s="189" t="s">
        <v>1064</v>
      </c>
      <c r="F66" s="189" t="s">
        <v>1065</v>
      </c>
      <c r="G66" s="189" t="s">
        <v>1066</v>
      </c>
      <c r="H66" s="189" t="s">
        <v>1067</v>
      </c>
      <c r="I66" s="189" t="s">
        <v>1068</v>
      </c>
      <c r="J66" s="189" t="s">
        <v>1050</v>
      </c>
      <c r="K66" s="189" t="s">
        <v>1068</v>
      </c>
      <c r="L66" s="190">
        <v>421362851307</v>
      </c>
      <c r="M66" s="189" t="s">
        <v>1069</v>
      </c>
      <c r="N66" s="189"/>
      <c r="O66" s="189"/>
      <c r="P66" s="189"/>
      <c r="Q66" s="191"/>
      <c r="R66" s="192" t="str">
        <f t="shared" si="6"/>
        <v>00309303</v>
      </c>
    </row>
    <row r="67" spans="1:18" ht="9.75" customHeight="1" x14ac:dyDescent="0.25">
      <c r="A67" s="188" t="s">
        <v>1070</v>
      </c>
      <c r="B67" s="189" t="s">
        <v>1071</v>
      </c>
      <c r="C67" s="189" t="s">
        <v>501</v>
      </c>
      <c r="D67" s="189" t="s">
        <v>1072</v>
      </c>
      <c r="E67" s="189" t="s">
        <v>1073</v>
      </c>
      <c r="F67" s="189" t="s">
        <v>1074</v>
      </c>
      <c r="G67" s="189" t="s">
        <v>1075</v>
      </c>
      <c r="H67" s="189" t="s">
        <v>1076</v>
      </c>
      <c r="I67" s="189" t="s">
        <v>1077</v>
      </c>
      <c r="J67" s="189" t="s">
        <v>1078</v>
      </c>
      <c r="K67" s="189" t="s">
        <v>1077</v>
      </c>
      <c r="L67" s="190">
        <v>421903882441</v>
      </c>
      <c r="M67" s="189" t="s">
        <v>1079</v>
      </c>
      <c r="N67" s="189"/>
      <c r="O67" s="189"/>
      <c r="P67" s="189"/>
      <c r="Q67" s="191"/>
      <c r="R67" s="192" t="str">
        <f t="shared" si="6"/>
        <v>42375177</v>
      </c>
    </row>
    <row r="68" spans="1:18" ht="9.75" customHeight="1" x14ac:dyDescent="0.25">
      <c r="A68" s="188" t="s">
        <v>1080</v>
      </c>
      <c r="B68" s="189" t="s">
        <v>1081</v>
      </c>
      <c r="C68" s="189" t="s">
        <v>501</v>
      </c>
      <c r="D68" s="189" t="s">
        <v>1082</v>
      </c>
      <c r="E68" s="189" t="s">
        <v>503</v>
      </c>
      <c r="F68" s="189" t="s">
        <v>1083</v>
      </c>
      <c r="G68" s="189" t="s">
        <v>1084</v>
      </c>
      <c r="H68" s="189" t="s">
        <v>1085</v>
      </c>
      <c r="I68" s="189" t="s">
        <v>1086</v>
      </c>
      <c r="J68" s="189" t="s">
        <v>508</v>
      </c>
      <c r="K68" s="189" t="s">
        <v>1086</v>
      </c>
      <c r="L68" s="190">
        <v>421904566528</v>
      </c>
      <c r="M68" s="189" t="s">
        <v>654</v>
      </c>
      <c r="N68" s="189"/>
      <c r="O68" s="189"/>
      <c r="P68" s="189"/>
      <c r="Q68" s="191"/>
      <c r="R68" s="192" t="str">
        <f t="shared" si="6"/>
        <v>42253284</v>
      </c>
    </row>
    <row r="69" spans="1:18" ht="9.75" customHeight="1" x14ac:dyDescent="0.25">
      <c r="A69" s="188" t="s">
        <v>1087</v>
      </c>
      <c r="B69" s="189" t="s">
        <v>1088</v>
      </c>
      <c r="C69" s="189" t="s">
        <v>501</v>
      </c>
      <c r="D69" s="189" t="s">
        <v>1089</v>
      </c>
      <c r="E69" s="189" t="s">
        <v>884</v>
      </c>
      <c r="F69" s="189" t="s">
        <v>885</v>
      </c>
      <c r="G69" s="198" t="s">
        <v>1090</v>
      </c>
      <c r="H69" s="189" t="s">
        <v>1091</v>
      </c>
      <c r="I69" s="189" t="s">
        <v>1092</v>
      </c>
      <c r="J69" s="189" t="s">
        <v>1093</v>
      </c>
      <c r="K69" s="189" t="s">
        <v>1094</v>
      </c>
      <c r="L69" s="190">
        <v>421917659092</v>
      </c>
      <c r="M69" s="189" t="s">
        <v>1095</v>
      </c>
      <c r="N69" s="189"/>
      <c r="O69" s="189"/>
      <c r="P69" s="189"/>
      <c r="Q69" s="191"/>
      <c r="R69" s="192" t="str">
        <f t="shared" si="6"/>
        <v>35994134</v>
      </c>
    </row>
    <row r="70" spans="1:18" ht="9.75" customHeight="1" x14ac:dyDescent="0.25">
      <c r="A70" s="188" t="s">
        <v>1096</v>
      </c>
      <c r="B70" s="189" t="s">
        <v>1097</v>
      </c>
      <c r="C70" s="189" t="s">
        <v>501</v>
      </c>
      <c r="D70" s="189" t="s">
        <v>1098</v>
      </c>
      <c r="E70" s="189" t="s">
        <v>1099</v>
      </c>
      <c r="F70" s="189" t="s">
        <v>1100</v>
      </c>
      <c r="G70" s="189" t="s">
        <v>1101</v>
      </c>
      <c r="H70" s="189" t="s">
        <v>1102</v>
      </c>
      <c r="I70" s="189" t="s">
        <v>1103</v>
      </c>
      <c r="J70" s="189" t="s">
        <v>919</v>
      </c>
      <c r="K70" s="189" t="s">
        <v>1103</v>
      </c>
      <c r="L70" s="190">
        <v>421905567307</v>
      </c>
      <c r="M70" s="189" t="s">
        <v>1104</v>
      </c>
      <c r="N70" s="189"/>
      <c r="O70" s="189"/>
      <c r="P70" s="189"/>
      <c r="Q70" s="191"/>
      <c r="R70" s="192"/>
    </row>
    <row r="71" spans="1:18" ht="9.75" customHeight="1" x14ac:dyDescent="0.25">
      <c r="A71" s="188" t="s">
        <v>1105</v>
      </c>
      <c r="B71" s="189" t="s">
        <v>1106</v>
      </c>
      <c r="C71" s="189" t="s">
        <v>558</v>
      </c>
      <c r="D71" s="189" t="s">
        <v>1107</v>
      </c>
      <c r="E71" s="189" t="s">
        <v>523</v>
      </c>
      <c r="F71" s="189" t="s">
        <v>524</v>
      </c>
      <c r="G71" s="189" t="s">
        <v>1108</v>
      </c>
      <c r="H71" s="189" t="s">
        <v>1109</v>
      </c>
      <c r="I71" s="189" t="s">
        <v>1110</v>
      </c>
      <c r="J71" s="189" t="s">
        <v>565</v>
      </c>
      <c r="K71" s="189" t="s">
        <v>654</v>
      </c>
      <c r="L71" s="190" t="s">
        <v>654</v>
      </c>
      <c r="M71" s="189" t="s">
        <v>654</v>
      </c>
      <c r="N71" s="189"/>
      <c r="O71" s="189"/>
      <c r="P71" s="189"/>
      <c r="Q71" s="191"/>
      <c r="R71" s="192" t="str">
        <f t="shared" ref="R71:R77" si="7">A71</f>
        <v>36332500</v>
      </c>
    </row>
    <row r="72" spans="1:18" ht="9.75" customHeight="1" x14ac:dyDescent="0.25">
      <c r="A72" s="188" t="s">
        <v>1111</v>
      </c>
      <c r="B72" s="189" t="s">
        <v>1112</v>
      </c>
      <c r="C72" s="189" t="s">
        <v>501</v>
      </c>
      <c r="D72" s="189" t="s">
        <v>1113</v>
      </c>
      <c r="E72" s="189" t="s">
        <v>1114</v>
      </c>
      <c r="F72" s="189" t="s">
        <v>1115</v>
      </c>
      <c r="G72" s="189" t="s">
        <v>1116</v>
      </c>
      <c r="H72" s="189" t="s">
        <v>1117</v>
      </c>
      <c r="I72" s="189" t="s">
        <v>1118</v>
      </c>
      <c r="J72" s="189" t="s">
        <v>508</v>
      </c>
      <c r="K72" s="189" t="s">
        <v>1118</v>
      </c>
      <c r="L72" s="190">
        <v>421905656180</v>
      </c>
      <c r="M72" s="189" t="s">
        <v>654</v>
      </c>
      <c r="N72" s="189"/>
      <c r="O72" s="189"/>
      <c r="P72" s="189"/>
      <c r="Q72" s="191"/>
      <c r="R72" s="192" t="str">
        <f t="shared" si="7"/>
        <v>37832743</v>
      </c>
    </row>
    <row r="73" spans="1:18" ht="9.75" customHeight="1" x14ac:dyDescent="0.25">
      <c r="A73" s="188" t="s">
        <v>1119</v>
      </c>
      <c r="B73" s="189" t="s">
        <v>1120</v>
      </c>
      <c r="C73" s="189" t="s">
        <v>501</v>
      </c>
      <c r="D73" s="189" t="s">
        <v>1121</v>
      </c>
      <c r="E73" s="189" t="s">
        <v>776</v>
      </c>
      <c r="F73" s="189" t="s">
        <v>777</v>
      </c>
      <c r="G73" s="189" t="s">
        <v>1122</v>
      </c>
      <c r="H73" s="189" t="s">
        <v>1123</v>
      </c>
      <c r="I73" s="189" t="s">
        <v>1124</v>
      </c>
      <c r="J73" s="189" t="s">
        <v>508</v>
      </c>
      <c r="K73" s="189" t="s">
        <v>1124</v>
      </c>
      <c r="L73" s="190">
        <v>421905168178</v>
      </c>
      <c r="M73" s="189" t="s">
        <v>654</v>
      </c>
      <c r="N73" s="189"/>
      <c r="O73" s="189"/>
      <c r="P73" s="189"/>
      <c r="Q73" s="191"/>
      <c r="R73" s="192" t="str">
        <f t="shared" si="7"/>
        <v>42007445</v>
      </c>
    </row>
    <row r="74" spans="1:18" ht="9.75" customHeight="1" x14ac:dyDescent="0.25">
      <c r="A74" s="188" t="s">
        <v>1125</v>
      </c>
      <c r="B74" s="189" t="s">
        <v>1126</v>
      </c>
      <c r="C74" s="189" t="s">
        <v>501</v>
      </c>
      <c r="D74" s="189" t="s">
        <v>1127</v>
      </c>
      <c r="E74" s="189" t="s">
        <v>625</v>
      </c>
      <c r="F74" s="189" t="s">
        <v>626</v>
      </c>
      <c r="G74" s="198" t="s">
        <v>1128</v>
      </c>
      <c r="H74" s="189" t="s">
        <v>1129</v>
      </c>
      <c r="I74" s="189" t="s">
        <v>1130</v>
      </c>
      <c r="J74" s="189" t="s">
        <v>508</v>
      </c>
      <c r="K74" s="189" t="s">
        <v>1131</v>
      </c>
      <c r="L74" s="190">
        <v>421905897072</v>
      </c>
      <c r="M74" s="189" t="s">
        <v>1132</v>
      </c>
      <c r="N74" s="189"/>
      <c r="O74" s="189"/>
      <c r="P74" s="189"/>
      <c r="Q74" s="191"/>
      <c r="R74" s="192" t="str">
        <f t="shared" si="7"/>
        <v>36102181</v>
      </c>
    </row>
    <row r="75" spans="1:18" ht="9.75" customHeight="1" x14ac:dyDescent="0.25">
      <c r="A75" s="188" t="s">
        <v>1133</v>
      </c>
      <c r="B75" s="189" t="s">
        <v>1134</v>
      </c>
      <c r="C75" s="189" t="s">
        <v>501</v>
      </c>
      <c r="D75" s="189" t="s">
        <v>1135</v>
      </c>
      <c r="E75" s="189" t="s">
        <v>1136</v>
      </c>
      <c r="F75" s="189" t="s">
        <v>1137</v>
      </c>
      <c r="G75" s="189" t="s">
        <v>1138</v>
      </c>
      <c r="H75" s="189" t="s">
        <v>1139</v>
      </c>
      <c r="I75" s="189" t="s">
        <v>1140</v>
      </c>
      <c r="J75" s="189" t="s">
        <v>508</v>
      </c>
      <c r="K75" s="189" t="s">
        <v>1140</v>
      </c>
      <c r="L75" s="190">
        <v>421948486366</v>
      </c>
      <c r="M75" s="189" t="s">
        <v>1141</v>
      </c>
      <c r="N75" s="189"/>
      <c r="O75" s="189"/>
      <c r="P75" s="189"/>
      <c r="Q75" s="191"/>
      <c r="R75" s="192" t="str">
        <f t="shared" si="7"/>
        <v>42172209</v>
      </c>
    </row>
    <row r="76" spans="1:18" ht="9.75" customHeight="1" x14ac:dyDescent="0.25">
      <c r="A76" s="188" t="s">
        <v>1142</v>
      </c>
      <c r="B76" s="189" t="s">
        <v>1143</v>
      </c>
      <c r="C76" s="189" t="s">
        <v>501</v>
      </c>
      <c r="D76" s="189" t="s">
        <v>1144</v>
      </c>
      <c r="E76" s="189" t="s">
        <v>503</v>
      </c>
      <c r="F76" s="189" t="s">
        <v>1145</v>
      </c>
      <c r="G76" s="189" t="s">
        <v>1146</v>
      </c>
      <c r="H76" s="189" t="s">
        <v>1147</v>
      </c>
      <c r="I76" s="189" t="s">
        <v>1148</v>
      </c>
      <c r="J76" s="194" t="s">
        <v>585</v>
      </c>
      <c r="K76" s="189"/>
      <c r="L76" s="190">
        <v>421918817207</v>
      </c>
      <c r="M76" s="189" t="s">
        <v>1149</v>
      </c>
      <c r="N76" s="189"/>
      <c r="O76" s="189"/>
      <c r="P76" s="189"/>
      <c r="Q76" s="191"/>
      <c r="R76" s="192" t="str">
        <f t="shared" si="7"/>
        <v>50607332</v>
      </c>
    </row>
    <row r="77" spans="1:18" ht="9.75" customHeight="1" x14ac:dyDescent="0.25">
      <c r="A77" s="188" t="s">
        <v>1150</v>
      </c>
      <c r="B77" s="189" t="s">
        <v>1151</v>
      </c>
      <c r="C77" s="189" t="s">
        <v>501</v>
      </c>
      <c r="D77" s="189" t="s">
        <v>1152</v>
      </c>
      <c r="E77" s="189" t="s">
        <v>1153</v>
      </c>
      <c r="F77" s="189" t="s">
        <v>1154</v>
      </c>
      <c r="G77" s="189" t="s">
        <v>1155</v>
      </c>
      <c r="H77" s="189" t="s">
        <v>1156</v>
      </c>
      <c r="I77" s="189" t="s">
        <v>1157</v>
      </c>
      <c r="J77" s="189" t="s">
        <v>508</v>
      </c>
      <c r="K77" s="189" t="s">
        <v>1157</v>
      </c>
      <c r="L77" s="190">
        <v>421904339283</v>
      </c>
      <c r="M77" s="189" t="s">
        <v>1158</v>
      </c>
      <c r="N77" s="189"/>
      <c r="O77" s="189"/>
      <c r="P77" s="189"/>
      <c r="Q77" s="191"/>
      <c r="R77" s="192" t="str">
        <f t="shared" si="7"/>
        <v>42279607</v>
      </c>
    </row>
    <row r="78" spans="1:18" ht="9.75" customHeight="1" x14ac:dyDescent="0.25">
      <c r="A78" s="188" t="s">
        <v>1159</v>
      </c>
      <c r="B78" s="189" t="s">
        <v>1160</v>
      </c>
      <c r="C78" s="189" t="s">
        <v>501</v>
      </c>
      <c r="D78" s="189" t="s">
        <v>1161</v>
      </c>
      <c r="E78" s="189" t="s">
        <v>625</v>
      </c>
      <c r="F78" s="189" t="s">
        <v>1162</v>
      </c>
      <c r="G78" s="189" t="s">
        <v>1163</v>
      </c>
      <c r="H78" s="189" t="s">
        <v>1164</v>
      </c>
      <c r="I78" s="189" t="s">
        <v>1165</v>
      </c>
      <c r="J78" s="189" t="s">
        <v>508</v>
      </c>
      <c r="K78" s="189" t="s">
        <v>1165</v>
      </c>
      <c r="L78" s="190">
        <v>421908842839</v>
      </c>
      <c r="M78" s="189" t="s">
        <v>1166</v>
      </c>
      <c r="N78" s="189"/>
      <c r="O78" s="189"/>
      <c r="P78" s="189"/>
      <c r="Q78" s="191"/>
      <c r="R78" s="191"/>
    </row>
    <row r="79" spans="1:18" ht="9.75" customHeight="1" x14ac:dyDescent="0.25">
      <c r="A79" s="188" t="s">
        <v>1167</v>
      </c>
      <c r="B79" s="189" t="s">
        <v>1168</v>
      </c>
      <c r="C79" s="189" t="s">
        <v>558</v>
      </c>
      <c r="D79" s="189" t="s">
        <v>1169</v>
      </c>
      <c r="E79" s="189" t="s">
        <v>503</v>
      </c>
      <c r="F79" s="189" t="s">
        <v>1170</v>
      </c>
      <c r="G79" s="189" t="s">
        <v>1171</v>
      </c>
      <c r="H79" s="189" t="s">
        <v>1172</v>
      </c>
      <c r="I79" s="189" t="s">
        <v>1173</v>
      </c>
      <c r="J79" s="189" t="s">
        <v>1174</v>
      </c>
      <c r="K79" s="189" t="s">
        <v>1173</v>
      </c>
      <c r="L79" s="190">
        <v>421908794333</v>
      </c>
      <c r="M79" s="189" t="s">
        <v>1175</v>
      </c>
      <c r="N79" s="189"/>
      <c r="O79" s="189"/>
      <c r="P79" s="189"/>
      <c r="Q79" s="191"/>
      <c r="R79" s="191"/>
    </row>
    <row r="80" spans="1:18" ht="9.75" customHeight="1" x14ac:dyDescent="0.25">
      <c r="A80" s="188" t="s">
        <v>1176</v>
      </c>
      <c r="B80" s="189" t="s">
        <v>1177</v>
      </c>
      <c r="C80" s="189" t="s">
        <v>501</v>
      </c>
      <c r="D80" s="189" t="s">
        <v>1178</v>
      </c>
      <c r="E80" s="189" t="s">
        <v>1179</v>
      </c>
      <c r="F80" s="189" t="s">
        <v>1180</v>
      </c>
      <c r="G80" s="189" t="s">
        <v>1181</v>
      </c>
      <c r="H80" s="189" t="s">
        <v>1182</v>
      </c>
      <c r="I80" s="189" t="s">
        <v>1183</v>
      </c>
      <c r="J80" s="189" t="s">
        <v>1184</v>
      </c>
      <c r="K80" s="189" t="s">
        <v>1183</v>
      </c>
      <c r="L80" s="190">
        <v>421910388699</v>
      </c>
      <c r="M80" s="189" t="s">
        <v>1185</v>
      </c>
      <c r="N80" s="189"/>
      <c r="O80" s="189"/>
      <c r="P80" s="189"/>
      <c r="Q80" s="191"/>
      <c r="R80" s="191"/>
    </row>
    <row r="81" spans="1:18" ht="9.75" customHeight="1" x14ac:dyDescent="0.25">
      <c r="A81" s="188" t="s">
        <v>1186</v>
      </c>
      <c r="B81" s="189" t="s">
        <v>1187</v>
      </c>
      <c r="C81" s="189" t="s">
        <v>501</v>
      </c>
      <c r="D81" s="189" t="s">
        <v>1188</v>
      </c>
      <c r="E81" s="189" t="s">
        <v>503</v>
      </c>
      <c r="F81" s="189" t="s">
        <v>715</v>
      </c>
      <c r="G81" s="198" t="s">
        <v>1189</v>
      </c>
      <c r="H81" s="189" t="s">
        <v>1190</v>
      </c>
      <c r="I81" s="189" t="s">
        <v>1191</v>
      </c>
      <c r="J81" s="189" t="s">
        <v>508</v>
      </c>
      <c r="K81" s="189" t="s">
        <v>1191</v>
      </c>
      <c r="L81" s="190">
        <v>421905659005</v>
      </c>
      <c r="M81" s="189" t="s">
        <v>1192</v>
      </c>
      <c r="N81" s="189"/>
      <c r="O81" s="189"/>
      <c r="P81" s="189"/>
      <c r="Q81" s="191"/>
      <c r="R81" s="191"/>
    </row>
    <row r="82" spans="1:18" ht="9.75" customHeight="1" x14ac:dyDescent="0.25">
      <c r="A82" s="188" t="s">
        <v>1193</v>
      </c>
      <c r="B82" s="189" t="s">
        <v>1194</v>
      </c>
      <c r="C82" s="189" t="s">
        <v>501</v>
      </c>
      <c r="D82" s="189" t="s">
        <v>1195</v>
      </c>
      <c r="E82" s="189" t="s">
        <v>805</v>
      </c>
      <c r="F82" s="189" t="s">
        <v>806</v>
      </c>
      <c r="G82" s="198" t="s">
        <v>1196</v>
      </c>
      <c r="H82" s="189" t="s">
        <v>1197</v>
      </c>
      <c r="I82" s="189" t="s">
        <v>1198</v>
      </c>
      <c r="J82" s="189" t="s">
        <v>1199</v>
      </c>
      <c r="K82" s="189" t="s">
        <v>1200</v>
      </c>
      <c r="L82" s="190">
        <v>421903528610</v>
      </c>
      <c r="M82" s="189" t="s">
        <v>1201</v>
      </c>
      <c r="N82" s="189"/>
      <c r="O82" s="189"/>
      <c r="P82" s="189"/>
      <c r="Q82" s="191"/>
      <c r="R82" s="191"/>
    </row>
    <row r="83" spans="1:18" ht="9.75" customHeight="1" x14ac:dyDescent="0.25">
      <c r="A83" s="188" t="s">
        <v>1202</v>
      </c>
      <c r="B83" s="189" t="s">
        <v>1203</v>
      </c>
      <c r="C83" s="189" t="s">
        <v>501</v>
      </c>
      <c r="D83" s="189" t="s">
        <v>1204</v>
      </c>
      <c r="E83" s="189" t="s">
        <v>503</v>
      </c>
      <c r="F83" s="189" t="s">
        <v>1205</v>
      </c>
      <c r="G83" s="189" t="s">
        <v>1206</v>
      </c>
      <c r="H83" s="189" t="s">
        <v>1207</v>
      </c>
      <c r="I83" s="189" t="s">
        <v>1208</v>
      </c>
      <c r="J83" s="189" t="s">
        <v>508</v>
      </c>
      <c r="K83" s="189" t="s">
        <v>1208</v>
      </c>
      <c r="L83" s="190">
        <v>421903413040</v>
      </c>
      <c r="M83" s="189" t="s">
        <v>1209</v>
      </c>
      <c r="N83" s="189"/>
      <c r="O83" s="189"/>
      <c r="P83" s="189"/>
      <c r="Q83" s="191"/>
      <c r="R83" s="191"/>
    </row>
    <row r="84" spans="1:18" ht="9.75" customHeight="1" x14ac:dyDescent="0.25">
      <c r="A84" s="193" t="s">
        <v>1210</v>
      </c>
      <c r="B84" s="194" t="s">
        <v>1211</v>
      </c>
      <c r="C84" s="194" t="s">
        <v>501</v>
      </c>
      <c r="D84" s="194" t="s">
        <v>1212</v>
      </c>
      <c r="E84" s="194" t="s">
        <v>503</v>
      </c>
      <c r="F84" s="194" t="s">
        <v>504</v>
      </c>
      <c r="G84" s="197" t="s">
        <v>1213</v>
      </c>
      <c r="H84" s="194" t="s">
        <v>1214</v>
      </c>
      <c r="I84" s="194" t="s">
        <v>1215</v>
      </c>
      <c r="J84" s="194" t="s">
        <v>585</v>
      </c>
      <c r="K84" s="194" t="s">
        <v>1215</v>
      </c>
      <c r="L84" s="195">
        <v>421908868248</v>
      </c>
      <c r="M84" s="194" t="s">
        <v>1216</v>
      </c>
      <c r="N84" s="194"/>
      <c r="O84" s="194"/>
      <c r="P84" s="194"/>
      <c r="Q84" s="191"/>
      <c r="R84" s="191"/>
    </row>
    <row r="85" spans="1:18" ht="9.75" customHeight="1" x14ac:dyDescent="0.25">
      <c r="A85" s="193" t="s">
        <v>1217</v>
      </c>
      <c r="B85" s="194" t="s">
        <v>1218</v>
      </c>
      <c r="C85" s="194" t="s">
        <v>501</v>
      </c>
      <c r="D85" s="194" t="s">
        <v>1219</v>
      </c>
      <c r="E85" s="194" t="s">
        <v>723</v>
      </c>
      <c r="F85" s="194" t="s">
        <v>561</v>
      </c>
      <c r="G85" s="194" t="s">
        <v>1220</v>
      </c>
      <c r="H85" s="194" t="s">
        <v>1221</v>
      </c>
      <c r="I85" s="194" t="s">
        <v>1222</v>
      </c>
      <c r="J85" s="194" t="s">
        <v>1223</v>
      </c>
      <c r="K85" s="194" t="s">
        <v>1224</v>
      </c>
      <c r="L85" s="195">
        <v>421919188236</v>
      </c>
      <c r="M85" s="194" t="s">
        <v>1225</v>
      </c>
      <c r="N85" s="194"/>
      <c r="O85" s="194"/>
      <c r="P85" s="194"/>
      <c r="Q85" s="191"/>
      <c r="R85" s="191"/>
    </row>
    <row r="86" spans="1:18" ht="9.75" customHeight="1" x14ac:dyDescent="0.25">
      <c r="A86" s="193" t="s">
        <v>1226</v>
      </c>
      <c r="B86" s="194" t="s">
        <v>1227</v>
      </c>
      <c r="C86" s="194" t="s">
        <v>501</v>
      </c>
      <c r="D86" s="194" t="s">
        <v>1228</v>
      </c>
      <c r="E86" s="194" t="s">
        <v>503</v>
      </c>
      <c r="F86" s="194" t="s">
        <v>1229</v>
      </c>
      <c r="G86" s="194" t="s">
        <v>1230</v>
      </c>
      <c r="H86" s="194" t="s">
        <v>1231</v>
      </c>
      <c r="I86" s="194" t="s">
        <v>1232</v>
      </c>
      <c r="J86" s="194" t="s">
        <v>585</v>
      </c>
      <c r="K86" s="194" t="s">
        <v>1232</v>
      </c>
      <c r="L86" s="195">
        <v>421905948422</v>
      </c>
      <c r="M86" s="194" t="s">
        <v>1233</v>
      </c>
      <c r="N86" s="194"/>
      <c r="O86" s="194"/>
      <c r="P86" s="194"/>
      <c r="Q86" s="191"/>
      <c r="R86" s="191"/>
    </row>
    <row r="87" spans="1:18" ht="9.75" customHeight="1" x14ac:dyDescent="0.25">
      <c r="A87" s="193" t="s">
        <v>1234</v>
      </c>
      <c r="B87" s="194" t="s">
        <v>1235</v>
      </c>
      <c r="C87" s="194" t="s">
        <v>501</v>
      </c>
      <c r="D87" s="194" t="s">
        <v>1236</v>
      </c>
      <c r="E87" s="194" t="s">
        <v>805</v>
      </c>
      <c r="F87" s="194" t="s">
        <v>806</v>
      </c>
      <c r="G87" s="194" t="s">
        <v>1237</v>
      </c>
      <c r="H87" s="194" t="s">
        <v>1238</v>
      </c>
      <c r="I87" s="194" t="s">
        <v>1239</v>
      </c>
      <c r="J87" s="194" t="s">
        <v>585</v>
      </c>
      <c r="K87" s="194" t="s">
        <v>1239</v>
      </c>
      <c r="L87" s="195">
        <v>421915184709</v>
      </c>
      <c r="M87" s="194" t="s">
        <v>1240</v>
      </c>
      <c r="N87" s="194"/>
      <c r="O87" s="194"/>
      <c r="P87" s="194"/>
      <c r="Q87" s="191"/>
      <c r="R87" s="191"/>
    </row>
    <row r="88" spans="1:18" ht="9.75" customHeight="1" x14ac:dyDescent="0.25">
      <c r="A88" s="193" t="s">
        <v>1241</v>
      </c>
      <c r="B88" s="194" t="s">
        <v>1242</v>
      </c>
      <c r="C88" s="194" t="s">
        <v>501</v>
      </c>
      <c r="D88" s="194" t="s">
        <v>600</v>
      </c>
      <c r="E88" s="194" t="s">
        <v>503</v>
      </c>
      <c r="F88" s="194" t="s">
        <v>601</v>
      </c>
      <c r="G88" s="196" t="s">
        <v>1243</v>
      </c>
      <c r="H88" s="199" t="s">
        <v>1244</v>
      </c>
      <c r="I88" s="194" t="s">
        <v>1245</v>
      </c>
      <c r="J88" s="194" t="s">
        <v>585</v>
      </c>
      <c r="K88" s="104" t="s">
        <v>1246</v>
      </c>
      <c r="L88" s="200">
        <v>421908965156</v>
      </c>
      <c r="M88" s="194" t="s">
        <v>1247</v>
      </c>
      <c r="N88" s="194"/>
      <c r="O88" s="194"/>
      <c r="P88" s="194"/>
      <c r="Q88" s="191"/>
      <c r="R88" s="191"/>
    </row>
    <row r="89" spans="1:18" ht="9.75" customHeight="1" x14ac:dyDescent="0.25">
      <c r="A89" s="193" t="s">
        <v>1248</v>
      </c>
      <c r="B89" s="194" t="s">
        <v>1249</v>
      </c>
      <c r="C89" s="194" t="s">
        <v>501</v>
      </c>
      <c r="D89" s="194" t="s">
        <v>1250</v>
      </c>
      <c r="E89" s="194" t="s">
        <v>1251</v>
      </c>
      <c r="F89" s="194" t="s">
        <v>1252</v>
      </c>
      <c r="G89" s="194" t="s">
        <v>1253</v>
      </c>
      <c r="H89" s="104" t="s">
        <v>1254</v>
      </c>
      <c r="I89" s="194" t="s">
        <v>1255</v>
      </c>
      <c r="J89" s="194" t="s">
        <v>508</v>
      </c>
      <c r="K89" s="104" t="s">
        <v>1256</v>
      </c>
      <c r="L89" s="200">
        <v>421905998953</v>
      </c>
      <c r="M89" s="194" t="s">
        <v>1257</v>
      </c>
      <c r="N89" s="194"/>
      <c r="O89" s="194"/>
      <c r="P89" s="194"/>
      <c r="Q89" s="191"/>
      <c r="R89" s="191"/>
    </row>
    <row r="90" spans="1:18" ht="9.75" customHeight="1" x14ac:dyDescent="0.25">
      <c r="A90" s="193" t="s">
        <v>1258</v>
      </c>
      <c r="B90" s="194" t="s">
        <v>1259</v>
      </c>
      <c r="C90" s="194" t="s">
        <v>501</v>
      </c>
      <c r="D90" s="194" t="s">
        <v>600</v>
      </c>
      <c r="E90" s="194" t="s">
        <v>503</v>
      </c>
      <c r="F90" s="194" t="s">
        <v>601</v>
      </c>
      <c r="G90" s="194" t="s">
        <v>1260</v>
      </c>
      <c r="H90" s="104" t="s">
        <v>1261</v>
      </c>
      <c r="I90" s="194" t="s">
        <v>1262</v>
      </c>
      <c r="J90" s="194" t="s">
        <v>585</v>
      </c>
      <c r="K90" s="104" t="s">
        <v>1263</v>
      </c>
      <c r="L90" s="200" t="s">
        <v>1264</v>
      </c>
      <c r="M90" s="194" t="s">
        <v>1265</v>
      </c>
      <c r="N90" s="194"/>
      <c r="O90" s="194"/>
      <c r="P90" s="194"/>
      <c r="Q90" s="191"/>
      <c r="R90" s="191"/>
    </row>
    <row r="91" spans="1:18" ht="9.75" customHeight="1" x14ac:dyDescent="0.25">
      <c r="A91" s="193" t="s">
        <v>1266</v>
      </c>
      <c r="B91" s="194" t="s">
        <v>1267</v>
      </c>
      <c r="C91" s="194" t="s">
        <v>501</v>
      </c>
      <c r="D91" s="194" t="s">
        <v>1268</v>
      </c>
      <c r="E91" s="194" t="s">
        <v>884</v>
      </c>
      <c r="F91" s="194" t="s">
        <v>885</v>
      </c>
      <c r="G91" s="194" t="s">
        <v>1269</v>
      </c>
      <c r="H91" s="104" t="s">
        <v>1270</v>
      </c>
      <c r="I91" s="194" t="s">
        <v>1271</v>
      </c>
      <c r="J91" s="194" t="s">
        <v>585</v>
      </c>
      <c r="K91" s="104" t="s">
        <v>1271</v>
      </c>
      <c r="L91" s="200">
        <v>421911361044</v>
      </c>
      <c r="M91" s="194" t="s">
        <v>1272</v>
      </c>
      <c r="N91" s="194"/>
      <c r="O91" s="194"/>
      <c r="P91" s="194"/>
      <c r="Q91" s="191"/>
      <c r="R91" s="191"/>
    </row>
    <row r="92" spans="1:18" ht="9.75" customHeight="1" x14ac:dyDescent="0.25">
      <c r="A92" s="193" t="s">
        <v>1273</v>
      </c>
      <c r="B92" s="194" t="s">
        <v>1274</v>
      </c>
      <c r="C92" s="194" t="s">
        <v>501</v>
      </c>
      <c r="D92" s="194" t="s">
        <v>1275</v>
      </c>
      <c r="E92" s="194" t="s">
        <v>625</v>
      </c>
      <c r="F92" s="194" t="s">
        <v>626</v>
      </c>
      <c r="G92" s="194" t="s">
        <v>1276</v>
      </c>
      <c r="H92" s="104" t="s">
        <v>1277</v>
      </c>
      <c r="I92" s="194" t="s">
        <v>1278</v>
      </c>
      <c r="J92" s="194" t="s">
        <v>585</v>
      </c>
      <c r="K92" s="104" t="s">
        <v>1279</v>
      </c>
      <c r="L92" s="200">
        <v>421903403105</v>
      </c>
      <c r="M92" s="194" t="s">
        <v>1280</v>
      </c>
      <c r="N92" s="194"/>
      <c r="O92" s="194"/>
      <c r="P92" s="194"/>
      <c r="Q92" s="191"/>
      <c r="R92" s="191"/>
    </row>
    <row r="93" spans="1:18" ht="9.75" customHeight="1" x14ac:dyDescent="0.25">
      <c r="A93" s="193" t="s">
        <v>1281</v>
      </c>
      <c r="B93" s="194" t="s">
        <v>1282</v>
      </c>
      <c r="C93" s="194" t="s">
        <v>501</v>
      </c>
      <c r="D93" s="194" t="s">
        <v>1283</v>
      </c>
      <c r="E93" s="194" t="s">
        <v>689</v>
      </c>
      <c r="F93" s="194" t="s">
        <v>690</v>
      </c>
      <c r="G93" s="194" t="s">
        <v>1284</v>
      </c>
      <c r="H93" s="194" t="s">
        <v>1285</v>
      </c>
      <c r="I93" s="194" t="s">
        <v>1286</v>
      </c>
      <c r="J93" s="194" t="s">
        <v>585</v>
      </c>
      <c r="K93" s="194" t="s">
        <v>1286</v>
      </c>
      <c r="L93" s="195">
        <v>421917812810</v>
      </c>
      <c r="M93" s="194" t="s">
        <v>1287</v>
      </c>
      <c r="N93" s="194"/>
      <c r="O93" s="194"/>
      <c r="P93" s="194"/>
      <c r="Q93" s="191"/>
      <c r="R93" s="191"/>
    </row>
    <row r="94" spans="1:18" ht="9.75" customHeight="1" x14ac:dyDescent="0.25">
      <c r="A94" s="193" t="s">
        <v>1288</v>
      </c>
      <c r="B94" s="194" t="s">
        <v>1289</v>
      </c>
      <c r="C94" s="194" t="s">
        <v>501</v>
      </c>
      <c r="D94" s="194" t="s">
        <v>1290</v>
      </c>
      <c r="E94" s="194" t="s">
        <v>1291</v>
      </c>
      <c r="F94" s="194" t="s">
        <v>1292</v>
      </c>
      <c r="G94" s="194" t="s">
        <v>1293</v>
      </c>
      <c r="H94" s="104" t="s">
        <v>1294</v>
      </c>
      <c r="I94" s="194" t="s">
        <v>1295</v>
      </c>
      <c r="J94" s="194" t="s">
        <v>585</v>
      </c>
      <c r="K94" s="104" t="s">
        <v>1296</v>
      </c>
      <c r="L94" s="200">
        <v>421905162424</v>
      </c>
      <c r="M94" s="194" t="s">
        <v>1297</v>
      </c>
      <c r="N94" s="194"/>
      <c r="O94" s="194"/>
      <c r="P94" s="194"/>
      <c r="Q94" s="191"/>
      <c r="R94" s="191"/>
    </row>
    <row r="95" spans="1:18" ht="9.75" customHeight="1" x14ac:dyDescent="0.25">
      <c r="A95" s="193" t="s">
        <v>1298</v>
      </c>
      <c r="B95" s="194" t="s">
        <v>1299</v>
      </c>
      <c r="C95" s="194" t="s">
        <v>501</v>
      </c>
      <c r="D95" s="194" t="s">
        <v>1300</v>
      </c>
      <c r="E95" s="194" t="s">
        <v>805</v>
      </c>
      <c r="F95" s="194" t="s">
        <v>806</v>
      </c>
      <c r="G95" s="194" t="s">
        <v>1301</v>
      </c>
      <c r="H95" s="199" t="s">
        <v>1302</v>
      </c>
      <c r="I95" s="194" t="s">
        <v>1303</v>
      </c>
      <c r="J95" s="194" t="s">
        <v>585</v>
      </c>
      <c r="K95" s="104" t="s">
        <v>1304</v>
      </c>
      <c r="L95" s="200" t="s">
        <v>1305</v>
      </c>
      <c r="M95" s="194" t="s">
        <v>1306</v>
      </c>
      <c r="N95" s="194"/>
      <c r="O95" s="194"/>
      <c r="P95" s="194"/>
      <c r="Q95" s="191"/>
      <c r="R95" s="191"/>
    </row>
    <row r="96" spans="1:18" ht="9.75" customHeight="1" x14ac:dyDescent="0.25">
      <c r="A96" s="188">
        <v>30814910</v>
      </c>
      <c r="B96" s="189" t="s">
        <v>1307</v>
      </c>
      <c r="C96" s="189" t="s">
        <v>501</v>
      </c>
      <c r="D96" s="189" t="s">
        <v>1300</v>
      </c>
      <c r="E96" s="189" t="s">
        <v>1308</v>
      </c>
      <c r="F96" s="189" t="s">
        <v>806</v>
      </c>
      <c r="G96" s="189" t="s">
        <v>1309</v>
      </c>
      <c r="H96" s="189" t="s">
        <v>1302</v>
      </c>
      <c r="I96" s="189" t="s">
        <v>1303</v>
      </c>
      <c r="J96" s="189" t="s">
        <v>585</v>
      </c>
      <c r="K96" s="189" t="s">
        <v>1303</v>
      </c>
      <c r="L96" s="190">
        <v>421905267973</v>
      </c>
      <c r="M96" s="189" t="s">
        <v>1306</v>
      </c>
      <c r="N96" s="189"/>
      <c r="O96" s="189"/>
      <c r="P96" s="189"/>
      <c r="Q96" s="191"/>
      <c r="R96" s="191"/>
    </row>
    <row r="97" spans="1:18" ht="9.75" customHeight="1" x14ac:dyDescent="0.25">
      <c r="A97" s="193" t="s">
        <v>1310</v>
      </c>
      <c r="B97" s="194" t="s">
        <v>1311</v>
      </c>
      <c r="C97" s="194" t="s">
        <v>501</v>
      </c>
      <c r="D97" s="194" t="s">
        <v>1312</v>
      </c>
      <c r="E97" s="194" t="s">
        <v>503</v>
      </c>
      <c r="F97" s="194" t="s">
        <v>1313</v>
      </c>
      <c r="G97" s="194" t="s">
        <v>1314</v>
      </c>
      <c r="H97" s="194" t="s">
        <v>1315</v>
      </c>
      <c r="I97" s="194" t="s">
        <v>1316</v>
      </c>
      <c r="J97" s="194" t="s">
        <v>585</v>
      </c>
      <c r="K97" s="194" t="s">
        <v>1317</v>
      </c>
      <c r="L97" s="195">
        <v>421907696186</v>
      </c>
      <c r="M97" s="194" t="s">
        <v>1318</v>
      </c>
      <c r="N97" s="194"/>
      <c r="O97" s="194"/>
      <c r="P97" s="194"/>
      <c r="Q97" s="191"/>
      <c r="R97" s="191"/>
    </row>
    <row r="98" spans="1:18" ht="9.75" customHeight="1" x14ac:dyDescent="0.25">
      <c r="A98" s="193" t="s">
        <v>1319</v>
      </c>
      <c r="B98" s="194" t="s">
        <v>1320</v>
      </c>
      <c r="C98" s="194" t="s">
        <v>501</v>
      </c>
      <c r="D98" s="194" t="s">
        <v>1321</v>
      </c>
      <c r="E98" s="194" t="s">
        <v>884</v>
      </c>
      <c r="F98" s="194" t="s">
        <v>885</v>
      </c>
      <c r="G98" s="194" t="s">
        <v>1322</v>
      </c>
      <c r="H98" s="194" t="s">
        <v>1323</v>
      </c>
      <c r="I98" s="194" t="s">
        <v>1324</v>
      </c>
      <c r="J98" s="194" t="s">
        <v>585</v>
      </c>
      <c r="K98" s="194" t="s">
        <v>1324</v>
      </c>
      <c r="L98" s="195">
        <v>421918478290</v>
      </c>
      <c r="M98" s="194" t="s">
        <v>1325</v>
      </c>
      <c r="N98" s="194"/>
      <c r="O98" s="194"/>
      <c r="P98" s="194"/>
      <c r="Q98" s="191"/>
      <c r="R98" s="191"/>
    </row>
    <row r="99" spans="1:18" ht="9.75" customHeight="1" x14ac:dyDescent="0.25">
      <c r="A99" s="193" t="s">
        <v>1326</v>
      </c>
      <c r="B99" s="194" t="s">
        <v>1327</v>
      </c>
      <c r="C99" s="194" t="s">
        <v>501</v>
      </c>
      <c r="D99" s="194" t="s">
        <v>1328</v>
      </c>
      <c r="E99" s="194" t="s">
        <v>1329</v>
      </c>
      <c r="F99" s="194" t="s">
        <v>1330</v>
      </c>
      <c r="G99" s="194" t="s">
        <v>1331</v>
      </c>
      <c r="H99" s="194" t="s">
        <v>1332</v>
      </c>
      <c r="I99" s="194" t="s">
        <v>1333</v>
      </c>
      <c r="J99" s="194" t="s">
        <v>508</v>
      </c>
      <c r="K99" s="194" t="s">
        <v>1333</v>
      </c>
      <c r="L99" s="195">
        <v>421907448837</v>
      </c>
      <c r="M99" s="194" t="s">
        <v>1334</v>
      </c>
      <c r="N99" s="194"/>
      <c r="O99" s="194"/>
      <c r="P99" s="194"/>
      <c r="Q99" s="191"/>
      <c r="R99" s="191"/>
    </row>
    <row r="100" spans="1:18" ht="9.75" customHeight="1" x14ac:dyDescent="0.25">
      <c r="A100" s="193" t="s">
        <v>1335</v>
      </c>
      <c r="B100" s="194" t="s">
        <v>1336</v>
      </c>
      <c r="C100" s="194" t="s">
        <v>501</v>
      </c>
      <c r="D100" s="194" t="s">
        <v>600</v>
      </c>
      <c r="E100" s="194" t="s">
        <v>503</v>
      </c>
      <c r="F100" s="194" t="s">
        <v>1313</v>
      </c>
      <c r="G100" s="194" t="s">
        <v>1337</v>
      </c>
      <c r="H100" s="104" t="s">
        <v>1338</v>
      </c>
      <c r="I100" s="194" t="s">
        <v>1339</v>
      </c>
      <c r="J100" s="194" t="s">
        <v>585</v>
      </c>
      <c r="K100" s="194" t="s">
        <v>1340</v>
      </c>
      <c r="L100" s="200">
        <v>421905294239</v>
      </c>
      <c r="M100" s="194" t="s">
        <v>1341</v>
      </c>
      <c r="N100" s="194"/>
      <c r="O100" s="194"/>
      <c r="P100" s="194"/>
      <c r="Q100" s="191"/>
      <c r="R100" s="191"/>
    </row>
    <row r="101" spans="1:18" ht="9.75" customHeight="1" x14ac:dyDescent="0.25">
      <c r="A101" s="193" t="s">
        <v>1342</v>
      </c>
      <c r="B101" s="194" t="s">
        <v>1343</v>
      </c>
      <c r="C101" s="194" t="s">
        <v>501</v>
      </c>
      <c r="D101" s="194" t="s">
        <v>1344</v>
      </c>
      <c r="E101" s="194" t="s">
        <v>503</v>
      </c>
      <c r="F101" s="194" t="s">
        <v>1313</v>
      </c>
      <c r="G101" s="194" t="s">
        <v>1345</v>
      </c>
      <c r="H101" s="194" t="s">
        <v>1346</v>
      </c>
      <c r="I101" s="194" t="s">
        <v>1347</v>
      </c>
      <c r="J101" s="194" t="s">
        <v>585</v>
      </c>
      <c r="K101" s="194" t="s">
        <v>1348</v>
      </c>
      <c r="L101" s="195">
        <v>421905504810</v>
      </c>
      <c r="M101" s="194" t="s">
        <v>1349</v>
      </c>
      <c r="N101" s="194"/>
      <c r="O101" s="194"/>
      <c r="P101" s="194"/>
      <c r="Q101" s="191"/>
      <c r="R101" s="191"/>
    </row>
    <row r="102" spans="1:18" ht="9.75" customHeight="1" x14ac:dyDescent="0.25">
      <c r="A102" s="193" t="s">
        <v>1350</v>
      </c>
      <c r="B102" s="194" t="s">
        <v>1351</v>
      </c>
      <c r="C102" s="194" t="s">
        <v>501</v>
      </c>
      <c r="D102" s="194" t="s">
        <v>1352</v>
      </c>
      <c r="E102" s="194" t="s">
        <v>503</v>
      </c>
      <c r="F102" s="194" t="s">
        <v>1170</v>
      </c>
      <c r="G102" s="194" t="s">
        <v>1353</v>
      </c>
      <c r="H102" s="194" t="s">
        <v>1354</v>
      </c>
      <c r="I102" s="194" t="s">
        <v>1355</v>
      </c>
      <c r="J102" s="194" t="s">
        <v>585</v>
      </c>
      <c r="K102" s="194" t="s">
        <v>1356</v>
      </c>
      <c r="L102" s="195">
        <v>421949246786</v>
      </c>
      <c r="M102" s="194" t="s">
        <v>1357</v>
      </c>
      <c r="N102" s="194"/>
      <c r="O102" s="71" t="s">
        <v>1358</v>
      </c>
      <c r="P102" s="201"/>
      <c r="Q102" s="191"/>
      <c r="R102" s="191"/>
    </row>
    <row r="103" spans="1:18" ht="9.75" customHeight="1" x14ac:dyDescent="0.25">
      <c r="A103" s="193" t="s">
        <v>1359</v>
      </c>
      <c r="B103" s="194" t="s">
        <v>1360</v>
      </c>
      <c r="C103" s="194" t="s">
        <v>501</v>
      </c>
      <c r="D103" s="194" t="s">
        <v>1361</v>
      </c>
      <c r="E103" s="194" t="s">
        <v>1055</v>
      </c>
      <c r="F103" s="194" t="s">
        <v>1362</v>
      </c>
      <c r="G103" s="194" t="s">
        <v>1363</v>
      </c>
      <c r="H103" s="194" t="s">
        <v>1364</v>
      </c>
      <c r="I103" s="194" t="s">
        <v>1365</v>
      </c>
      <c r="J103" s="194" t="s">
        <v>585</v>
      </c>
      <c r="K103" s="194" t="s">
        <v>1365</v>
      </c>
      <c r="L103" s="195">
        <v>421905607646</v>
      </c>
      <c r="M103" s="194" t="s">
        <v>1366</v>
      </c>
      <c r="N103" s="194"/>
      <c r="O103" s="71"/>
      <c r="P103" s="201"/>
      <c r="Q103" s="191"/>
      <c r="R103" s="191"/>
    </row>
    <row r="104" spans="1:18" ht="9.75" customHeight="1" x14ac:dyDescent="0.25">
      <c r="A104" s="193" t="s">
        <v>1367</v>
      </c>
      <c r="B104" s="194" t="s">
        <v>1368</v>
      </c>
      <c r="C104" s="194" t="s">
        <v>501</v>
      </c>
      <c r="D104" s="194" t="s">
        <v>1369</v>
      </c>
      <c r="E104" s="194" t="s">
        <v>1370</v>
      </c>
      <c r="F104" s="194" t="s">
        <v>1371</v>
      </c>
      <c r="G104" s="194" t="s">
        <v>1372</v>
      </c>
      <c r="H104" s="194" t="s">
        <v>1373</v>
      </c>
      <c r="I104" s="194" t="s">
        <v>1374</v>
      </c>
      <c r="J104" s="194" t="s">
        <v>508</v>
      </c>
      <c r="K104" s="194" t="s">
        <v>1375</v>
      </c>
      <c r="L104" s="195">
        <v>421907344996</v>
      </c>
      <c r="M104" s="194" t="s">
        <v>1376</v>
      </c>
      <c r="N104" s="194"/>
      <c r="O104" s="194"/>
      <c r="P104" s="194"/>
      <c r="Q104" s="191"/>
      <c r="R104" s="191"/>
    </row>
    <row r="105" spans="1:18" ht="9.75" customHeight="1" x14ac:dyDescent="0.25">
      <c r="A105" s="193" t="s">
        <v>1377</v>
      </c>
      <c r="B105" s="194" t="s">
        <v>1378</v>
      </c>
      <c r="C105" s="194" t="s">
        <v>501</v>
      </c>
      <c r="D105" s="194" t="s">
        <v>1379</v>
      </c>
      <c r="E105" s="194" t="s">
        <v>503</v>
      </c>
      <c r="F105" s="194" t="s">
        <v>663</v>
      </c>
      <c r="G105" s="189" t="s">
        <v>1380</v>
      </c>
      <c r="H105" s="194" t="s">
        <v>1381</v>
      </c>
      <c r="I105" s="194" t="s">
        <v>1382</v>
      </c>
      <c r="J105" s="194" t="s">
        <v>585</v>
      </c>
      <c r="K105" s="194" t="s">
        <v>1382</v>
      </c>
      <c r="L105" s="195">
        <v>421903919943</v>
      </c>
      <c r="M105" s="194" t="s">
        <v>1383</v>
      </c>
      <c r="N105" s="194"/>
      <c r="O105" s="194"/>
      <c r="P105" s="194"/>
      <c r="Q105" s="191"/>
      <c r="R105" s="191"/>
    </row>
    <row r="106" spans="1:18" ht="9.75" customHeight="1" x14ac:dyDescent="0.25">
      <c r="A106" s="193" t="s">
        <v>1384</v>
      </c>
      <c r="B106" s="194" t="s">
        <v>1385</v>
      </c>
      <c r="C106" s="194" t="s">
        <v>501</v>
      </c>
      <c r="D106" s="194" t="s">
        <v>1386</v>
      </c>
      <c r="E106" s="194" t="s">
        <v>503</v>
      </c>
      <c r="F106" s="194" t="s">
        <v>1387</v>
      </c>
      <c r="G106" s="194" t="s">
        <v>1388</v>
      </c>
      <c r="H106" s="104" t="s">
        <v>1389</v>
      </c>
      <c r="I106" s="104" t="s">
        <v>1390</v>
      </c>
      <c r="J106" s="104" t="s">
        <v>585</v>
      </c>
      <c r="K106" s="194" t="s">
        <v>1390</v>
      </c>
      <c r="L106" s="195">
        <v>421903421644</v>
      </c>
      <c r="M106" s="194" t="s">
        <v>1391</v>
      </c>
      <c r="N106" s="194"/>
      <c r="O106" s="194"/>
      <c r="P106" s="194"/>
      <c r="Q106" s="191"/>
      <c r="R106" s="191"/>
    </row>
    <row r="107" spans="1:18" ht="9.75" customHeight="1" x14ac:dyDescent="0.25">
      <c r="A107" s="193" t="s">
        <v>1392</v>
      </c>
      <c r="B107" s="194" t="s">
        <v>1393</v>
      </c>
      <c r="C107" s="194" t="s">
        <v>501</v>
      </c>
      <c r="D107" s="194" t="s">
        <v>1394</v>
      </c>
      <c r="E107" s="194" t="s">
        <v>503</v>
      </c>
      <c r="F107" s="194" t="s">
        <v>609</v>
      </c>
      <c r="G107" s="194" t="s">
        <v>1395</v>
      </c>
      <c r="H107" s="194" t="s">
        <v>1396</v>
      </c>
      <c r="I107" s="194" t="s">
        <v>1397</v>
      </c>
      <c r="J107" s="194" t="s">
        <v>585</v>
      </c>
      <c r="K107" s="194" t="s">
        <v>1398</v>
      </c>
      <c r="L107" s="195">
        <v>421903204367</v>
      </c>
      <c r="M107" s="194" t="s">
        <v>1399</v>
      </c>
      <c r="N107" s="194"/>
      <c r="O107" s="194"/>
      <c r="P107" s="194"/>
      <c r="Q107" s="191"/>
      <c r="R107" s="191"/>
    </row>
    <row r="108" spans="1:18" ht="9.75" customHeight="1" x14ac:dyDescent="0.25">
      <c r="A108" s="193" t="s">
        <v>1400</v>
      </c>
      <c r="B108" s="194" t="s">
        <v>1401</v>
      </c>
      <c r="C108" s="194" t="s">
        <v>501</v>
      </c>
      <c r="D108" s="194" t="s">
        <v>1402</v>
      </c>
      <c r="E108" s="194" t="s">
        <v>503</v>
      </c>
      <c r="F108" s="194" t="s">
        <v>1403</v>
      </c>
      <c r="G108" s="194" t="s">
        <v>1404</v>
      </c>
      <c r="H108" s="194" t="s">
        <v>1405</v>
      </c>
      <c r="I108" s="194" t="s">
        <v>1406</v>
      </c>
      <c r="J108" s="194" t="s">
        <v>1407</v>
      </c>
      <c r="K108" s="194" t="s">
        <v>1408</v>
      </c>
      <c r="L108" s="195">
        <v>421911865045</v>
      </c>
      <c r="M108" s="194" t="s">
        <v>1409</v>
      </c>
      <c r="N108" s="194"/>
      <c r="O108" s="194"/>
      <c r="P108" s="194" t="s">
        <v>1410</v>
      </c>
      <c r="Q108" s="191"/>
      <c r="R108" s="191"/>
    </row>
    <row r="109" spans="1:18" ht="9.75" customHeight="1" x14ac:dyDescent="0.25">
      <c r="A109" s="193" t="s">
        <v>1411</v>
      </c>
      <c r="B109" s="194" t="s">
        <v>1412</v>
      </c>
      <c r="C109" s="194" t="s">
        <v>501</v>
      </c>
      <c r="D109" s="194" t="s">
        <v>600</v>
      </c>
      <c r="E109" s="194" t="s">
        <v>503</v>
      </c>
      <c r="F109" s="194" t="s">
        <v>1313</v>
      </c>
      <c r="G109" s="194" t="s">
        <v>1413</v>
      </c>
      <c r="H109" s="196" t="s">
        <v>1414</v>
      </c>
      <c r="I109" s="194" t="s">
        <v>1415</v>
      </c>
      <c r="J109" s="194" t="s">
        <v>1416</v>
      </c>
      <c r="K109" s="194" t="s">
        <v>1417</v>
      </c>
      <c r="L109" s="195">
        <v>421915177492</v>
      </c>
      <c r="M109" s="194" t="s">
        <v>1418</v>
      </c>
      <c r="N109" s="194"/>
      <c r="O109" s="194"/>
      <c r="P109" s="194"/>
      <c r="Q109" s="191"/>
      <c r="R109" s="191"/>
    </row>
    <row r="110" spans="1:18" ht="9.75" customHeight="1" x14ac:dyDescent="0.25">
      <c r="A110" s="193" t="s">
        <v>1419</v>
      </c>
      <c r="B110" s="194" t="s">
        <v>1420</v>
      </c>
      <c r="C110" s="194" t="s">
        <v>501</v>
      </c>
      <c r="D110" s="194" t="s">
        <v>600</v>
      </c>
      <c r="E110" s="194" t="s">
        <v>503</v>
      </c>
      <c r="F110" s="194" t="s">
        <v>1313</v>
      </c>
      <c r="G110" s="194" t="s">
        <v>1421</v>
      </c>
      <c r="H110" s="194" t="s">
        <v>1422</v>
      </c>
      <c r="I110" s="194" t="s">
        <v>1423</v>
      </c>
      <c r="J110" s="194" t="s">
        <v>585</v>
      </c>
      <c r="K110" s="194" t="s">
        <v>1423</v>
      </c>
      <c r="L110" s="195">
        <v>421908145184</v>
      </c>
      <c r="M110" s="194" t="s">
        <v>1424</v>
      </c>
      <c r="N110" s="194"/>
      <c r="O110" s="194"/>
      <c r="P110" s="194"/>
      <c r="Q110" s="191"/>
      <c r="R110" s="191"/>
    </row>
    <row r="111" spans="1:18" ht="9.75" customHeight="1" x14ac:dyDescent="0.25">
      <c r="A111" s="193" t="s">
        <v>1425</v>
      </c>
      <c r="B111" s="194" t="s">
        <v>1426</v>
      </c>
      <c r="C111" s="194" t="s">
        <v>501</v>
      </c>
      <c r="D111" s="194" t="s">
        <v>1427</v>
      </c>
      <c r="E111" s="194" t="s">
        <v>785</v>
      </c>
      <c r="F111" s="194" t="s">
        <v>786</v>
      </c>
      <c r="G111" s="194" t="s">
        <v>1428</v>
      </c>
      <c r="H111" s="194" t="s">
        <v>1429</v>
      </c>
      <c r="I111" s="194" t="s">
        <v>1430</v>
      </c>
      <c r="J111" s="194" t="s">
        <v>800</v>
      </c>
      <c r="K111" s="194" t="s">
        <v>1430</v>
      </c>
      <c r="L111" s="200">
        <v>421905380634</v>
      </c>
      <c r="M111" s="189" t="s">
        <v>1431</v>
      </c>
      <c r="N111" s="194"/>
      <c r="O111" s="194"/>
      <c r="P111" s="189" t="s">
        <v>1432</v>
      </c>
      <c r="Q111" s="191"/>
      <c r="R111" s="191"/>
    </row>
    <row r="112" spans="1:18" ht="9.75" customHeight="1" x14ac:dyDescent="0.25">
      <c r="A112" s="193" t="s">
        <v>1433</v>
      </c>
      <c r="B112" s="194" t="s">
        <v>1434</v>
      </c>
      <c r="C112" s="194" t="s">
        <v>501</v>
      </c>
      <c r="D112" s="194" t="s">
        <v>600</v>
      </c>
      <c r="E112" s="194" t="s">
        <v>503</v>
      </c>
      <c r="F112" s="194" t="s">
        <v>1313</v>
      </c>
      <c r="G112" s="194" t="s">
        <v>1435</v>
      </c>
      <c r="H112" s="194" t="s">
        <v>1436</v>
      </c>
      <c r="I112" s="194" t="s">
        <v>1437</v>
      </c>
      <c r="J112" s="194" t="s">
        <v>508</v>
      </c>
      <c r="K112" s="104" t="s">
        <v>1438</v>
      </c>
      <c r="L112" s="200">
        <v>421907100191</v>
      </c>
      <c r="M112" s="194" t="s">
        <v>1439</v>
      </c>
      <c r="N112" s="194"/>
      <c r="O112" s="194"/>
      <c r="P112" s="194"/>
      <c r="Q112" s="191"/>
      <c r="R112" s="191"/>
    </row>
    <row r="113" spans="1:18" ht="9.75" customHeight="1" x14ac:dyDescent="0.25">
      <c r="A113" s="193" t="s">
        <v>1440</v>
      </c>
      <c r="B113" s="194" t="s">
        <v>1441</v>
      </c>
      <c r="C113" s="194" t="s">
        <v>501</v>
      </c>
      <c r="D113" s="194" t="s">
        <v>600</v>
      </c>
      <c r="E113" s="194" t="s">
        <v>503</v>
      </c>
      <c r="F113" s="194" t="s">
        <v>1313</v>
      </c>
      <c r="G113" s="194" t="s">
        <v>1442</v>
      </c>
      <c r="H113" s="197" t="s">
        <v>1443</v>
      </c>
      <c r="I113" s="194" t="s">
        <v>1444</v>
      </c>
      <c r="J113" s="194" t="s">
        <v>585</v>
      </c>
      <c r="K113" s="104" t="s">
        <v>1445</v>
      </c>
      <c r="L113" s="200">
        <v>421905659739</v>
      </c>
      <c r="M113" s="194" t="s">
        <v>1446</v>
      </c>
      <c r="N113" s="202"/>
      <c r="O113" s="194"/>
      <c r="P113" s="194"/>
      <c r="Q113" s="191"/>
      <c r="R113" s="191"/>
    </row>
    <row r="114" spans="1:18" ht="9.75" customHeight="1" x14ac:dyDescent="0.25">
      <c r="A114" s="193" t="s">
        <v>1447</v>
      </c>
      <c r="B114" s="194" t="s">
        <v>1448</v>
      </c>
      <c r="C114" s="194" t="s">
        <v>501</v>
      </c>
      <c r="D114" s="194" t="s">
        <v>1449</v>
      </c>
      <c r="E114" s="194" t="s">
        <v>503</v>
      </c>
      <c r="F114" s="194" t="s">
        <v>1450</v>
      </c>
      <c r="G114" s="194" t="s">
        <v>1451</v>
      </c>
      <c r="H114" s="194" t="s">
        <v>1452</v>
      </c>
      <c r="I114" s="194" t="s">
        <v>1453</v>
      </c>
      <c r="J114" s="194" t="s">
        <v>585</v>
      </c>
      <c r="K114" s="194" t="s">
        <v>1453</v>
      </c>
      <c r="L114" s="195">
        <v>421905620961</v>
      </c>
      <c r="M114" s="194" t="s">
        <v>1454</v>
      </c>
      <c r="N114" s="194"/>
      <c r="O114" s="194"/>
      <c r="P114" s="194"/>
      <c r="Q114" s="191"/>
      <c r="R114" s="191"/>
    </row>
    <row r="115" spans="1:18" ht="9.75" customHeight="1" x14ac:dyDescent="0.25">
      <c r="A115" s="193" t="s">
        <v>1455</v>
      </c>
      <c r="B115" s="194" t="s">
        <v>1456</v>
      </c>
      <c r="C115" s="194" t="s">
        <v>501</v>
      </c>
      <c r="D115" s="194" t="s">
        <v>1457</v>
      </c>
      <c r="E115" s="194" t="s">
        <v>1458</v>
      </c>
      <c r="F115" s="194" t="s">
        <v>1459</v>
      </c>
      <c r="G115" s="194" t="s">
        <v>1460</v>
      </c>
      <c r="H115" s="194" t="s">
        <v>1461</v>
      </c>
      <c r="I115" s="194" t="s">
        <v>1462</v>
      </c>
      <c r="J115" s="194" t="s">
        <v>508</v>
      </c>
      <c r="K115" s="194" t="s">
        <v>1462</v>
      </c>
      <c r="L115" s="195">
        <v>421908737634</v>
      </c>
      <c r="M115" s="194" t="s">
        <v>1463</v>
      </c>
      <c r="N115" s="194"/>
      <c r="O115" s="194"/>
      <c r="P115" s="194"/>
      <c r="Q115" s="191"/>
      <c r="R115" s="191"/>
    </row>
    <row r="116" spans="1:18" ht="9.75" customHeight="1" x14ac:dyDescent="0.25">
      <c r="A116" s="193" t="s">
        <v>1464</v>
      </c>
      <c r="B116" s="194" t="s">
        <v>1465</v>
      </c>
      <c r="C116" s="194" t="s">
        <v>501</v>
      </c>
      <c r="D116" s="194" t="s">
        <v>1466</v>
      </c>
      <c r="E116" s="194" t="s">
        <v>580</v>
      </c>
      <c r="F116" s="194" t="s">
        <v>581</v>
      </c>
      <c r="G116" s="194" t="s">
        <v>1467</v>
      </c>
      <c r="H116" s="194" t="s">
        <v>1468</v>
      </c>
      <c r="I116" s="194" t="s">
        <v>1469</v>
      </c>
      <c r="J116" s="194" t="s">
        <v>585</v>
      </c>
      <c r="K116" s="194" t="s">
        <v>1470</v>
      </c>
      <c r="L116" s="195">
        <v>421905601243</v>
      </c>
      <c r="M116" s="194" t="s">
        <v>1471</v>
      </c>
      <c r="N116" s="194"/>
      <c r="O116" s="194"/>
      <c r="P116" s="194"/>
      <c r="Q116" s="191"/>
      <c r="R116" s="191"/>
    </row>
    <row r="117" spans="1:18" ht="9.75" customHeight="1" x14ac:dyDescent="0.25">
      <c r="A117" s="193" t="s">
        <v>1472</v>
      </c>
      <c r="B117" s="194" t="s">
        <v>1473</v>
      </c>
      <c r="C117" s="194" t="s">
        <v>501</v>
      </c>
      <c r="D117" s="194" t="s">
        <v>1474</v>
      </c>
      <c r="E117" s="194" t="s">
        <v>503</v>
      </c>
      <c r="F117" s="194" t="s">
        <v>671</v>
      </c>
      <c r="G117" s="194" t="s">
        <v>1475</v>
      </c>
      <c r="H117" s="194" t="s">
        <v>1476</v>
      </c>
      <c r="I117" s="194" t="s">
        <v>1477</v>
      </c>
      <c r="J117" s="194" t="s">
        <v>585</v>
      </c>
      <c r="K117" s="194" t="s">
        <v>1477</v>
      </c>
      <c r="L117" s="195">
        <v>421903584555</v>
      </c>
      <c r="M117" s="194" t="s">
        <v>1478</v>
      </c>
      <c r="N117" s="194"/>
      <c r="O117" s="194"/>
      <c r="P117" s="194"/>
      <c r="Q117" s="191"/>
      <c r="R117" s="191"/>
    </row>
    <row r="118" spans="1:18" ht="9.75" customHeight="1" x14ac:dyDescent="0.25">
      <c r="A118" s="193" t="s">
        <v>1479</v>
      </c>
      <c r="B118" s="194" t="s">
        <v>1480</v>
      </c>
      <c r="C118" s="194" t="s">
        <v>501</v>
      </c>
      <c r="D118" s="194" t="s">
        <v>600</v>
      </c>
      <c r="E118" s="194" t="s">
        <v>503</v>
      </c>
      <c r="F118" s="194" t="s">
        <v>601</v>
      </c>
      <c r="G118" s="194" t="s">
        <v>1481</v>
      </c>
      <c r="H118" s="194" t="s">
        <v>1482</v>
      </c>
      <c r="I118" s="194" t="s">
        <v>1483</v>
      </c>
      <c r="J118" s="194" t="s">
        <v>585</v>
      </c>
      <c r="K118" s="194" t="s">
        <v>1483</v>
      </c>
      <c r="L118" s="195">
        <v>421917800004</v>
      </c>
      <c r="M118" s="194" t="s">
        <v>1484</v>
      </c>
      <c r="N118" s="194"/>
      <c r="O118" s="194"/>
      <c r="P118" s="194"/>
      <c r="Q118" s="191"/>
      <c r="R118" s="191"/>
    </row>
    <row r="119" spans="1:18" ht="9.75" customHeight="1" x14ac:dyDescent="0.25">
      <c r="A119" s="193" t="s">
        <v>1485</v>
      </c>
      <c r="B119" s="194" t="s">
        <v>1486</v>
      </c>
      <c r="C119" s="194" t="s">
        <v>501</v>
      </c>
      <c r="D119" s="194" t="s">
        <v>1487</v>
      </c>
      <c r="E119" s="194" t="s">
        <v>503</v>
      </c>
      <c r="F119" s="194" t="s">
        <v>1488</v>
      </c>
      <c r="G119" s="194" t="s">
        <v>1489</v>
      </c>
      <c r="H119" s="194" t="s">
        <v>1490</v>
      </c>
      <c r="I119" s="194" t="s">
        <v>1491</v>
      </c>
      <c r="J119" s="194" t="s">
        <v>585</v>
      </c>
      <c r="K119" s="194" t="s">
        <v>1491</v>
      </c>
      <c r="L119" s="195">
        <v>421918796233</v>
      </c>
      <c r="M119" s="194" t="s">
        <v>1492</v>
      </c>
      <c r="N119" s="194"/>
      <c r="O119" s="194"/>
      <c r="P119" s="194"/>
      <c r="Q119" s="191"/>
      <c r="R119" s="191"/>
    </row>
    <row r="120" spans="1:18" ht="9.75" customHeight="1" x14ac:dyDescent="0.25">
      <c r="A120" s="193" t="s">
        <v>1493</v>
      </c>
      <c r="B120" s="194" t="s">
        <v>1494</v>
      </c>
      <c r="C120" s="194" t="s">
        <v>501</v>
      </c>
      <c r="D120" s="194" t="s">
        <v>1495</v>
      </c>
      <c r="E120" s="194" t="s">
        <v>503</v>
      </c>
      <c r="F120" s="194" t="s">
        <v>946</v>
      </c>
      <c r="G120" s="194" t="s">
        <v>1496</v>
      </c>
      <c r="H120" s="194" t="s">
        <v>1497</v>
      </c>
      <c r="I120" s="194" t="s">
        <v>1498</v>
      </c>
      <c r="J120" s="194" t="s">
        <v>585</v>
      </c>
      <c r="K120" s="194" t="s">
        <v>1498</v>
      </c>
      <c r="L120" s="195">
        <v>421905297832</v>
      </c>
      <c r="M120" s="194" t="s">
        <v>1499</v>
      </c>
      <c r="N120" s="194"/>
      <c r="O120" s="194"/>
      <c r="P120" s="194"/>
      <c r="Q120" s="191"/>
      <c r="R120" s="191"/>
    </row>
    <row r="121" spans="1:18" ht="9.75" customHeight="1" x14ac:dyDescent="0.25">
      <c r="A121" s="193" t="s">
        <v>1500</v>
      </c>
      <c r="B121" s="194" t="s">
        <v>1501</v>
      </c>
      <c r="C121" s="194" t="s">
        <v>501</v>
      </c>
      <c r="D121" s="194" t="s">
        <v>1502</v>
      </c>
      <c r="E121" s="194" t="s">
        <v>503</v>
      </c>
      <c r="F121" s="194" t="s">
        <v>1083</v>
      </c>
      <c r="G121" s="196" t="s">
        <v>1503</v>
      </c>
      <c r="H121" s="196" t="s">
        <v>1504</v>
      </c>
      <c r="I121" s="194" t="s">
        <v>1505</v>
      </c>
      <c r="J121" s="194" t="s">
        <v>585</v>
      </c>
      <c r="K121" s="194" t="s">
        <v>1506</v>
      </c>
      <c r="L121" s="195">
        <v>421905936379</v>
      </c>
      <c r="M121" s="194" t="s">
        <v>1507</v>
      </c>
      <c r="N121" s="194"/>
      <c r="O121" s="194"/>
      <c r="P121" s="194"/>
      <c r="Q121" s="191"/>
      <c r="R121" s="191"/>
    </row>
    <row r="122" spans="1:18" ht="9.75" customHeight="1" x14ac:dyDescent="0.25">
      <c r="A122" s="193" t="s">
        <v>1508</v>
      </c>
      <c r="B122" s="194" t="s">
        <v>1509</v>
      </c>
      <c r="C122" s="194" t="s">
        <v>501</v>
      </c>
      <c r="D122" s="194" t="s">
        <v>1510</v>
      </c>
      <c r="E122" s="194" t="s">
        <v>1511</v>
      </c>
      <c r="F122" s="194" t="s">
        <v>1512</v>
      </c>
      <c r="G122" s="194" t="s">
        <v>1513</v>
      </c>
      <c r="H122" s="194" t="s">
        <v>1514</v>
      </c>
      <c r="I122" s="194" t="s">
        <v>1515</v>
      </c>
      <c r="J122" s="194" t="s">
        <v>657</v>
      </c>
      <c r="K122" s="194" t="s">
        <v>1515</v>
      </c>
      <c r="L122" s="195">
        <v>421915156717</v>
      </c>
      <c r="M122" s="194" t="s">
        <v>1516</v>
      </c>
      <c r="N122" s="194"/>
      <c r="O122" s="194"/>
      <c r="P122" s="194"/>
      <c r="Q122" s="191"/>
      <c r="R122" s="191"/>
    </row>
    <row r="123" spans="1:18" ht="9.75" customHeight="1" x14ac:dyDescent="0.25">
      <c r="A123" s="193" t="s">
        <v>1517</v>
      </c>
      <c r="B123" s="194" t="s">
        <v>1518</v>
      </c>
      <c r="C123" s="194" t="s">
        <v>501</v>
      </c>
      <c r="D123" s="194" t="s">
        <v>600</v>
      </c>
      <c r="E123" s="194" t="s">
        <v>503</v>
      </c>
      <c r="F123" s="194" t="s">
        <v>1313</v>
      </c>
      <c r="G123" s="194" t="s">
        <v>1519</v>
      </c>
      <c r="H123" s="194" t="s">
        <v>1520</v>
      </c>
      <c r="I123" s="194" t="s">
        <v>1521</v>
      </c>
      <c r="J123" s="194" t="s">
        <v>585</v>
      </c>
      <c r="K123" s="194" t="s">
        <v>1340</v>
      </c>
      <c r="L123" s="195">
        <v>421905294239</v>
      </c>
      <c r="M123" s="194" t="s">
        <v>1522</v>
      </c>
      <c r="N123" s="194"/>
      <c r="O123" s="194"/>
      <c r="P123" s="194"/>
      <c r="Q123" s="191"/>
      <c r="R123" s="191"/>
    </row>
    <row r="124" spans="1:18" ht="9.75" customHeight="1" x14ac:dyDescent="0.25">
      <c r="A124" s="193" t="s">
        <v>1523</v>
      </c>
      <c r="B124" s="194" t="s">
        <v>1524</v>
      </c>
      <c r="C124" s="194" t="s">
        <v>501</v>
      </c>
      <c r="D124" s="194" t="s">
        <v>600</v>
      </c>
      <c r="E124" s="194" t="s">
        <v>503</v>
      </c>
      <c r="F124" s="194" t="s">
        <v>1313</v>
      </c>
      <c r="G124" s="194" t="s">
        <v>1525</v>
      </c>
      <c r="H124" s="194" t="s">
        <v>1526</v>
      </c>
      <c r="I124" s="194" t="s">
        <v>1527</v>
      </c>
      <c r="J124" s="194" t="s">
        <v>1528</v>
      </c>
      <c r="K124" s="194" t="s">
        <v>1527</v>
      </c>
      <c r="L124" s="195">
        <v>421908447934</v>
      </c>
      <c r="M124" s="194" t="s">
        <v>1529</v>
      </c>
      <c r="N124" s="194"/>
      <c r="O124" s="194"/>
      <c r="P124" s="194"/>
      <c r="Q124" s="191"/>
      <c r="R124" s="191"/>
    </row>
    <row r="125" spans="1:18" ht="9.75" customHeight="1" x14ac:dyDescent="0.25">
      <c r="A125" s="193" t="s">
        <v>1530</v>
      </c>
      <c r="B125" s="194" t="s">
        <v>1531</v>
      </c>
      <c r="C125" s="194" t="s">
        <v>501</v>
      </c>
      <c r="D125" s="194" t="s">
        <v>600</v>
      </c>
      <c r="E125" s="194" t="s">
        <v>503</v>
      </c>
      <c r="F125" s="194" t="s">
        <v>1313</v>
      </c>
      <c r="G125" s="194" t="s">
        <v>1532</v>
      </c>
      <c r="H125" s="194" t="s">
        <v>1533</v>
      </c>
      <c r="I125" s="194" t="s">
        <v>1534</v>
      </c>
      <c r="J125" s="194" t="s">
        <v>585</v>
      </c>
      <c r="K125" s="194" t="s">
        <v>1535</v>
      </c>
      <c r="L125" s="195">
        <v>421918234840</v>
      </c>
      <c r="M125" s="194" t="s">
        <v>1536</v>
      </c>
      <c r="N125" s="194"/>
      <c r="O125" s="194"/>
      <c r="P125" s="194"/>
      <c r="Q125" s="191"/>
      <c r="R125" s="191"/>
    </row>
    <row r="126" spans="1:18" ht="9.75" customHeight="1" x14ac:dyDescent="0.25">
      <c r="A126" s="193" t="s">
        <v>1537</v>
      </c>
      <c r="B126" s="194" t="s">
        <v>1538</v>
      </c>
      <c r="C126" s="194" t="s">
        <v>501</v>
      </c>
      <c r="D126" s="194" t="s">
        <v>1344</v>
      </c>
      <c r="E126" s="194" t="s">
        <v>503</v>
      </c>
      <c r="F126" s="194" t="s">
        <v>1313</v>
      </c>
      <c r="G126" s="194" t="s">
        <v>1539</v>
      </c>
      <c r="H126" s="194" t="s">
        <v>1540</v>
      </c>
      <c r="I126" s="194" t="s">
        <v>1541</v>
      </c>
      <c r="J126" s="194" t="s">
        <v>585</v>
      </c>
      <c r="K126" s="194" t="s">
        <v>1542</v>
      </c>
      <c r="L126" s="195">
        <v>421911427222</v>
      </c>
      <c r="M126" s="194" t="s">
        <v>1543</v>
      </c>
      <c r="N126" s="194"/>
      <c r="O126" s="194"/>
      <c r="P126" s="194"/>
      <c r="Q126" s="191"/>
      <c r="R126" s="191"/>
    </row>
    <row r="127" spans="1:18" ht="9.75" customHeight="1" x14ac:dyDescent="0.25">
      <c r="A127" s="193" t="s">
        <v>1544</v>
      </c>
      <c r="B127" s="194" t="s">
        <v>1545</v>
      </c>
      <c r="C127" s="194" t="s">
        <v>501</v>
      </c>
      <c r="D127" s="194" t="s">
        <v>600</v>
      </c>
      <c r="E127" s="194" t="s">
        <v>503</v>
      </c>
      <c r="F127" s="194" t="s">
        <v>1313</v>
      </c>
      <c r="G127" s="194" t="s">
        <v>1546</v>
      </c>
      <c r="H127" s="194" t="s">
        <v>1547</v>
      </c>
      <c r="I127" s="194" t="s">
        <v>1548</v>
      </c>
      <c r="J127" s="194" t="s">
        <v>1549</v>
      </c>
      <c r="K127" s="194" t="s">
        <v>1550</v>
      </c>
      <c r="L127" s="195">
        <v>421905278836</v>
      </c>
      <c r="M127" s="194" t="s">
        <v>1551</v>
      </c>
      <c r="N127" s="194" t="s">
        <v>1551</v>
      </c>
      <c r="O127" s="194" t="s">
        <v>1552</v>
      </c>
      <c r="P127" s="194" t="s">
        <v>1553</v>
      </c>
      <c r="Q127" s="191"/>
      <c r="R127" s="191"/>
    </row>
    <row r="128" spans="1:18" ht="9.75" customHeight="1" x14ac:dyDescent="0.25">
      <c r="A128" s="193" t="s">
        <v>1554</v>
      </c>
      <c r="B128" s="194" t="s">
        <v>1555</v>
      </c>
      <c r="C128" s="194" t="s">
        <v>501</v>
      </c>
      <c r="D128" s="194" t="s">
        <v>600</v>
      </c>
      <c r="E128" s="194" t="s">
        <v>503</v>
      </c>
      <c r="F128" s="194" t="s">
        <v>601</v>
      </c>
      <c r="G128" s="197" t="s">
        <v>1556</v>
      </c>
      <c r="H128" s="197" t="s">
        <v>1557</v>
      </c>
      <c r="I128" s="194" t="s">
        <v>1558</v>
      </c>
      <c r="J128" s="194" t="s">
        <v>508</v>
      </c>
      <c r="K128" s="194" t="s">
        <v>1559</v>
      </c>
      <c r="L128" s="195">
        <v>421904260194</v>
      </c>
      <c r="M128" s="194" t="s">
        <v>1560</v>
      </c>
      <c r="N128" s="194"/>
      <c r="O128" s="194"/>
      <c r="P128" s="194"/>
      <c r="Q128" s="191"/>
      <c r="R128" s="191"/>
    </row>
    <row r="129" spans="1:18" ht="9.75" customHeight="1" x14ac:dyDescent="0.25">
      <c r="A129" s="193" t="s">
        <v>1561</v>
      </c>
      <c r="B129" s="194" t="s">
        <v>1562</v>
      </c>
      <c r="C129" s="194" t="s">
        <v>501</v>
      </c>
      <c r="D129" s="194" t="s">
        <v>600</v>
      </c>
      <c r="E129" s="194" t="s">
        <v>503</v>
      </c>
      <c r="F129" s="194" t="s">
        <v>1313</v>
      </c>
      <c r="G129" s="197" t="s">
        <v>1563</v>
      </c>
      <c r="H129" s="194" t="s">
        <v>1564</v>
      </c>
      <c r="I129" s="194" t="s">
        <v>1565</v>
      </c>
      <c r="J129" s="194" t="s">
        <v>508</v>
      </c>
      <c r="K129" s="194" t="s">
        <v>1565</v>
      </c>
      <c r="L129" s="195">
        <v>421910161266</v>
      </c>
      <c r="M129" s="194" t="s">
        <v>1566</v>
      </c>
      <c r="N129" s="194"/>
      <c r="O129" s="194"/>
      <c r="P129" s="194"/>
      <c r="Q129" s="191"/>
      <c r="R129" s="191"/>
    </row>
    <row r="130" spans="1:18" ht="9.75" customHeight="1" x14ac:dyDescent="0.25">
      <c r="A130" s="193" t="s">
        <v>1567</v>
      </c>
      <c r="B130" s="194" t="s">
        <v>1568</v>
      </c>
      <c r="C130" s="194" t="s">
        <v>501</v>
      </c>
      <c r="D130" s="194" t="s">
        <v>1569</v>
      </c>
      <c r="E130" s="194" t="s">
        <v>805</v>
      </c>
      <c r="F130" s="194" t="s">
        <v>876</v>
      </c>
      <c r="G130" s="194" t="s">
        <v>1570</v>
      </c>
      <c r="H130" s="194" t="s">
        <v>1571</v>
      </c>
      <c r="I130" s="194" t="s">
        <v>1572</v>
      </c>
      <c r="J130" s="194" t="s">
        <v>585</v>
      </c>
      <c r="K130" s="194" t="s">
        <v>1572</v>
      </c>
      <c r="L130" s="195">
        <v>421903712927</v>
      </c>
      <c r="M130" s="194" t="s">
        <v>1573</v>
      </c>
      <c r="N130" s="194"/>
      <c r="O130" s="194"/>
      <c r="P130" s="194"/>
      <c r="Q130" s="191"/>
      <c r="R130" s="191"/>
    </row>
    <row r="131" spans="1:18" ht="9.75" customHeight="1" x14ac:dyDescent="0.25">
      <c r="A131" s="193" t="s">
        <v>1574</v>
      </c>
      <c r="B131" s="194" t="s">
        <v>1575</v>
      </c>
      <c r="C131" s="194" t="s">
        <v>501</v>
      </c>
      <c r="D131" s="194" t="s">
        <v>1576</v>
      </c>
      <c r="E131" s="194" t="s">
        <v>1577</v>
      </c>
      <c r="F131" s="194" t="s">
        <v>1578</v>
      </c>
      <c r="G131" s="194" t="s">
        <v>1579</v>
      </c>
      <c r="H131" s="194" t="s">
        <v>1580</v>
      </c>
      <c r="I131" s="194" t="s">
        <v>1581</v>
      </c>
      <c r="J131" s="194" t="s">
        <v>585</v>
      </c>
      <c r="K131" s="194" t="s">
        <v>1581</v>
      </c>
      <c r="L131" s="195">
        <v>421915713543</v>
      </c>
      <c r="M131" s="194" t="s">
        <v>1582</v>
      </c>
      <c r="N131" s="194"/>
      <c r="O131" s="194"/>
      <c r="P131" s="194"/>
      <c r="Q131" s="191"/>
      <c r="R131" s="191"/>
    </row>
    <row r="132" spans="1:18" ht="9.75" customHeight="1" x14ac:dyDescent="0.25">
      <c r="A132" s="193" t="s">
        <v>1583</v>
      </c>
      <c r="B132" s="194" t="s">
        <v>1584</v>
      </c>
      <c r="C132" s="194" t="s">
        <v>501</v>
      </c>
      <c r="D132" s="194" t="s">
        <v>1585</v>
      </c>
      <c r="E132" s="194" t="s">
        <v>503</v>
      </c>
      <c r="F132" s="194" t="s">
        <v>1586</v>
      </c>
      <c r="G132" s="194" t="s">
        <v>1587</v>
      </c>
      <c r="H132" s="194" t="s">
        <v>1588</v>
      </c>
      <c r="I132" s="194" t="s">
        <v>1589</v>
      </c>
      <c r="J132" s="194" t="s">
        <v>508</v>
      </c>
      <c r="K132" s="194" t="s">
        <v>1590</v>
      </c>
      <c r="L132" s="195">
        <v>421918824449</v>
      </c>
      <c r="M132" s="194" t="s">
        <v>1591</v>
      </c>
      <c r="N132" s="194"/>
      <c r="O132" s="194"/>
      <c r="P132" s="194"/>
      <c r="Q132" s="191"/>
      <c r="R132" s="191"/>
    </row>
    <row r="133" spans="1:18" ht="9.75" customHeight="1" x14ac:dyDescent="0.25">
      <c r="A133" s="193" t="s">
        <v>1592</v>
      </c>
      <c r="B133" s="194" t="s">
        <v>1593</v>
      </c>
      <c r="C133" s="194" t="s">
        <v>501</v>
      </c>
      <c r="D133" s="194" t="s">
        <v>1594</v>
      </c>
      <c r="E133" s="194" t="s">
        <v>1595</v>
      </c>
      <c r="F133" s="194" t="s">
        <v>1596</v>
      </c>
      <c r="G133" s="194" t="s">
        <v>1597</v>
      </c>
      <c r="H133" s="194" t="s">
        <v>1598</v>
      </c>
      <c r="I133" s="194" t="s">
        <v>1599</v>
      </c>
      <c r="J133" s="194" t="s">
        <v>508</v>
      </c>
      <c r="K133" s="194" t="s">
        <v>1599</v>
      </c>
      <c r="L133" s="195">
        <v>421903996977</v>
      </c>
      <c r="M133" s="194" t="s">
        <v>1600</v>
      </c>
      <c r="N133" s="194"/>
      <c r="O133" s="194"/>
      <c r="P133" s="194"/>
      <c r="Q133" s="191"/>
      <c r="R133" s="191"/>
    </row>
    <row r="134" spans="1:18" ht="9.75" customHeight="1" x14ac:dyDescent="0.25">
      <c r="A134" s="193" t="s">
        <v>1601</v>
      </c>
      <c r="B134" s="194" t="s">
        <v>1602</v>
      </c>
      <c r="C134" s="194" t="s">
        <v>501</v>
      </c>
      <c r="D134" s="194" t="s">
        <v>1603</v>
      </c>
      <c r="E134" s="194" t="s">
        <v>503</v>
      </c>
      <c r="F134" s="194" t="s">
        <v>504</v>
      </c>
      <c r="G134" s="194" t="s">
        <v>1604</v>
      </c>
      <c r="H134" s="194" t="s">
        <v>1605</v>
      </c>
      <c r="I134" s="194" t="s">
        <v>1606</v>
      </c>
      <c r="J134" s="194" t="s">
        <v>585</v>
      </c>
      <c r="K134" s="194" t="s">
        <v>1607</v>
      </c>
      <c r="L134" s="195">
        <v>421907984638</v>
      </c>
      <c r="M134" s="194" t="s">
        <v>1608</v>
      </c>
      <c r="N134" s="194"/>
      <c r="O134" s="194"/>
      <c r="P134" s="194"/>
      <c r="Q134" s="191"/>
      <c r="R134" s="191"/>
    </row>
    <row r="135" spans="1:18" ht="9.75" customHeight="1" x14ac:dyDescent="0.25">
      <c r="A135" s="193" t="s">
        <v>1609</v>
      </c>
      <c r="B135" s="194" t="s">
        <v>1610</v>
      </c>
      <c r="C135" s="194" t="s">
        <v>501</v>
      </c>
      <c r="D135" s="194" t="s">
        <v>600</v>
      </c>
      <c r="E135" s="194" t="s">
        <v>503</v>
      </c>
      <c r="F135" s="194" t="s">
        <v>1313</v>
      </c>
      <c r="G135" s="194" t="s">
        <v>1611</v>
      </c>
      <c r="H135" s="194" t="s">
        <v>1612</v>
      </c>
      <c r="I135" s="194" t="s">
        <v>1613</v>
      </c>
      <c r="J135" s="194" t="s">
        <v>508</v>
      </c>
      <c r="K135" s="104" t="s">
        <v>1613</v>
      </c>
      <c r="L135" s="200">
        <v>421911597705</v>
      </c>
      <c r="M135" s="194" t="s">
        <v>1614</v>
      </c>
      <c r="N135" s="194"/>
      <c r="O135" s="194" t="s">
        <v>1615</v>
      </c>
      <c r="P135" s="194"/>
      <c r="Q135" s="191"/>
      <c r="R135" s="191"/>
    </row>
    <row r="136" spans="1:18" ht="9.75" customHeight="1" x14ac:dyDescent="0.25">
      <c r="A136" s="188" t="s">
        <v>1616</v>
      </c>
      <c r="B136" s="189" t="s">
        <v>1617</v>
      </c>
      <c r="C136" s="194" t="s">
        <v>501</v>
      </c>
      <c r="D136" s="189" t="s">
        <v>1618</v>
      </c>
      <c r="E136" s="189" t="s">
        <v>1595</v>
      </c>
      <c r="F136" s="189" t="s">
        <v>1596</v>
      </c>
      <c r="G136" s="189" t="s">
        <v>1619</v>
      </c>
      <c r="H136" s="189" t="s">
        <v>1620</v>
      </c>
      <c r="I136" s="189" t="s">
        <v>1621</v>
      </c>
      <c r="J136" s="194" t="s">
        <v>585</v>
      </c>
      <c r="K136" s="189" t="s">
        <v>1622</v>
      </c>
      <c r="L136" s="190">
        <v>421905762340</v>
      </c>
      <c r="M136" s="189" t="s">
        <v>1623</v>
      </c>
      <c r="N136" s="189"/>
      <c r="O136" s="189"/>
      <c r="P136" s="189"/>
      <c r="Q136" s="191"/>
      <c r="R136" s="191"/>
    </row>
    <row r="137" spans="1:18" ht="9.75" customHeight="1" x14ac:dyDescent="0.25">
      <c r="A137" s="188" t="s">
        <v>1624</v>
      </c>
      <c r="B137" s="189" t="s">
        <v>1625</v>
      </c>
      <c r="C137" s="189" t="s">
        <v>501</v>
      </c>
      <c r="D137" s="189" t="s">
        <v>1626</v>
      </c>
      <c r="E137" s="189" t="s">
        <v>884</v>
      </c>
      <c r="F137" s="189" t="s">
        <v>885</v>
      </c>
      <c r="G137" s="189" t="s">
        <v>1627</v>
      </c>
      <c r="H137" s="189" t="s">
        <v>1270</v>
      </c>
      <c r="I137" s="189" t="s">
        <v>1271</v>
      </c>
      <c r="J137" s="189" t="s">
        <v>508</v>
      </c>
      <c r="K137" s="189" t="s">
        <v>1271</v>
      </c>
      <c r="L137" s="190">
        <v>421911361044</v>
      </c>
      <c r="M137" s="189" t="s">
        <v>1628</v>
      </c>
      <c r="N137" s="189"/>
      <c r="O137" s="189"/>
      <c r="P137" s="189"/>
      <c r="Q137" s="191"/>
      <c r="R137" s="191"/>
    </row>
    <row r="138" spans="1:18" ht="9.75" customHeight="1" x14ac:dyDescent="0.25">
      <c r="A138" s="193" t="s">
        <v>1629</v>
      </c>
      <c r="B138" s="194" t="s">
        <v>1630</v>
      </c>
      <c r="C138" s="194" t="s">
        <v>501</v>
      </c>
      <c r="D138" s="194" t="s">
        <v>1631</v>
      </c>
      <c r="E138" s="194" t="s">
        <v>503</v>
      </c>
      <c r="F138" s="194" t="s">
        <v>663</v>
      </c>
      <c r="G138" s="194" t="s">
        <v>1632</v>
      </c>
      <c r="H138" s="194" t="s">
        <v>1633</v>
      </c>
      <c r="I138" s="194" t="s">
        <v>1634</v>
      </c>
      <c r="J138" s="194" t="s">
        <v>508</v>
      </c>
      <c r="K138" s="194" t="s">
        <v>1635</v>
      </c>
      <c r="L138" s="195">
        <v>421905504040</v>
      </c>
      <c r="M138" s="194" t="s">
        <v>1636</v>
      </c>
      <c r="N138" s="71"/>
      <c r="O138" s="194"/>
      <c r="P138" s="194"/>
      <c r="Q138" s="191"/>
      <c r="R138" s="191"/>
    </row>
    <row r="139" spans="1:18" ht="9.75" customHeight="1" x14ac:dyDescent="0.25">
      <c r="A139" s="193" t="s">
        <v>1637</v>
      </c>
      <c r="B139" s="194" t="s">
        <v>1638</v>
      </c>
      <c r="C139" s="194" t="s">
        <v>501</v>
      </c>
      <c r="D139" s="194" t="s">
        <v>600</v>
      </c>
      <c r="E139" s="194" t="s">
        <v>503</v>
      </c>
      <c r="F139" s="194" t="s">
        <v>1313</v>
      </c>
      <c r="G139" s="194" t="s">
        <v>1639</v>
      </c>
      <c r="H139" s="194" t="s">
        <v>1640</v>
      </c>
      <c r="I139" s="194" t="s">
        <v>1641</v>
      </c>
      <c r="J139" s="194" t="s">
        <v>508</v>
      </c>
      <c r="K139" s="194" t="s">
        <v>1641</v>
      </c>
      <c r="L139" s="195">
        <v>421903202270</v>
      </c>
      <c r="M139" s="194" t="s">
        <v>1642</v>
      </c>
      <c r="N139" s="194"/>
      <c r="O139" s="194"/>
      <c r="P139" s="194"/>
      <c r="Q139" s="191"/>
      <c r="R139" s="191"/>
    </row>
    <row r="140" spans="1:18" ht="9.75" customHeight="1" x14ac:dyDescent="0.25">
      <c r="A140" s="193" t="s">
        <v>1643</v>
      </c>
      <c r="B140" s="194" t="s">
        <v>1644</v>
      </c>
      <c r="C140" s="194" t="s">
        <v>501</v>
      </c>
      <c r="D140" s="194" t="s">
        <v>1645</v>
      </c>
      <c r="E140" s="194" t="s">
        <v>634</v>
      </c>
      <c r="F140" s="194" t="s">
        <v>635</v>
      </c>
      <c r="G140" s="194" t="s">
        <v>1646</v>
      </c>
      <c r="H140" s="194" t="s">
        <v>1647</v>
      </c>
      <c r="I140" s="194" t="s">
        <v>1648</v>
      </c>
      <c r="J140" s="194" t="s">
        <v>585</v>
      </c>
      <c r="K140" s="194" t="s">
        <v>1649</v>
      </c>
      <c r="L140" s="195">
        <v>421911928826</v>
      </c>
      <c r="M140" s="194" t="s">
        <v>1650</v>
      </c>
      <c r="N140" s="194"/>
      <c r="O140" s="194"/>
      <c r="P140" s="194"/>
      <c r="Q140" s="191"/>
      <c r="R140" s="191"/>
    </row>
    <row r="141" spans="1:18" ht="9.75" customHeight="1" x14ac:dyDescent="0.25">
      <c r="A141" s="193" t="s">
        <v>1651</v>
      </c>
      <c r="B141" s="194" t="s">
        <v>1652</v>
      </c>
      <c r="C141" s="194" t="s">
        <v>501</v>
      </c>
      <c r="D141" s="194" t="s">
        <v>600</v>
      </c>
      <c r="E141" s="194" t="s">
        <v>503</v>
      </c>
      <c r="F141" s="194" t="s">
        <v>1313</v>
      </c>
      <c r="G141" s="194" t="s">
        <v>1653</v>
      </c>
      <c r="H141" s="194" t="s">
        <v>1654</v>
      </c>
      <c r="I141" s="194" t="s">
        <v>1655</v>
      </c>
      <c r="J141" s="194" t="s">
        <v>585</v>
      </c>
      <c r="K141" s="194" t="s">
        <v>1656</v>
      </c>
      <c r="L141" s="195" t="s">
        <v>1657</v>
      </c>
      <c r="M141" s="194" t="s">
        <v>1658</v>
      </c>
      <c r="N141" s="194" t="s">
        <v>1659</v>
      </c>
      <c r="O141" s="194"/>
      <c r="P141" s="194"/>
      <c r="Q141" s="191"/>
      <c r="R141" s="191"/>
    </row>
    <row r="142" spans="1:18" ht="9.75" customHeight="1" x14ac:dyDescent="0.25">
      <c r="A142" s="188" t="s">
        <v>1660</v>
      </c>
      <c r="B142" s="189" t="s">
        <v>1661</v>
      </c>
      <c r="C142" s="194" t="s">
        <v>501</v>
      </c>
      <c r="D142" s="189" t="s">
        <v>1662</v>
      </c>
      <c r="E142" s="189" t="s">
        <v>503</v>
      </c>
      <c r="F142" s="189" t="s">
        <v>671</v>
      </c>
      <c r="G142" s="189" t="s">
        <v>1663</v>
      </c>
      <c r="H142" s="189" t="s">
        <v>1664</v>
      </c>
      <c r="I142" s="189" t="s">
        <v>1665</v>
      </c>
      <c r="J142" s="189" t="s">
        <v>508</v>
      </c>
      <c r="K142" s="189" t="s">
        <v>1666</v>
      </c>
      <c r="L142" s="190" t="s">
        <v>1667</v>
      </c>
      <c r="M142" s="189" t="s">
        <v>1668</v>
      </c>
      <c r="N142" s="189"/>
      <c r="O142" s="189"/>
      <c r="P142" s="189"/>
      <c r="Q142" s="191"/>
      <c r="R142" s="191"/>
    </row>
    <row r="143" spans="1:18" ht="9.75" customHeight="1" x14ac:dyDescent="0.25">
      <c r="A143" s="188" t="s">
        <v>1669</v>
      </c>
      <c r="B143" s="189" t="s">
        <v>1670</v>
      </c>
      <c r="C143" s="189" t="s">
        <v>501</v>
      </c>
      <c r="D143" s="189" t="s">
        <v>1671</v>
      </c>
      <c r="E143" s="189" t="s">
        <v>634</v>
      </c>
      <c r="F143" s="189" t="s">
        <v>1672</v>
      </c>
      <c r="G143" s="189" t="s">
        <v>1673</v>
      </c>
      <c r="H143" s="189" t="s">
        <v>1674</v>
      </c>
      <c r="I143" s="189" t="s">
        <v>1675</v>
      </c>
      <c r="J143" s="189" t="s">
        <v>1676</v>
      </c>
      <c r="K143" s="189" t="s">
        <v>1675</v>
      </c>
      <c r="L143" s="190">
        <v>421415073611</v>
      </c>
      <c r="M143" s="189" t="s">
        <v>1677</v>
      </c>
      <c r="N143" s="189"/>
      <c r="O143" s="189"/>
      <c r="P143" s="189"/>
      <c r="Q143" s="191"/>
      <c r="R143" s="191"/>
    </row>
    <row r="144" spans="1:18" ht="9.75" customHeight="1" x14ac:dyDescent="0.25">
      <c r="A144" s="193" t="s">
        <v>1678</v>
      </c>
      <c r="B144" s="194" t="s">
        <v>1679</v>
      </c>
      <c r="C144" s="194" t="s">
        <v>501</v>
      </c>
      <c r="D144" s="194" t="s">
        <v>1680</v>
      </c>
      <c r="E144" s="194" t="s">
        <v>503</v>
      </c>
      <c r="F144" s="194" t="s">
        <v>1681</v>
      </c>
      <c r="G144" s="194" t="s">
        <v>1682</v>
      </c>
      <c r="H144" s="194" t="s">
        <v>1683</v>
      </c>
      <c r="I144" s="194" t="s">
        <v>1684</v>
      </c>
      <c r="J144" s="194" t="s">
        <v>508</v>
      </c>
      <c r="K144" s="194" t="s">
        <v>1685</v>
      </c>
      <c r="L144" s="195">
        <v>421903601379</v>
      </c>
      <c r="M144" s="194" t="s">
        <v>1686</v>
      </c>
      <c r="N144" s="194"/>
      <c r="O144" s="194"/>
      <c r="P144" s="194"/>
      <c r="Q144" s="191"/>
      <c r="R144" s="191"/>
    </row>
    <row r="145" spans="1:18" ht="9.75" customHeight="1" x14ac:dyDescent="0.25">
      <c r="A145" s="193" t="s">
        <v>1687</v>
      </c>
      <c r="B145" s="194" t="s">
        <v>1688</v>
      </c>
      <c r="C145" s="194" t="s">
        <v>501</v>
      </c>
      <c r="D145" s="194" t="s">
        <v>1689</v>
      </c>
      <c r="E145" s="194" t="s">
        <v>503</v>
      </c>
      <c r="F145" s="194" t="s">
        <v>1690</v>
      </c>
      <c r="G145" s="194" t="s">
        <v>1691</v>
      </c>
      <c r="H145" s="194" t="s">
        <v>1692</v>
      </c>
      <c r="I145" s="194" t="s">
        <v>1693</v>
      </c>
      <c r="J145" s="194" t="s">
        <v>508</v>
      </c>
      <c r="K145" s="194" t="s">
        <v>1694</v>
      </c>
      <c r="L145" s="195">
        <v>421903370792</v>
      </c>
      <c r="M145" s="194" t="s">
        <v>1695</v>
      </c>
      <c r="N145" s="194"/>
      <c r="O145" s="194"/>
      <c r="P145" s="202" t="s">
        <v>1696</v>
      </c>
      <c r="Q145" s="191"/>
      <c r="R145" s="191"/>
    </row>
    <row r="146" spans="1:18" ht="9.75" customHeight="1" x14ac:dyDescent="0.25">
      <c r="A146" s="193" t="s">
        <v>1697</v>
      </c>
      <c r="B146" s="194" t="s">
        <v>1698</v>
      </c>
      <c r="C146" s="194" t="s">
        <v>501</v>
      </c>
      <c r="D146" s="194" t="s">
        <v>1699</v>
      </c>
      <c r="E146" s="194" t="s">
        <v>503</v>
      </c>
      <c r="F146" s="194" t="s">
        <v>1205</v>
      </c>
      <c r="G146" s="194" t="s">
        <v>1700</v>
      </c>
      <c r="H146" s="194" t="s">
        <v>1701</v>
      </c>
      <c r="I146" s="194" t="s">
        <v>1702</v>
      </c>
      <c r="J146" s="194" t="s">
        <v>585</v>
      </c>
      <c r="K146" s="194" t="s">
        <v>1703</v>
      </c>
      <c r="L146" s="195">
        <v>421905795511</v>
      </c>
      <c r="M146" s="194" t="s">
        <v>1704</v>
      </c>
      <c r="N146" s="194"/>
      <c r="O146" s="194"/>
      <c r="P146" s="194"/>
      <c r="Q146" s="191"/>
      <c r="R146" s="191"/>
    </row>
    <row r="147" spans="1:18" ht="9.75" customHeight="1" x14ac:dyDescent="0.25">
      <c r="A147" s="193" t="s">
        <v>1705</v>
      </c>
      <c r="B147" s="194" t="s">
        <v>1706</v>
      </c>
      <c r="C147" s="194" t="s">
        <v>501</v>
      </c>
      <c r="D147" s="194" t="s">
        <v>1707</v>
      </c>
      <c r="E147" s="194" t="s">
        <v>1708</v>
      </c>
      <c r="F147" s="194" t="s">
        <v>1709</v>
      </c>
      <c r="G147" s="194" t="s">
        <v>1710</v>
      </c>
      <c r="H147" s="194" t="s">
        <v>1711</v>
      </c>
      <c r="I147" s="194" t="s">
        <v>1712</v>
      </c>
      <c r="J147" s="194" t="s">
        <v>585</v>
      </c>
      <c r="K147" s="194" t="s">
        <v>1713</v>
      </c>
      <c r="L147" s="195">
        <v>421903363993</v>
      </c>
      <c r="M147" s="194" t="s">
        <v>1714</v>
      </c>
      <c r="N147" s="194"/>
      <c r="O147" s="194"/>
      <c r="P147" s="194"/>
      <c r="Q147" s="191"/>
      <c r="R147" s="191"/>
    </row>
    <row r="148" spans="1:18" ht="9.75" customHeight="1" x14ac:dyDescent="0.25">
      <c r="A148" s="193" t="s">
        <v>1715</v>
      </c>
      <c r="B148" s="194" t="s">
        <v>1716</v>
      </c>
      <c r="C148" s="194" t="s">
        <v>501</v>
      </c>
      <c r="D148" s="194" t="s">
        <v>1717</v>
      </c>
      <c r="E148" s="194" t="s">
        <v>503</v>
      </c>
      <c r="F148" s="194" t="s">
        <v>1313</v>
      </c>
      <c r="G148" s="194" t="s">
        <v>1718</v>
      </c>
      <c r="H148" s="194" t="s">
        <v>1719</v>
      </c>
      <c r="I148" s="194" t="s">
        <v>1720</v>
      </c>
      <c r="J148" s="194" t="s">
        <v>585</v>
      </c>
      <c r="K148" s="194" t="s">
        <v>1721</v>
      </c>
      <c r="L148" s="195">
        <v>421903740961</v>
      </c>
      <c r="M148" s="194" t="s">
        <v>1722</v>
      </c>
      <c r="N148" s="194"/>
      <c r="O148" s="194"/>
      <c r="P148" s="194"/>
      <c r="Q148" s="191"/>
      <c r="R148" s="191"/>
    </row>
    <row r="149" spans="1:18" ht="9.75" customHeight="1" x14ac:dyDescent="0.25">
      <c r="A149" s="193" t="s">
        <v>1723</v>
      </c>
      <c r="B149" s="194" t="s">
        <v>1724</v>
      </c>
      <c r="C149" s="194" t="s">
        <v>501</v>
      </c>
      <c r="D149" s="194" t="s">
        <v>1725</v>
      </c>
      <c r="E149" s="194" t="s">
        <v>503</v>
      </c>
      <c r="F149" s="194" t="s">
        <v>946</v>
      </c>
      <c r="G149" s="194" t="s">
        <v>1726</v>
      </c>
      <c r="H149" s="196" t="s">
        <v>1727</v>
      </c>
      <c r="I149" s="194" t="s">
        <v>1728</v>
      </c>
      <c r="J149" s="194" t="s">
        <v>585</v>
      </c>
      <c r="K149" s="194" t="s">
        <v>1729</v>
      </c>
      <c r="L149" s="195">
        <v>421903714918</v>
      </c>
      <c r="M149" s="194" t="s">
        <v>1730</v>
      </c>
      <c r="N149" s="194"/>
      <c r="O149" s="194"/>
      <c r="P149" s="194"/>
      <c r="Q149" s="191"/>
      <c r="R149" s="191"/>
    </row>
    <row r="150" spans="1:18" ht="9.75" customHeight="1" x14ac:dyDescent="0.25">
      <c r="A150" s="193" t="s">
        <v>1731</v>
      </c>
      <c r="B150" s="194" t="s">
        <v>1732</v>
      </c>
      <c r="C150" s="194" t="s">
        <v>501</v>
      </c>
      <c r="D150" s="194" t="s">
        <v>1733</v>
      </c>
      <c r="E150" s="194" t="s">
        <v>503</v>
      </c>
      <c r="F150" s="194" t="s">
        <v>1734</v>
      </c>
      <c r="G150" s="196" t="s">
        <v>1735</v>
      </c>
      <c r="H150" s="194" t="s">
        <v>1736</v>
      </c>
      <c r="I150" s="194" t="s">
        <v>1737</v>
      </c>
      <c r="J150" s="194" t="s">
        <v>508</v>
      </c>
      <c r="K150" s="194" t="s">
        <v>1738</v>
      </c>
      <c r="L150" s="195">
        <v>421918882990</v>
      </c>
      <c r="M150" s="194" t="s">
        <v>1739</v>
      </c>
      <c r="N150" s="194"/>
      <c r="O150" s="194"/>
      <c r="P150" s="194"/>
      <c r="Q150" s="191"/>
      <c r="R150" s="191"/>
    </row>
    <row r="151" spans="1:18" ht="9.75" customHeight="1" x14ac:dyDescent="0.25">
      <c r="A151" s="193" t="s">
        <v>1740</v>
      </c>
      <c r="B151" s="194" t="s">
        <v>1741</v>
      </c>
      <c r="C151" s="194" t="s">
        <v>501</v>
      </c>
      <c r="D151" s="194" t="s">
        <v>600</v>
      </c>
      <c r="E151" s="194" t="s">
        <v>503</v>
      </c>
      <c r="F151" s="194" t="s">
        <v>1313</v>
      </c>
      <c r="G151" s="194" t="s">
        <v>1742</v>
      </c>
      <c r="H151" s="194" t="s">
        <v>1743</v>
      </c>
      <c r="I151" s="194" t="s">
        <v>1744</v>
      </c>
      <c r="J151" s="194" t="s">
        <v>1745</v>
      </c>
      <c r="K151" s="194" t="s">
        <v>1744</v>
      </c>
      <c r="L151" s="195">
        <v>421917476268</v>
      </c>
      <c r="M151" s="194" t="s">
        <v>1746</v>
      </c>
      <c r="N151" s="194"/>
      <c r="O151" s="194"/>
      <c r="P151" s="194"/>
      <c r="Q151" s="191"/>
      <c r="R151" s="191"/>
    </row>
    <row r="152" spans="1:18" ht="9.75" customHeight="1" x14ac:dyDescent="0.25">
      <c r="A152" s="193" t="s">
        <v>1747</v>
      </c>
      <c r="B152" s="194" t="s">
        <v>1748</v>
      </c>
      <c r="C152" s="194" t="s">
        <v>501</v>
      </c>
      <c r="D152" s="194" t="s">
        <v>1749</v>
      </c>
      <c r="E152" s="194" t="s">
        <v>867</v>
      </c>
      <c r="F152" s="194" t="s">
        <v>868</v>
      </c>
      <c r="G152" s="194" t="s">
        <v>1750</v>
      </c>
      <c r="H152" s="194" t="s">
        <v>1751</v>
      </c>
      <c r="I152" s="194" t="s">
        <v>1752</v>
      </c>
      <c r="J152" s="194" t="s">
        <v>1745</v>
      </c>
      <c r="K152" s="194" t="s">
        <v>1752</v>
      </c>
      <c r="L152" s="195">
        <v>421905193404</v>
      </c>
      <c r="M152" s="194" t="s">
        <v>1753</v>
      </c>
      <c r="N152" s="194"/>
      <c r="O152" s="194"/>
      <c r="P152" s="194"/>
      <c r="Q152" s="191"/>
      <c r="R152" s="191"/>
    </row>
    <row r="153" spans="1:18" ht="9.75" customHeight="1" x14ac:dyDescent="0.25">
      <c r="A153" s="193" t="s">
        <v>1754</v>
      </c>
      <c r="B153" s="194" t="s">
        <v>1755</v>
      </c>
      <c r="C153" s="194" t="s">
        <v>501</v>
      </c>
      <c r="D153" s="194" t="s">
        <v>1756</v>
      </c>
      <c r="E153" s="194" t="s">
        <v>776</v>
      </c>
      <c r="F153" s="194" t="s">
        <v>777</v>
      </c>
      <c r="G153" s="194" t="s">
        <v>1757</v>
      </c>
      <c r="H153" s="194" t="s">
        <v>1758</v>
      </c>
      <c r="I153" s="194" t="s">
        <v>1759</v>
      </c>
      <c r="J153" s="194" t="s">
        <v>585</v>
      </c>
      <c r="K153" s="194" t="s">
        <v>1760</v>
      </c>
      <c r="L153" s="195">
        <v>421902902970</v>
      </c>
      <c r="M153" s="194" t="s">
        <v>1761</v>
      </c>
      <c r="N153" s="194"/>
      <c r="O153" s="194"/>
      <c r="P153" s="194"/>
      <c r="Q153" s="191"/>
      <c r="R153" s="191"/>
    </row>
    <row r="154" spans="1:18" ht="9.75" customHeight="1" x14ac:dyDescent="0.25">
      <c r="A154" s="193" t="s">
        <v>1762</v>
      </c>
      <c r="B154" s="194" t="s">
        <v>1763</v>
      </c>
      <c r="C154" s="194" t="s">
        <v>501</v>
      </c>
      <c r="D154" s="194" t="s">
        <v>1764</v>
      </c>
      <c r="E154" s="194" t="s">
        <v>503</v>
      </c>
      <c r="F154" s="194" t="s">
        <v>715</v>
      </c>
      <c r="G154" s="194" t="s">
        <v>1765</v>
      </c>
      <c r="H154" s="194" t="s">
        <v>1766</v>
      </c>
      <c r="I154" s="194" t="s">
        <v>1767</v>
      </c>
      <c r="J154" s="194" t="s">
        <v>508</v>
      </c>
      <c r="K154" s="104" t="s">
        <v>1768</v>
      </c>
      <c r="L154" s="200">
        <v>421903262626</v>
      </c>
      <c r="M154" s="194" t="s">
        <v>1769</v>
      </c>
      <c r="N154" s="194"/>
      <c r="O154" s="194"/>
      <c r="P154" s="194"/>
      <c r="Q154" s="191"/>
      <c r="R154" s="191"/>
    </row>
    <row r="155" spans="1:18" ht="9.75" customHeight="1" x14ac:dyDescent="0.25">
      <c r="A155" s="193" t="s">
        <v>1770</v>
      </c>
      <c r="B155" s="194" t="s">
        <v>1771</v>
      </c>
      <c r="C155" s="194" t="s">
        <v>501</v>
      </c>
      <c r="D155" s="194" t="s">
        <v>1772</v>
      </c>
      <c r="E155" s="194" t="s">
        <v>503</v>
      </c>
      <c r="F155" s="194" t="s">
        <v>946</v>
      </c>
      <c r="G155" s="194" t="s">
        <v>1773</v>
      </c>
      <c r="H155" s="194" t="s">
        <v>1774</v>
      </c>
      <c r="I155" s="194" t="s">
        <v>1775</v>
      </c>
      <c r="J155" s="194" t="s">
        <v>1416</v>
      </c>
      <c r="K155" s="194" t="s">
        <v>1776</v>
      </c>
      <c r="L155" s="195">
        <v>421902228191</v>
      </c>
      <c r="M155" s="194" t="s">
        <v>1777</v>
      </c>
      <c r="N155" s="194"/>
      <c r="O155" s="194"/>
      <c r="P155" s="194"/>
      <c r="Q155" s="191"/>
      <c r="R155" s="191"/>
    </row>
    <row r="156" spans="1:18" ht="9.75" customHeight="1" x14ac:dyDescent="0.25">
      <c r="A156" s="193" t="s">
        <v>1778</v>
      </c>
      <c r="B156" s="194" t="s">
        <v>1779</v>
      </c>
      <c r="C156" s="194" t="s">
        <v>501</v>
      </c>
      <c r="D156" s="194" t="s">
        <v>600</v>
      </c>
      <c r="E156" s="194" t="s">
        <v>503</v>
      </c>
      <c r="F156" s="194" t="s">
        <v>1313</v>
      </c>
      <c r="G156" s="194" t="s">
        <v>1780</v>
      </c>
      <c r="H156" s="194" t="s">
        <v>1781</v>
      </c>
      <c r="I156" s="194" t="s">
        <v>1782</v>
      </c>
      <c r="J156" s="194" t="s">
        <v>585</v>
      </c>
      <c r="K156" s="194" t="s">
        <v>1783</v>
      </c>
      <c r="L156" s="195">
        <v>421905305338</v>
      </c>
      <c r="M156" s="194" t="s">
        <v>1784</v>
      </c>
      <c r="N156" s="194"/>
      <c r="O156" s="194"/>
      <c r="P156" s="194"/>
      <c r="Q156" s="191"/>
      <c r="R156" s="191"/>
    </row>
    <row r="157" spans="1:18" ht="9.75" customHeight="1" x14ac:dyDescent="0.25">
      <c r="A157" s="193" t="s">
        <v>1785</v>
      </c>
      <c r="B157" s="194" t="s">
        <v>1786</v>
      </c>
      <c r="C157" s="194" t="s">
        <v>501</v>
      </c>
      <c r="D157" s="194" t="s">
        <v>600</v>
      </c>
      <c r="E157" s="194" t="s">
        <v>503</v>
      </c>
      <c r="F157" s="194" t="s">
        <v>1313</v>
      </c>
      <c r="G157" s="194" t="s">
        <v>1787</v>
      </c>
      <c r="H157" s="194" t="s">
        <v>1788</v>
      </c>
      <c r="I157" s="194" t="s">
        <v>1789</v>
      </c>
      <c r="J157" s="194" t="s">
        <v>585</v>
      </c>
      <c r="K157" s="194" t="s">
        <v>1789</v>
      </c>
      <c r="L157" s="200">
        <v>421908979442</v>
      </c>
      <c r="M157" s="194" t="s">
        <v>1790</v>
      </c>
      <c r="N157" s="194"/>
      <c r="O157" s="194"/>
      <c r="P157" s="194"/>
      <c r="Q157" s="191"/>
      <c r="R157" s="191"/>
    </row>
    <row r="158" spans="1:18" ht="9.75" customHeight="1" x14ac:dyDescent="0.25">
      <c r="A158" s="193" t="s">
        <v>1791</v>
      </c>
      <c r="B158" s="194" t="s">
        <v>1792</v>
      </c>
      <c r="C158" s="194" t="s">
        <v>501</v>
      </c>
      <c r="D158" s="194" t="s">
        <v>600</v>
      </c>
      <c r="E158" s="194" t="s">
        <v>503</v>
      </c>
      <c r="F158" s="194" t="s">
        <v>1313</v>
      </c>
      <c r="G158" s="194" t="s">
        <v>1793</v>
      </c>
      <c r="H158" s="194" t="s">
        <v>1794</v>
      </c>
      <c r="I158" s="194" t="s">
        <v>1795</v>
      </c>
      <c r="J158" s="194" t="s">
        <v>585</v>
      </c>
      <c r="K158" s="194" t="s">
        <v>1796</v>
      </c>
      <c r="L158" s="195">
        <v>421903708275</v>
      </c>
      <c r="M158" s="194" t="s">
        <v>1797</v>
      </c>
      <c r="N158" s="194"/>
      <c r="O158" s="194"/>
      <c r="P158" s="194" t="s">
        <v>1798</v>
      </c>
      <c r="Q158" s="191"/>
      <c r="R158" s="191"/>
    </row>
    <row r="159" spans="1:18" ht="9.75" customHeight="1" x14ac:dyDescent="0.25">
      <c r="A159" s="193" t="s">
        <v>1799</v>
      </c>
      <c r="B159" s="194" t="s">
        <v>1800</v>
      </c>
      <c r="C159" s="194" t="s">
        <v>501</v>
      </c>
      <c r="D159" s="194" t="s">
        <v>1801</v>
      </c>
      <c r="E159" s="194" t="s">
        <v>634</v>
      </c>
      <c r="F159" s="194" t="s">
        <v>635</v>
      </c>
      <c r="G159" s="194" t="s">
        <v>1802</v>
      </c>
      <c r="H159" s="194" t="s">
        <v>1803</v>
      </c>
      <c r="I159" s="194" t="s">
        <v>1804</v>
      </c>
      <c r="J159" s="194" t="s">
        <v>508</v>
      </c>
      <c r="K159" s="194" t="s">
        <v>1804</v>
      </c>
      <c r="L159" s="200">
        <v>421915802888</v>
      </c>
      <c r="M159" s="194" t="s">
        <v>1805</v>
      </c>
      <c r="N159" s="194"/>
      <c r="O159" s="194"/>
      <c r="P159" s="194"/>
      <c r="Q159" s="191"/>
      <c r="R159" s="191"/>
    </row>
    <row r="160" spans="1:18" ht="9.75" customHeight="1" x14ac:dyDescent="0.25">
      <c r="A160" s="193" t="s">
        <v>1806</v>
      </c>
      <c r="B160" s="194" t="s">
        <v>1807</v>
      </c>
      <c r="C160" s="194" t="s">
        <v>501</v>
      </c>
      <c r="D160" s="194" t="s">
        <v>1808</v>
      </c>
      <c r="E160" s="194" t="s">
        <v>503</v>
      </c>
      <c r="F160" s="194" t="s">
        <v>1809</v>
      </c>
      <c r="G160" s="194" t="s">
        <v>1810</v>
      </c>
      <c r="H160" s="194" t="s">
        <v>1811</v>
      </c>
      <c r="I160" s="194" t="s">
        <v>1812</v>
      </c>
      <c r="J160" s="194" t="s">
        <v>585</v>
      </c>
      <c r="K160" s="194" t="s">
        <v>1812</v>
      </c>
      <c r="L160" s="195">
        <v>421905343077</v>
      </c>
      <c r="M160" s="194" t="s">
        <v>1813</v>
      </c>
      <c r="N160" s="194"/>
      <c r="O160" s="194"/>
      <c r="P160" s="194"/>
      <c r="Q160" s="191"/>
      <c r="R160" s="191"/>
    </row>
    <row r="161" spans="1:18" ht="9.75" customHeight="1" x14ac:dyDescent="0.25">
      <c r="A161" s="193" t="s">
        <v>1814</v>
      </c>
      <c r="B161" s="194" t="s">
        <v>1815</v>
      </c>
      <c r="C161" s="194" t="s">
        <v>501</v>
      </c>
      <c r="D161" s="194" t="s">
        <v>600</v>
      </c>
      <c r="E161" s="194" t="s">
        <v>503</v>
      </c>
      <c r="F161" s="194" t="s">
        <v>1313</v>
      </c>
      <c r="G161" s="194" t="s">
        <v>1816</v>
      </c>
      <c r="H161" s="194" t="s">
        <v>1817</v>
      </c>
      <c r="I161" s="194" t="s">
        <v>1818</v>
      </c>
      <c r="J161" s="194" t="s">
        <v>585</v>
      </c>
      <c r="K161" s="194" t="s">
        <v>1819</v>
      </c>
      <c r="L161" s="195">
        <v>421918529304</v>
      </c>
      <c r="M161" s="194" t="s">
        <v>1820</v>
      </c>
      <c r="N161" s="194"/>
      <c r="O161" s="194"/>
      <c r="P161" s="194"/>
      <c r="Q161" s="191"/>
      <c r="R161" s="191"/>
    </row>
    <row r="162" spans="1:18" ht="9.75" customHeight="1" x14ac:dyDescent="0.25">
      <c r="A162" s="188" t="s">
        <v>1821</v>
      </c>
      <c r="B162" s="189" t="s">
        <v>1822</v>
      </c>
      <c r="C162" s="189" t="s">
        <v>501</v>
      </c>
      <c r="D162" s="189" t="s">
        <v>600</v>
      </c>
      <c r="E162" s="189" t="s">
        <v>503</v>
      </c>
      <c r="F162" s="189" t="s">
        <v>1313</v>
      </c>
      <c r="G162" s="189" t="s">
        <v>1823</v>
      </c>
      <c r="H162" s="189" t="s">
        <v>1824</v>
      </c>
      <c r="I162" s="189" t="s">
        <v>1825</v>
      </c>
      <c r="J162" s="189" t="s">
        <v>1826</v>
      </c>
      <c r="K162" s="189" t="s">
        <v>1827</v>
      </c>
      <c r="L162" s="190" t="s">
        <v>1828</v>
      </c>
      <c r="M162" s="189" t="s">
        <v>1829</v>
      </c>
      <c r="N162" s="189"/>
      <c r="O162" s="189"/>
      <c r="P162" s="189"/>
      <c r="Q162" s="191"/>
      <c r="R162" s="191"/>
    </row>
    <row r="163" spans="1:18" ht="9.75" customHeight="1" x14ac:dyDescent="0.25">
      <c r="A163" s="193" t="s">
        <v>1830</v>
      </c>
      <c r="B163" s="194" t="s">
        <v>1831</v>
      </c>
      <c r="C163" s="194" t="s">
        <v>501</v>
      </c>
      <c r="D163" s="194" t="s">
        <v>600</v>
      </c>
      <c r="E163" s="194" t="s">
        <v>503</v>
      </c>
      <c r="F163" s="194" t="s">
        <v>601</v>
      </c>
      <c r="G163" s="194" t="s">
        <v>1832</v>
      </c>
      <c r="H163" s="194" t="s">
        <v>1833</v>
      </c>
      <c r="I163" s="194" t="s">
        <v>1834</v>
      </c>
      <c r="J163" s="194" t="s">
        <v>585</v>
      </c>
      <c r="K163" s="194" t="s">
        <v>1835</v>
      </c>
      <c r="L163" s="195">
        <v>421903692095</v>
      </c>
      <c r="M163" s="194" t="s">
        <v>1836</v>
      </c>
      <c r="N163" s="194"/>
      <c r="O163" s="194"/>
      <c r="P163" s="194"/>
      <c r="Q163" s="191"/>
      <c r="R163" s="191"/>
    </row>
    <row r="164" spans="1:18" ht="9.75" customHeight="1" x14ac:dyDescent="0.25">
      <c r="A164" s="193" t="s">
        <v>1837</v>
      </c>
      <c r="B164" s="194" t="s">
        <v>1838</v>
      </c>
      <c r="C164" s="194" t="s">
        <v>501</v>
      </c>
      <c r="D164" s="194" t="s">
        <v>600</v>
      </c>
      <c r="E164" s="194" t="s">
        <v>503</v>
      </c>
      <c r="F164" s="194" t="s">
        <v>1313</v>
      </c>
      <c r="G164" s="194" t="s">
        <v>1839</v>
      </c>
      <c r="H164" s="196" t="s">
        <v>1840</v>
      </c>
      <c r="I164" s="194" t="s">
        <v>1841</v>
      </c>
      <c r="J164" s="194" t="s">
        <v>585</v>
      </c>
      <c r="K164" s="194" t="s">
        <v>1842</v>
      </c>
      <c r="L164" s="195">
        <v>421915499077</v>
      </c>
      <c r="M164" s="194" t="s">
        <v>1843</v>
      </c>
      <c r="N164" s="194"/>
      <c r="O164" s="194"/>
      <c r="P164" s="194"/>
      <c r="Q164" s="191"/>
      <c r="R164" s="191"/>
    </row>
    <row r="165" spans="1:18" ht="9.75" customHeight="1" x14ac:dyDescent="0.25">
      <c r="A165" s="193" t="s">
        <v>1844</v>
      </c>
      <c r="B165" s="194" t="s">
        <v>1845</v>
      </c>
      <c r="C165" s="194" t="s">
        <v>501</v>
      </c>
      <c r="D165" s="194" t="s">
        <v>1846</v>
      </c>
      <c r="E165" s="194" t="s">
        <v>503</v>
      </c>
      <c r="F165" s="194" t="s">
        <v>1313</v>
      </c>
      <c r="G165" s="196" t="s">
        <v>1847</v>
      </c>
      <c r="H165" s="196" t="s">
        <v>1848</v>
      </c>
      <c r="I165" s="194" t="s">
        <v>1849</v>
      </c>
      <c r="J165" s="194" t="s">
        <v>1528</v>
      </c>
      <c r="K165" s="194" t="s">
        <v>1850</v>
      </c>
      <c r="L165" s="195">
        <v>421905234323</v>
      </c>
      <c r="M165" s="194" t="s">
        <v>1851</v>
      </c>
      <c r="N165" s="194"/>
      <c r="O165" s="194"/>
      <c r="P165" s="194"/>
      <c r="Q165" s="191"/>
      <c r="R165" s="191"/>
    </row>
    <row r="166" spans="1:18" ht="9.75" customHeight="1" x14ac:dyDescent="0.25">
      <c r="A166" s="193" t="s">
        <v>1852</v>
      </c>
      <c r="B166" s="194" t="s">
        <v>1853</v>
      </c>
      <c r="C166" s="194" t="s">
        <v>501</v>
      </c>
      <c r="D166" s="194" t="s">
        <v>1854</v>
      </c>
      <c r="E166" s="194" t="s">
        <v>503</v>
      </c>
      <c r="F166" s="194" t="s">
        <v>1681</v>
      </c>
      <c r="G166" s="194" t="s">
        <v>1855</v>
      </c>
      <c r="H166" s="194" t="s">
        <v>1856</v>
      </c>
      <c r="I166" s="194" t="s">
        <v>1857</v>
      </c>
      <c r="J166" s="194" t="s">
        <v>585</v>
      </c>
      <c r="K166" s="194" t="s">
        <v>1857</v>
      </c>
      <c r="L166" s="195">
        <v>421915902632</v>
      </c>
      <c r="M166" s="194" t="s">
        <v>1858</v>
      </c>
      <c r="N166" s="194"/>
      <c r="O166" s="194"/>
      <c r="P166" s="194"/>
      <c r="Q166" s="191"/>
      <c r="R166" s="191"/>
    </row>
    <row r="167" spans="1:18" ht="9.75" customHeight="1" x14ac:dyDescent="0.25">
      <c r="A167" s="193" t="s">
        <v>1859</v>
      </c>
      <c r="B167" s="194" t="s">
        <v>1860</v>
      </c>
      <c r="C167" s="194" t="s">
        <v>501</v>
      </c>
      <c r="D167" s="194" t="s">
        <v>600</v>
      </c>
      <c r="E167" s="194" t="s">
        <v>503</v>
      </c>
      <c r="F167" s="194" t="s">
        <v>1313</v>
      </c>
      <c r="G167" s="194" t="s">
        <v>1861</v>
      </c>
      <c r="H167" s="194" t="s">
        <v>1862</v>
      </c>
      <c r="I167" s="194" t="s">
        <v>1863</v>
      </c>
      <c r="J167" s="194" t="s">
        <v>508</v>
      </c>
      <c r="K167" s="194" t="s">
        <v>1864</v>
      </c>
      <c r="L167" s="195">
        <v>421905650170</v>
      </c>
      <c r="M167" s="194" t="s">
        <v>1865</v>
      </c>
      <c r="N167" s="194"/>
      <c r="O167" s="194"/>
      <c r="P167" s="194"/>
      <c r="Q167" s="191"/>
      <c r="R167" s="191"/>
    </row>
    <row r="168" spans="1:18" ht="9.75" customHeight="1" x14ac:dyDescent="0.25">
      <c r="A168" s="193" t="s">
        <v>1866</v>
      </c>
      <c r="B168" s="194" t="s">
        <v>1867</v>
      </c>
      <c r="C168" s="194" t="s">
        <v>501</v>
      </c>
      <c r="D168" s="194" t="s">
        <v>600</v>
      </c>
      <c r="E168" s="194" t="s">
        <v>503</v>
      </c>
      <c r="F168" s="194" t="s">
        <v>1313</v>
      </c>
      <c r="G168" s="194" t="s">
        <v>1868</v>
      </c>
      <c r="H168" s="194" t="s">
        <v>1869</v>
      </c>
      <c r="I168" s="194" t="s">
        <v>1870</v>
      </c>
      <c r="J168" s="194" t="s">
        <v>508</v>
      </c>
      <c r="K168" s="194" t="s">
        <v>1871</v>
      </c>
      <c r="L168" s="195">
        <v>421903636503</v>
      </c>
      <c r="M168" s="194" t="s">
        <v>1872</v>
      </c>
      <c r="N168" s="194"/>
      <c r="O168" s="194"/>
      <c r="P168" s="194"/>
      <c r="Q168" s="191"/>
      <c r="R168" s="191"/>
    </row>
    <row r="169" spans="1:18" ht="9.75" customHeight="1" x14ac:dyDescent="0.25">
      <c r="A169" s="193" t="s">
        <v>1873</v>
      </c>
      <c r="B169" s="194" t="s">
        <v>1874</v>
      </c>
      <c r="C169" s="194" t="s">
        <v>501</v>
      </c>
      <c r="D169" s="194" t="s">
        <v>1875</v>
      </c>
      <c r="E169" s="194" t="s">
        <v>503</v>
      </c>
      <c r="F169" s="194" t="s">
        <v>1387</v>
      </c>
      <c r="G169" s="194" t="s">
        <v>1876</v>
      </c>
      <c r="H169" s="194" t="s">
        <v>1877</v>
      </c>
      <c r="I169" s="194" t="s">
        <v>1878</v>
      </c>
      <c r="J169" s="194" t="s">
        <v>508</v>
      </c>
      <c r="K169" s="194" t="s">
        <v>1879</v>
      </c>
      <c r="L169" s="195">
        <v>421917263316</v>
      </c>
      <c r="M169" s="194" t="s">
        <v>1880</v>
      </c>
      <c r="N169" s="194"/>
      <c r="O169" s="194"/>
      <c r="P169" s="194"/>
      <c r="Q169" s="191"/>
      <c r="R169" s="191"/>
    </row>
    <row r="170" spans="1:18" ht="9.75" customHeight="1" x14ac:dyDescent="0.25">
      <c r="A170" s="188" t="s">
        <v>1881</v>
      </c>
      <c r="B170" s="189" t="s">
        <v>1882</v>
      </c>
      <c r="C170" s="194" t="s">
        <v>501</v>
      </c>
      <c r="D170" s="189" t="s">
        <v>1883</v>
      </c>
      <c r="E170" s="189" t="s">
        <v>1884</v>
      </c>
      <c r="F170" s="189" t="s">
        <v>1885</v>
      </c>
      <c r="G170" s="189" t="s">
        <v>1886</v>
      </c>
      <c r="H170" s="189" t="s">
        <v>1887</v>
      </c>
      <c r="I170" s="189" t="s">
        <v>1888</v>
      </c>
      <c r="J170" s="189" t="s">
        <v>585</v>
      </c>
      <c r="K170" s="189" t="s">
        <v>1888</v>
      </c>
      <c r="L170" s="190">
        <v>421905486716</v>
      </c>
      <c r="M170" s="71" t="s">
        <v>1889</v>
      </c>
      <c r="N170" s="189"/>
      <c r="O170" s="71"/>
      <c r="P170" s="189"/>
      <c r="Q170" s="191"/>
      <c r="R170" s="191"/>
    </row>
    <row r="171" spans="1:18" ht="9.75" customHeight="1" x14ac:dyDescent="0.25">
      <c r="A171" s="188" t="s">
        <v>1890</v>
      </c>
      <c r="B171" s="189" t="s">
        <v>1891</v>
      </c>
      <c r="C171" s="194" t="s">
        <v>501</v>
      </c>
      <c r="D171" s="189" t="s">
        <v>1892</v>
      </c>
      <c r="E171" s="189" t="s">
        <v>1893</v>
      </c>
      <c r="F171" s="189" t="s">
        <v>1894</v>
      </c>
      <c r="G171" s="189" t="s">
        <v>1895</v>
      </c>
      <c r="H171" s="189" t="s">
        <v>1896</v>
      </c>
      <c r="I171" s="189" t="s">
        <v>1897</v>
      </c>
      <c r="J171" s="189" t="s">
        <v>585</v>
      </c>
      <c r="K171" s="189" t="s">
        <v>1897</v>
      </c>
      <c r="L171" s="190">
        <v>421905533719</v>
      </c>
      <c r="M171" s="189" t="s">
        <v>1898</v>
      </c>
      <c r="N171" s="189"/>
      <c r="O171" s="71"/>
      <c r="P171" s="189"/>
      <c r="Q171" s="191"/>
      <c r="R171" s="191"/>
    </row>
    <row r="172" spans="1:18" ht="9.75" customHeight="1" x14ac:dyDescent="0.25">
      <c r="A172" s="193" t="s">
        <v>1899</v>
      </c>
      <c r="B172" s="194" t="s">
        <v>1900</v>
      </c>
      <c r="C172" s="194" t="s">
        <v>501</v>
      </c>
      <c r="D172" s="194" t="s">
        <v>1901</v>
      </c>
      <c r="E172" s="194" t="s">
        <v>1708</v>
      </c>
      <c r="F172" s="194" t="s">
        <v>1902</v>
      </c>
      <c r="G172" s="194" t="s">
        <v>1903</v>
      </c>
      <c r="H172" s="194" t="s">
        <v>1904</v>
      </c>
      <c r="I172" s="194" t="s">
        <v>1905</v>
      </c>
      <c r="J172" s="194" t="s">
        <v>585</v>
      </c>
      <c r="K172" s="194" t="s">
        <v>1905</v>
      </c>
      <c r="L172" s="195">
        <v>421905235472</v>
      </c>
      <c r="M172" s="194" t="s">
        <v>1906</v>
      </c>
      <c r="N172" s="194"/>
      <c r="O172" s="194"/>
      <c r="P172" s="194"/>
      <c r="Q172" s="191"/>
      <c r="R172" s="191"/>
    </row>
    <row r="173" spans="1:18" ht="9.75" customHeight="1" x14ac:dyDescent="0.25">
      <c r="A173" s="193" t="s">
        <v>1907</v>
      </c>
      <c r="B173" s="194" t="s">
        <v>1908</v>
      </c>
      <c r="C173" s="194" t="s">
        <v>501</v>
      </c>
      <c r="D173" s="194" t="s">
        <v>1909</v>
      </c>
      <c r="E173" s="194" t="s">
        <v>1910</v>
      </c>
      <c r="F173" s="194" t="s">
        <v>1911</v>
      </c>
      <c r="G173" s="194" t="s">
        <v>1912</v>
      </c>
      <c r="H173" s="194" t="s">
        <v>1913</v>
      </c>
      <c r="I173" s="194" t="s">
        <v>1914</v>
      </c>
      <c r="J173" s="194" t="s">
        <v>508</v>
      </c>
      <c r="K173" s="194" t="s">
        <v>1914</v>
      </c>
      <c r="L173" s="195">
        <v>421905970041</v>
      </c>
      <c r="M173" s="194" t="s">
        <v>1915</v>
      </c>
      <c r="N173" s="194"/>
      <c r="O173" s="194"/>
      <c r="P173" s="194"/>
      <c r="Q173" s="191"/>
      <c r="R173" s="191"/>
    </row>
    <row r="174" spans="1:18" ht="9.75" customHeight="1" x14ac:dyDescent="0.25">
      <c r="A174" s="193" t="s">
        <v>1916</v>
      </c>
      <c r="B174" s="194" t="s">
        <v>1917</v>
      </c>
      <c r="C174" s="194" t="s">
        <v>501</v>
      </c>
      <c r="D174" s="194" t="s">
        <v>1918</v>
      </c>
      <c r="E174" s="194" t="s">
        <v>805</v>
      </c>
      <c r="F174" s="194" t="s">
        <v>876</v>
      </c>
      <c r="G174" s="196" t="s">
        <v>1919</v>
      </c>
      <c r="H174" s="194" t="s">
        <v>1920</v>
      </c>
      <c r="I174" s="194" t="s">
        <v>1921</v>
      </c>
      <c r="J174" s="194" t="s">
        <v>508</v>
      </c>
      <c r="K174" s="194"/>
      <c r="L174" s="195">
        <v>421907953701</v>
      </c>
      <c r="M174" s="194" t="s">
        <v>1922</v>
      </c>
      <c r="N174" s="194"/>
      <c r="O174" s="194"/>
      <c r="P174" s="194"/>
      <c r="Q174" s="191"/>
      <c r="R174" s="191"/>
    </row>
    <row r="175" spans="1:18" ht="9.75" customHeight="1" x14ac:dyDescent="0.25">
      <c r="A175" s="193" t="s">
        <v>1923</v>
      </c>
      <c r="B175" s="194" t="s">
        <v>1924</v>
      </c>
      <c r="C175" s="194" t="s">
        <v>501</v>
      </c>
      <c r="D175" s="194" t="s">
        <v>1925</v>
      </c>
      <c r="E175" s="194" t="s">
        <v>652</v>
      </c>
      <c r="F175" s="194" t="s">
        <v>653</v>
      </c>
      <c r="G175" s="194" t="s">
        <v>1926</v>
      </c>
      <c r="H175" s="194" t="s">
        <v>1927</v>
      </c>
      <c r="I175" s="194" t="s">
        <v>1928</v>
      </c>
      <c r="J175" s="194" t="s">
        <v>508</v>
      </c>
      <c r="K175" s="194" t="s">
        <v>1928</v>
      </c>
      <c r="L175" s="195">
        <v>421915879583</v>
      </c>
      <c r="M175" s="194" t="s">
        <v>1929</v>
      </c>
      <c r="N175" s="194"/>
      <c r="O175" s="194"/>
      <c r="P175" s="194"/>
      <c r="Q175" s="191"/>
      <c r="R175" s="191"/>
    </row>
    <row r="176" spans="1:18" ht="9.75" customHeight="1" x14ac:dyDescent="0.25">
      <c r="A176" s="193" t="s">
        <v>1930</v>
      </c>
      <c r="B176" s="194" t="s">
        <v>1931</v>
      </c>
      <c r="C176" s="194" t="s">
        <v>501</v>
      </c>
      <c r="D176" s="194" t="s">
        <v>1671</v>
      </c>
      <c r="E176" s="194" t="s">
        <v>634</v>
      </c>
      <c r="F176" s="194" t="s">
        <v>635</v>
      </c>
      <c r="G176" s="194" t="s">
        <v>1932</v>
      </c>
      <c r="H176" s="194" t="s">
        <v>1933</v>
      </c>
      <c r="I176" s="194" t="s">
        <v>1934</v>
      </c>
      <c r="J176" s="194" t="s">
        <v>585</v>
      </c>
      <c r="K176" s="194" t="s">
        <v>1935</v>
      </c>
      <c r="L176" s="195">
        <v>421918711548</v>
      </c>
      <c r="M176" s="194" t="s">
        <v>1936</v>
      </c>
      <c r="N176" s="194"/>
      <c r="O176" s="194"/>
      <c r="P176" s="194"/>
      <c r="Q176" s="191"/>
      <c r="R176" s="191"/>
    </row>
    <row r="177" spans="1:18" ht="9.75" customHeight="1" x14ac:dyDescent="0.25">
      <c r="A177" s="193" t="s">
        <v>1937</v>
      </c>
      <c r="B177" s="194" t="s">
        <v>1938</v>
      </c>
      <c r="C177" s="194" t="s">
        <v>501</v>
      </c>
      <c r="D177" s="194" t="s">
        <v>1939</v>
      </c>
      <c r="E177" s="189" t="s">
        <v>1940</v>
      </c>
      <c r="F177" s="194" t="s">
        <v>1941</v>
      </c>
      <c r="G177" s="194" t="s">
        <v>1942</v>
      </c>
      <c r="H177" s="196" t="s">
        <v>1943</v>
      </c>
      <c r="I177" s="194" t="s">
        <v>1944</v>
      </c>
      <c r="J177" s="194" t="s">
        <v>585</v>
      </c>
      <c r="K177" s="194" t="s">
        <v>1944</v>
      </c>
      <c r="L177" s="195">
        <v>421908553335</v>
      </c>
      <c r="M177" s="194" t="s">
        <v>1945</v>
      </c>
      <c r="N177" s="194"/>
      <c r="O177" s="194"/>
      <c r="P177" s="194"/>
      <c r="Q177" s="191"/>
      <c r="R177" s="191"/>
    </row>
    <row r="178" spans="1:18" ht="9.75" customHeight="1" x14ac:dyDescent="0.25">
      <c r="A178" s="188" t="s">
        <v>1946</v>
      </c>
      <c r="B178" s="189" t="s">
        <v>1947</v>
      </c>
      <c r="C178" s="194" t="s">
        <v>501</v>
      </c>
      <c r="D178" s="194" t="s">
        <v>600</v>
      </c>
      <c r="E178" s="189" t="s">
        <v>503</v>
      </c>
      <c r="F178" s="194" t="s">
        <v>1313</v>
      </c>
      <c r="G178" s="189" t="s">
        <v>1948</v>
      </c>
      <c r="H178" s="189" t="s">
        <v>1949</v>
      </c>
      <c r="I178" s="189" t="s">
        <v>1950</v>
      </c>
      <c r="J178" s="189" t="s">
        <v>585</v>
      </c>
      <c r="K178" s="189" t="s">
        <v>1950</v>
      </c>
      <c r="L178" s="190">
        <v>421905245008</v>
      </c>
      <c r="M178" s="189" t="s">
        <v>1951</v>
      </c>
      <c r="N178" s="189"/>
      <c r="O178" s="189"/>
      <c r="P178" s="189"/>
      <c r="Q178" s="191"/>
      <c r="R178" s="191"/>
    </row>
    <row r="179" spans="1:18" ht="9.75" customHeight="1" x14ac:dyDescent="0.25">
      <c r="A179" s="188" t="s">
        <v>1952</v>
      </c>
      <c r="B179" s="189" t="s">
        <v>1953</v>
      </c>
      <c r="C179" s="194" t="s">
        <v>501</v>
      </c>
      <c r="D179" s="189" t="s">
        <v>1662</v>
      </c>
      <c r="E179" s="189" t="s">
        <v>503</v>
      </c>
      <c r="F179" s="189" t="s">
        <v>671</v>
      </c>
      <c r="G179" s="189" t="s">
        <v>1954</v>
      </c>
      <c r="H179" s="189" t="s">
        <v>1955</v>
      </c>
      <c r="I179" s="189" t="s">
        <v>1665</v>
      </c>
      <c r="J179" s="189" t="s">
        <v>508</v>
      </c>
      <c r="K179" s="189" t="s">
        <v>1956</v>
      </c>
      <c r="L179" s="203" t="s">
        <v>1957</v>
      </c>
      <c r="M179" s="189" t="s">
        <v>1958</v>
      </c>
      <c r="N179" s="189"/>
      <c r="O179" s="189"/>
      <c r="P179" s="189"/>
      <c r="Q179" s="191"/>
      <c r="R179" s="191"/>
    </row>
    <row r="180" spans="1:18" ht="9.75" customHeight="1" x14ac:dyDescent="0.25">
      <c r="A180" s="188" t="s">
        <v>1959</v>
      </c>
      <c r="B180" s="189" t="s">
        <v>1960</v>
      </c>
      <c r="C180" s="189" t="s">
        <v>501</v>
      </c>
      <c r="D180" s="194" t="s">
        <v>1961</v>
      </c>
      <c r="E180" s="189" t="s">
        <v>805</v>
      </c>
      <c r="F180" s="194" t="s">
        <v>806</v>
      </c>
      <c r="G180" s="189" t="s">
        <v>1962</v>
      </c>
      <c r="H180" s="189" t="s">
        <v>1963</v>
      </c>
      <c r="I180" s="189" t="s">
        <v>1964</v>
      </c>
      <c r="J180" s="189" t="s">
        <v>508</v>
      </c>
      <c r="K180" s="189" t="s">
        <v>1965</v>
      </c>
      <c r="L180" s="190">
        <v>421918808923</v>
      </c>
      <c r="M180" s="189" t="s">
        <v>1966</v>
      </c>
      <c r="N180" s="189"/>
      <c r="O180" s="189"/>
      <c r="P180" s="189"/>
      <c r="Q180" s="191"/>
      <c r="R180" s="191"/>
    </row>
    <row r="181" spans="1:18" ht="9.75" customHeight="1" x14ac:dyDescent="0.25">
      <c r="A181" s="193" t="s">
        <v>1967</v>
      </c>
      <c r="B181" s="194" t="s">
        <v>1968</v>
      </c>
      <c r="C181" s="194" t="s">
        <v>501</v>
      </c>
      <c r="D181" s="194" t="s">
        <v>1969</v>
      </c>
      <c r="E181" s="194" t="s">
        <v>503</v>
      </c>
      <c r="F181" s="194" t="s">
        <v>591</v>
      </c>
      <c r="G181" s="194" t="s">
        <v>1970</v>
      </c>
      <c r="H181" s="194" t="s">
        <v>1971</v>
      </c>
      <c r="I181" s="194" t="s">
        <v>1972</v>
      </c>
      <c r="J181" s="194" t="s">
        <v>508</v>
      </c>
      <c r="K181" s="194" t="s">
        <v>1972</v>
      </c>
      <c r="L181" s="195">
        <v>421905418010</v>
      </c>
      <c r="M181" s="194" t="s">
        <v>1973</v>
      </c>
      <c r="N181" s="194"/>
      <c r="O181" s="194"/>
      <c r="P181" s="194"/>
      <c r="Q181" s="191"/>
      <c r="R181" s="191"/>
    </row>
    <row r="182" spans="1:18" ht="9.75" customHeight="1" x14ac:dyDescent="0.25">
      <c r="A182" s="188" t="s">
        <v>1974</v>
      </c>
      <c r="B182" s="189" t="s">
        <v>1975</v>
      </c>
      <c r="C182" s="189" t="s">
        <v>501</v>
      </c>
      <c r="D182" s="194" t="s">
        <v>600</v>
      </c>
      <c r="E182" s="189" t="s">
        <v>503</v>
      </c>
      <c r="F182" s="194" t="s">
        <v>1313</v>
      </c>
      <c r="G182" s="189" t="s">
        <v>1976</v>
      </c>
      <c r="H182" s="204" t="s">
        <v>1977</v>
      </c>
      <c r="I182" s="189" t="s">
        <v>1978</v>
      </c>
      <c r="J182" s="189" t="s">
        <v>508</v>
      </c>
      <c r="K182" s="189" t="s">
        <v>1978</v>
      </c>
      <c r="L182" s="190">
        <v>421915282858</v>
      </c>
      <c r="M182" s="189" t="s">
        <v>1979</v>
      </c>
      <c r="N182" s="189"/>
      <c r="O182" s="189"/>
      <c r="P182" s="189"/>
      <c r="Q182" s="191"/>
      <c r="R182" s="191"/>
    </row>
    <row r="183" spans="1:18" ht="9.75" customHeight="1" x14ac:dyDescent="0.25">
      <c r="A183" s="188" t="s">
        <v>1980</v>
      </c>
      <c r="B183" s="189" t="s">
        <v>1981</v>
      </c>
      <c r="C183" s="189" t="s">
        <v>501</v>
      </c>
      <c r="D183" s="194" t="s">
        <v>1982</v>
      </c>
      <c r="E183" s="189" t="s">
        <v>503</v>
      </c>
      <c r="F183" s="194" t="s">
        <v>1983</v>
      </c>
      <c r="G183" s="198" t="s">
        <v>1984</v>
      </c>
      <c r="H183" s="189" t="s">
        <v>1985</v>
      </c>
      <c r="I183" s="189" t="s">
        <v>1986</v>
      </c>
      <c r="J183" s="189" t="s">
        <v>1987</v>
      </c>
      <c r="K183" s="189" t="s">
        <v>1988</v>
      </c>
      <c r="L183" s="190">
        <v>421905283021</v>
      </c>
      <c r="M183" s="189" t="s">
        <v>1989</v>
      </c>
      <c r="N183" s="189"/>
      <c r="O183" s="189"/>
      <c r="P183" s="189"/>
      <c r="Q183" s="191"/>
      <c r="R183" s="191"/>
    </row>
    <row r="184" spans="1:18" ht="9.75" customHeight="1" x14ac:dyDescent="0.25">
      <c r="A184" s="188" t="s">
        <v>1990</v>
      </c>
      <c r="B184" s="189" t="s">
        <v>1991</v>
      </c>
      <c r="C184" s="189" t="s">
        <v>1992</v>
      </c>
      <c r="D184" s="189" t="s">
        <v>1993</v>
      </c>
      <c r="E184" s="189" t="s">
        <v>1994</v>
      </c>
      <c r="F184" s="189" t="s">
        <v>1995</v>
      </c>
      <c r="G184" s="189" t="s">
        <v>1996</v>
      </c>
      <c r="H184" s="189" t="s">
        <v>1997</v>
      </c>
      <c r="I184" s="189" t="s">
        <v>1998</v>
      </c>
      <c r="J184" s="189" t="s">
        <v>1999</v>
      </c>
      <c r="K184" s="189" t="s">
        <v>1998</v>
      </c>
      <c r="L184" s="190">
        <v>421905365513</v>
      </c>
      <c r="M184" s="189" t="s">
        <v>2000</v>
      </c>
      <c r="N184" s="189"/>
      <c r="O184" s="189"/>
      <c r="P184" s="189"/>
      <c r="Q184" s="191"/>
      <c r="R184" s="191"/>
    </row>
    <row r="185" spans="1:18" ht="9.75" customHeight="1" x14ac:dyDescent="0.25">
      <c r="A185" s="188" t="s">
        <v>2001</v>
      </c>
      <c r="B185" s="189" t="s">
        <v>2002</v>
      </c>
      <c r="C185" s="189" t="s">
        <v>501</v>
      </c>
      <c r="D185" s="189" t="s">
        <v>2003</v>
      </c>
      <c r="E185" s="189" t="s">
        <v>2004</v>
      </c>
      <c r="F185" s="189" t="s">
        <v>2005</v>
      </c>
      <c r="G185" s="189" t="s">
        <v>2006</v>
      </c>
      <c r="H185" s="189" t="s">
        <v>2007</v>
      </c>
      <c r="I185" s="189" t="s">
        <v>2008</v>
      </c>
      <c r="J185" s="189" t="s">
        <v>508</v>
      </c>
      <c r="K185" s="189" t="s">
        <v>2009</v>
      </c>
      <c r="L185" s="190">
        <v>421944608826</v>
      </c>
      <c r="M185" s="189" t="s">
        <v>654</v>
      </c>
      <c r="N185" s="189"/>
      <c r="O185" s="189"/>
      <c r="P185" s="189"/>
      <c r="Q185" s="191"/>
      <c r="R185" s="191"/>
    </row>
    <row r="186" spans="1:18" ht="9.75" customHeight="1" x14ac:dyDescent="0.25">
      <c r="A186" s="188" t="s">
        <v>2010</v>
      </c>
      <c r="B186" s="189" t="s">
        <v>2011</v>
      </c>
      <c r="C186" s="189" t="s">
        <v>501</v>
      </c>
      <c r="D186" s="189" t="s">
        <v>2012</v>
      </c>
      <c r="E186" s="189" t="s">
        <v>2013</v>
      </c>
      <c r="F186" s="189" t="s">
        <v>2014</v>
      </c>
      <c r="G186" s="189" t="s">
        <v>2015</v>
      </c>
      <c r="H186" s="189" t="s">
        <v>2016</v>
      </c>
      <c r="I186" s="189" t="s">
        <v>2017</v>
      </c>
      <c r="J186" s="189" t="s">
        <v>508</v>
      </c>
      <c r="K186" s="189" t="s">
        <v>2017</v>
      </c>
      <c r="L186" s="190">
        <v>421903226107</v>
      </c>
      <c r="M186" s="189" t="s">
        <v>2018</v>
      </c>
      <c r="N186" s="189"/>
      <c r="O186" s="189"/>
      <c r="P186" s="189"/>
      <c r="Q186" s="191"/>
      <c r="R186" s="191"/>
    </row>
    <row r="187" spans="1:18" ht="9.75" customHeight="1" x14ac:dyDescent="0.25">
      <c r="A187" s="188" t="s">
        <v>2019</v>
      </c>
      <c r="B187" s="189" t="s">
        <v>2020</v>
      </c>
      <c r="C187" s="189" t="s">
        <v>501</v>
      </c>
      <c r="D187" s="189" t="s">
        <v>2021</v>
      </c>
      <c r="E187" s="189" t="s">
        <v>2022</v>
      </c>
      <c r="F187" s="189" t="s">
        <v>2023</v>
      </c>
      <c r="G187" s="189" t="s">
        <v>654</v>
      </c>
      <c r="H187" s="189" t="s">
        <v>2024</v>
      </c>
      <c r="I187" s="189" t="s">
        <v>2025</v>
      </c>
      <c r="J187" s="189" t="s">
        <v>508</v>
      </c>
      <c r="K187" s="189" t="s">
        <v>654</v>
      </c>
      <c r="L187" s="190" t="s">
        <v>654</v>
      </c>
      <c r="M187" s="189" t="s">
        <v>2026</v>
      </c>
      <c r="N187" s="189"/>
      <c r="O187" s="189"/>
      <c r="P187" s="189"/>
      <c r="Q187" s="191"/>
      <c r="R187" s="191"/>
    </row>
    <row r="188" spans="1:18" ht="9.75" customHeight="1" x14ac:dyDescent="0.25">
      <c r="A188" s="188" t="s">
        <v>2027</v>
      </c>
      <c r="B188" s="189" t="s">
        <v>2028</v>
      </c>
      <c r="C188" s="189" t="s">
        <v>2029</v>
      </c>
      <c r="D188" s="189" t="s">
        <v>2030</v>
      </c>
      <c r="E188" s="189" t="s">
        <v>503</v>
      </c>
      <c r="F188" s="189" t="s">
        <v>1313</v>
      </c>
      <c r="G188" s="198" t="s">
        <v>2031</v>
      </c>
      <c r="H188" s="189" t="s">
        <v>2032</v>
      </c>
      <c r="I188" s="189" t="s">
        <v>2033</v>
      </c>
      <c r="J188" s="189" t="s">
        <v>595</v>
      </c>
      <c r="K188" s="189" t="s">
        <v>2034</v>
      </c>
      <c r="L188" s="190">
        <v>421917905248</v>
      </c>
      <c r="M188" s="189" t="s">
        <v>2035</v>
      </c>
      <c r="N188" s="189"/>
      <c r="O188" s="189"/>
      <c r="P188" s="189"/>
      <c r="Q188" s="191"/>
      <c r="R188" s="191"/>
    </row>
    <row r="189" spans="1:18" ht="9.75" customHeight="1" x14ac:dyDescent="0.25">
      <c r="A189" s="188" t="s">
        <v>2036</v>
      </c>
      <c r="B189" s="189" t="s">
        <v>2037</v>
      </c>
      <c r="C189" s="189" t="s">
        <v>501</v>
      </c>
      <c r="D189" s="189" t="s">
        <v>2038</v>
      </c>
      <c r="E189" s="189" t="s">
        <v>503</v>
      </c>
      <c r="F189" s="189" t="s">
        <v>1387</v>
      </c>
      <c r="G189" s="189" t="s">
        <v>2039</v>
      </c>
      <c r="H189" s="189" t="s">
        <v>2040</v>
      </c>
      <c r="I189" s="189" t="s">
        <v>1693</v>
      </c>
      <c r="J189" s="189" t="s">
        <v>508</v>
      </c>
      <c r="K189" s="189" t="s">
        <v>1693</v>
      </c>
      <c r="L189" s="190">
        <v>421905245825</v>
      </c>
      <c r="M189" s="189" t="s">
        <v>2041</v>
      </c>
      <c r="N189" s="189"/>
      <c r="O189" s="189"/>
      <c r="P189" s="189"/>
      <c r="Q189" s="191"/>
      <c r="R189" s="191"/>
    </row>
    <row r="190" spans="1:18" ht="9.75" customHeight="1" x14ac:dyDescent="0.25">
      <c r="A190" s="188" t="s">
        <v>2042</v>
      </c>
      <c r="B190" s="189" t="s">
        <v>2043</v>
      </c>
      <c r="C190" s="189" t="s">
        <v>501</v>
      </c>
      <c r="D190" s="189" t="s">
        <v>2044</v>
      </c>
      <c r="E190" s="189" t="s">
        <v>503</v>
      </c>
      <c r="F190" s="189" t="s">
        <v>2045</v>
      </c>
      <c r="G190" s="189" t="s">
        <v>2046</v>
      </c>
      <c r="H190" s="189" t="s">
        <v>2047</v>
      </c>
      <c r="I190" s="189" t="s">
        <v>2048</v>
      </c>
      <c r="J190" s="189" t="s">
        <v>585</v>
      </c>
      <c r="K190" s="189"/>
      <c r="L190" s="190"/>
      <c r="M190" s="189" t="s">
        <v>2049</v>
      </c>
      <c r="N190" s="189"/>
      <c r="O190" s="189"/>
      <c r="P190" s="189"/>
      <c r="Q190" s="191"/>
      <c r="R190" s="191"/>
    </row>
    <row r="191" spans="1:18" ht="9.75" customHeight="1" x14ac:dyDescent="0.25">
      <c r="A191" s="188" t="s">
        <v>2050</v>
      </c>
      <c r="B191" s="189" t="s">
        <v>2051</v>
      </c>
      <c r="C191" s="189" t="s">
        <v>501</v>
      </c>
      <c r="D191" s="189" t="s">
        <v>2052</v>
      </c>
      <c r="E191" s="189" t="s">
        <v>805</v>
      </c>
      <c r="F191" s="189" t="s">
        <v>806</v>
      </c>
      <c r="G191" s="189" t="s">
        <v>2053</v>
      </c>
      <c r="H191" s="189" t="s">
        <v>2054</v>
      </c>
      <c r="I191" s="189" t="s">
        <v>2055</v>
      </c>
      <c r="J191" s="189" t="s">
        <v>585</v>
      </c>
      <c r="K191" s="189" t="s">
        <v>2055</v>
      </c>
      <c r="L191" s="190">
        <v>421911830220</v>
      </c>
      <c r="M191" s="189" t="s">
        <v>2056</v>
      </c>
      <c r="N191" s="189"/>
      <c r="O191" s="189"/>
      <c r="P191" s="189"/>
      <c r="Q191" s="191"/>
      <c r="R191" s="191"/>
    </row>
    <row r="192" spans="1:18" ht="9.75" customHeight="1" x14ac:dyDescent="0.25">
      <c r="A192" s="188" t="s">
        <v>2057</v>
      </c>
      <c r="B192" s="189" t="s">
        <v>2058</v>
      </c>
      <c r="C192" s="189" t="s">
        <v>501</v>
      </c>
      <c r="D192" s="189" t="s">
        <v>2059</v>
      </c>
      <c r="E192" s="189" t="s">
        <v>503</v>
      </c>
      <c r="F192" s="189" t="s">
        <v>1205</v>
      </c>
      <c r="G192" s="189" t="s">
        <v>2060</v>
      </c>
      <c r="H192" s="189" t="s">
        <v>2061</v>
      </c>
      <c r="I192" s="189" t="s">
        <v>2062</v>
      </c>
      <c r="J192" s="189" t="s">
        <v>919</v>
      </c>
      <c r="K192" s="189" t="s">
        <v>2062</v>
      </c>
      <c r="L192" s="190">
        <v>421915714821</v>
      </c>
      <c r="M192" s="189" t="s">
        <v>2063</v>
      </c>
      <c r="N192" s="189"/>
      <c r="O192" s="189"/>
      <c r="P192" s="189"/>
      <c r="Q192" s="191"/>
      <c r="R192" s="191"/>
    </row>
    <row r="193" spans="1:18" ht="9.75" customHeight="1" x14ac:dyDescent="0.25">
      <c r="A193" s="188" t="s">
        <v>2064</v>
      </c>
      <c r="B193" s="189" t="s">
        <v>2065</v>
      </c>
      <c r="C193" s="189" t="s">
        <v>501</v>
      </c>
      <c r="D193" s="189" t="s">
        <v>2066</v>
      </c>
      <c r="E193" s="189" t="s">
        <v>757</v>
      </c>
      <c r="F193" s="189" t="s">
        <v>930</v>
      </c>
      <c r="G193" s="189" t="s">
        <v>2067</v>
      </c>
      <c r="H193" s="189" t="s">
        <v>2068</v>
      </c>
      <c r="I193" s="189" t="s">
        <v>2069</v>
      </c>
      <c r="J193" s="189" t="s">
        <v>508</v>
      </c>
      <c r="K193" s="189" t="s">
        <v>2069</v>
      </c>
      <c r="L193" s="190">
        <v>421905315540</v>
      </c>
      <c r="M193" s="189" t="s">
        <v>2070</v>
      </c>
      <c r="N193" s="189"/>
      <c r="O193" s="189"/>
      <c r="P193" s="189"/>
      <c r="Q193" s="191"/>
      <c r="R193" s="191"/>
    </row>
    <row r="194" spans="1:18" ht="9.75" customHeight="1" x14ac:dyDescent="0.25">
      <c r="A194" s="188" t="s">
        <v>2071</v>
      </c>
      <c r="B194" s="189" t="s">
        <v>2072</v>
      </c>
      <c r="C194" s="189" t="s">
        <v>501</v>
      </c>
      <c r="D194" s="189" t="s">
        <v>2073</v>
      </c>
      <c r="E194" s="189" t="s">
        <v>689</v>
      </c>
      <c r="F194" s="189" t="s">
        <v>690</v>
      </c>
      <c r="G194" s="189" t="s">
        <v>654</v>
      </c>
      <c r="H194" s="189" t="s">
        <v>2074</v>
      </c>
      <c r="I194" s="189" t="s">
        <v>2075</v>
      </c>
      <c r="J194" s="189" t="s">
        <v>585</v>
      </c>
      <c r="K194" s="189" t="s">
        <v>2075</v>
      </c>
      <c r="L194" s="190">
        <v>421948137172</v>
      </c>
      <c r="M194" s="189" t="s">
        <v>654</v>
      </c>
      <c r="N194" s="189"/>
      <c r="O194" s="189"/>
      <c r="P194" s="189"/>
      <c r="Q194" s="191"/>
      <c r="R194" s="191"/>
    </row>
    <row r="195" spans="1:18" ht="9.75" customHeight="1" x14ac:dyDescent="0.25">
      <c r="A195" s="188" t="s">
        <v>2076</v>
      </c>
      <c r="B195" s="189" t="s">
        <v>2077</v>
      </c>
      <c r="C195" s="189" t="s">
        <v>501</v>
      </c>
      <c r="D195" s="189" t="s">
        <v>2078</v>
      </c>
      <c r="E195" s="189" t="s">
        <v>805</v>
      </c>
      <c r="F195" s="189" t="s">
        <v>876</v>
      </c>
      <c r="G195" s="189" t="s">
        <v>2079</v>
      </c>
      <c r="H195" s="189" t="s">
        <v>2080</v>
      </c>
      <c r="I195" s="189" t="s">
        <v>2081</v>
      </c>
      <c r="J195" s="189" t="s">
        <v>585</v>
      </c>
      <c r="K195" s="189" t="s">
        <v>2082</v>
      </c>
      <c r="L195" s="190">
        <v>421918766009</v>
      </c>
      <c r="M195" s="189" t="s">
        <v>2083</v>
      </c>
      <c r="N195" s="189"/>
      <c r="O195" s="189"/>
      <c r="P195" s="189"/>
      <c r="Q195" s="191"/>
      <c r="R195" s="191"/>
    </row>
    <row r="196" spans="1:18" ht="9.75" customHeight="1" x14ac:dyDescent="0.25">
      <c r="A196" s="193" t="s">
        <v>2084</v>
      </c>
      <c r="B196" s="194" t="s">
        <v>2085</v>
      </c>
      <c r="C196" s="194" t="s">
        <v>501</v>
      </c>
      <c r="D196" s="194" t="s">
        <v>1312</v>
      </c>
      <c r="E196" s="194" t="s">
        <v>503</v>
      </c>
      <c r="F196" s="194" t="s">
        <v>1313</v>
      </c>
      <c r="G196" s="194" t="s">
        <v>2086</v>
      </c>
      <c r="H196" s="194" t="s">
        <v>2087</v>
      </c>
      <c r="I196" s="194" t="s">
        <v>2088</v>
      </c>
      <c r="J196" s="194" t="s">
        <v>2089</v>
      </c>
      <c r="K196" s="194" t="s">
        <v>2088</v>
      </c>
      <c r="L196" s="195">
        <v>421917176673</v>
      </c>
      <c r="M196" s="194" t="s">
        <v>2090</v>
      </c>
      <c r="N196" s="194"/>
      <c r="O196" s="194"/>
      <c r="P196" s="194"/>
      <c r="Q196" s="191"/>
      <c r="R196" s="191"/>
    </row>
    <row r="197" spans="1:18" ht="9.75" customHeight="1" x14ac:dyDescent="0.25">
      <c r="A197" s="188" t="s">
        <v>2091</v>
      </c>
      <c r="B197" s="189" t="s">
        <v>2092</v>
      </c>
      <c r="C197" s="189" t="s">
        <v>501</v>
      </c>
      <c r="D197" s="189" t="s">
        <v>2093</v>
      </c>
      <c r="E197" s="189" t="s">
        <v>2094</v>
      </c>
      <c r="F197" s="189" t="s">
        <v>876</v>
      </c>
      <c r="G197" s="189" t="s">
        <v>654</v>
      </c>
      <c r="H197" s="189" t="s">
        <v>2095</v>
      </c>
      <c r="I197" s="189" t="s">
        <v>2096</v>
      </c>
      <c r="J197" s="189" t="s">
        <v>2097</v>
      </c>
      <c r="K197" s="189" t="s">
        <v>2096</v>
      </c>
      <c r="L197" s="190">
        <v>421948633996</v>
      </c>
      <c r="M197" s="189" t="s">
        <v>654</v>
      </c>
      <c r="N197" s="189"/>
      <c r="O197" s="189"/>
      <c r="P197" s="189"/>
      <c r="Q197" s="191"/>
      <c r="R197" s="191"/>
    </row>
    <row r="198" spans="1:18" ht="9.75" customHeight="1" x14ac:dyDescent="0.25">
      <c r="A198" s="188" t="s">
        <v>2098</v>
      </c>
      <c r="B198" s="189" t="s">
        <v>2099</v>
      </c>
      <c r="C198" s="189" t="s">
        <v>501</v>
      </c>
      <c r="D198" s="189" t="s">
        <v>2100</v>
      </c>
      <c r="E198" s="189" t="s">
        <v>2101</v>
      </c>
      <c r="F198" s="189" t="s">
        <v>2102</v>
      </c>
      <c r="G198" s="189" t="s">
        <v>2103</v>
      </c>
      <c r="H198" s="189" t="s">
        <v>2104</v>
      </c>
      <c r="I198" s="189" t="s">
        <v>2105</v>
      </c>
      <c r="J198" s="189" t="s">
        <v>508</v>
      </c>
      <c r="K198" s="189" t="s">
        <v>2106</v>
      </c>
      <c r="L198" s="190">
        <v>421908470934</v>
      </c>
      <c r="M198" s="189" t="s">
        <v>2107</v>
      </c>
      <c r="N198" s="189"/>
      <c r="O198" s="189"/>
      <c r="P198" s="189"/>
      <c r="Q198" s="191"/>
      <c r="R198" s="191"/>
    </row>
    <row r="199" spans="1:18" ht="9.75" customHeight="1" x14ac:dyDescent="0.25">
      <c r="A199" s="188" t="s">
        <v>2108</v>
      </c>
      <c r="B199" s="189" t="s">
        <v>2109</v>
      </c>
      <c r="C199" s="189" t="s">
        <v>501</v>
      </c>
      <c r="D199" s="189" t="s">
        <v>2110</v>
      </c>
      <c r="E199" s="189" t="s">
        <v>2111</v>
      </c>
      <c r="F199" s="189" t="s">
        <v>2112</v>
      </c>
      <c r="G199" s="189" t="s">
        <v>2113</v>
      </c>
      <c r="H199" s="189" t="s">
        <v>2114</v>
      </c>
      <c r="I199" s="189" t="s">
        <v>2115</v>
      </c>
      <c r="J199" s="189" t="s">
        <v>585</v>
      </c>
      <c r="K199" s="189" t="s">
        <v>2116</v>
      </c>
      <c r="L199" s="190">
        <v>421903544565</v>
      </c>
      <c r="M199" s="189" t="s">
        <v>654</v>
      </c>
      <c r="N199" s="189"/>
      <c r="O199" s="189"/>
      <c r="P199" s="189"/>
      <c r="Q199" s="191"/>
      <c r="R199" s="191"/>
    </row>
    <row r="200" spans="1:18" ht="9.75" customHeight="1" x14ac:dyDescent="0.25">
      <c r="A200" s="188" t="s">
        <v>2117</v>
      </c>
      <c r="B200" s="189" t="s">
        <v>2118</v>
      </c>
      <c r="C200" s="189" t="s">
        <v>501</v>
      </c>
      <c r="D200" s="189" t="s">
        <v>2119</v>
      </c>
      <c r="E200" s="189" t="s">
        <v>503</v>
      </c>
      <c r="F200" s="189" t="s">
        <v>1387</v>
      </c>
      <c r="G200" s="189" t="s">
        <v>2120</v>
      </c>
      <c r="H200" s="189" t="s">
        <v>2121</v>
      </c>
      <c r="I200" s="189" t="s">
        <v>2122</v>
      </c>
      <c r="J200" s="189" t="s">
        <v>919</v>
      </c>
      <c r="K200" s="189" t="s">
        <v>2123</v>
      </c>
      <c r="L200" s="190">
        <v>421911787770</v>
      </c>
      <c r="M200" s="189" t="s">
        <v>2124</v>
      </c>
      <c r="N200" s="189"/>
      <c r="O200" s="189"/>
      <c r="P200" s="189"/>
      <c r="Q200" s="191"/>
      <c r="R200" s="191"/>
    </row>
    <row r="201" spans="1:18" ht="9.75" customHeight="1" x14ac:dyDescent="0.25">
      <c r="A201" s="188" t="s">
        <v>2125</v>
      </c>
      <c r="B201" s="189" t="s">
        <v>2126</v>
      </c>
      <c r="C201" s="189" t="s">
        <v>501</v>
      </c>
      <c r="D201" s="189" t="s">
        <v>2127</v>
      </c>
      <c r="E201" s="189" t="s">
        <v>503</v>
      </c>
      <c r="F201" s="189" t="s">
        <v>2128</v>
      </c>
      <c r="G201" s="189" t="s">
        <v>2129</v>
      </c>
      <c r="H201" s="189" t="s">
        <v>2130</v>
      </c>
      <c r="I201" s="189" t="s">
        <v>2131</v>
      </c>
      <c r="J201" s="189" t="s">
        <v>508</v>
      </c>
      <c r="K201" s="189" t="s">
        <v>2131</v>
      </c>
      <c r="L201" s="190">
        <v>421903408371</v>
      </c>
      <c r="M201" s="189" t="s">
        <v>2132</v>
      </c>
      <c r="N201" s="189"/>
      <c r="O201" s="189"/>
      <c r="P201" s="189"/>
      <c r="Q201" s="191"/>
      <c r="R201" s="191"/>
    </row>
    <row r="202" spans="1:18" ht="9.75" customHeight="1" x14ac:dyDescent="0.25">
      <c r="A202" s="188" t="s">
        <v>2133</v>
      </c>
      <c r="B202" s="189" t="s">
        <v>2134</v>
      </c>
      <c r="C202" s="189" t="s">
        <v>501</v>
      </c>
      <c r="D202" s="189" t="s">
        <v>2135</v>
      </c>
      <c r="E202" s="189" t="s">
        <v>503</v>
      </c>
      <c r="F202" s="189" t="s">
        <v>715</v>
      </c>
      <c r="G202" s="189" t="s">
        <v>2136</v>
      </c>
      <c r="H202" s="189" t="s">
        <v>2137</v>
      </c>
      <c r="I202" s="189" t="s">
        <v>2138</v>
      </c>
      <c r="J202" s="189" t="s">
        <v>508</v>
      </c>
      <c r="K202" s="189" t="s">
        <v>2138</v>
      </c>
      <c r="L202" s="190">
        <v>421905710859</v>
      </c>
      <c r="M202" s="189" t="s">
        <v>2139</v>
      </c>
      <c r="N202" s="189"/>
      <c r="O202" s="189"/>
      <c r="P202" s="189"/>
      <c r="Q202" s="191"/>
      <c r="R202" s="191"/>
    </row>
    <row r="203" spans="1:18" ht="9.75" customHeight="1" x14ac:dyDescent="0.25">
      <c r="A203" s="188" t="s">
        <v>2140</v>
      </c>
      <c r="B203" s="189" t="s">
        <v>2141</v>
      </c>
      <c r="C203" s="189" t="s">
        <v>501</v>
      </c>
      <c r="D203" s="189" t="s">
        <v>2142</v>
      </c>
      <c r="E203" s="189" t="s">
        <v>2143</v>
      </c>
      <c r="F203" s="189" t="s">
        <v>2144</v>
      </c>
      <c r="G203" s="189" t="s">
        <v>2145</v>
      </c>
      <c r="H203" s="189" t="s">
        <v>2146</v>
      </c>
      <c r="I203" s="189" t="s">
        <v>2147</v>
      </c>
      <c r="J203" s="189" t="s">
        <v>508</v>
      </c>
      <c r="K203" s="189" t="s">
        <v>2147</v>
      </c>
      <c r="L203" s="190">
        <v>421907725303</v>
      </c>
      <c r="M203" s="189" t="s">
        <v>2148</v>
      </c>
      <c r="N203" s="189"/>
      <c r="O203" s="189"/>
      <c r="P203" s="189"/>
      <c r="Q203" s="191"/>
      <c r="R203" s="191"/>
    </row>
    <row r="204" spans="1:18" ht="9.75" customHeight="1" x14ac:dyDescent="0.25">
      <c r="A204" s="188" t="s">
        <v>2149</v>
      </c>
      <c r="B204" s="189" t="s">
        <v>2150</v>
      </c>
      <c r="C204" s="189" t="s">
        <v>501</v>
      </c>
      <c r="D204" s="189" t="s">
        <v>2151</v>
      </c>
      <c r="E204" s="189" t="s">
        <v>805</v>
      </c>
      <c r="F204" s="189" t="s">
        <v>806</v>
      </c>
      <c r="G204" s="189" t="s">
        <v>2152</v>
      </c>
      <c r="H204" s="189" t="s">
        <v>2153</v>
      </c>
      <c r="I204" s="189" t="s">
        <v>2154</v>
      </c>
      <c r="J204" s="189" t="s">
        <v>508</v>
      </c>
      <c r="K204" s="189" t="s">
        <v>2155</v>
      </c>
      <c r="L204" s="190" t="s">
        <v>2156</v>
      </c>
      <c r="M204" s="189" t="s">
        <v>2157</v>
      </c>
      <c r="N204" s="189"/>
      <c r="O204" s="189"/>
      <c r="P204" s="189"/>
      <c r="Q204" s="191"/>
      <c r="R204" s="191"/>
    </row>
    <row r="205" spans="1:18" ht="9.75" customHeight="1" x14ac:dyDescent="0.25">
      <c r="A205" s="188" t="s">
        <v>2158</v>
      </c>
      <c r="B205" s="189" t="s">
        <v>2159</v>
      </c>
      <c r="C205" s="189" t="s">
        <v>501</v>
      </c>
      <c r="D205" s="189" t="s">
        <v>2160</v>
      </c>
      <c r="E205" s="189" t="s">
        <v>680</v>
      </c>
      <c r="F205" s="189" t="s">
        <v>2161</v>
      </c>
      <c r="G205" s="189" t="s">
        <v>2162</v>
      </c>
      <c r="H205" s="189" t="s">
        <v>2163</v>
      </c>
      <c r="I205" s="189" t="s">
        <v>2164</v>
      </c>
      <c r="J205" s="189" t="s">
        <v>919</v>
      </c>
      <c r="K205" s="189" t="s">
        <v>2164</v>
      </c>
      <c r="L205" s="190">
        <v>421903769454</v>
      </c>
      <c r="M205" s="189" t="s">
        <v>2165</v>
      </c>
      <c r="N205" s="189"/>
      <c r="O205" s="189"/>
      <c r="P205" s="189"/>
      <c r="Q205" s="191"/>
      <c r="R205" s="191"/>
    </row>
    <row r="206" spans="1:18" ht="9.75" customHeight="1" x14ac:dyDescent="0.25">
      <c r="A206" s="188" t="s">
        <v>2166</v>
      </c>
      <c r="B206" s="189" t="s">
        <v>2167</v>
      </c>
      <c r="C206" s="189" t="s">
        <v>501</v>
      </c>
      <c r="D206" s="189" t="s">
        <v>2168</v>
      </c>
      <c r="E206" s="189" t="s">
        <v>1055</v>
      </c>
      <c r="F206" s="189" t="s">
        <v>1362</v>
      </c>
      <c r="G206" s="189" t="s">
        <v>654</v>
      </c>
      <c r="H206" s="189" t="s">
        <v>2169</v>
      </c>
      <c r="I206" s="189" t="s">
        <v>2170</v>
      </c>
      <c r="J206" s="189" t="s">
        <v>585</v>
      </c>
      <c r="K206" s="189" t="s">
        <v>654</v>
      </c>
      <c r="L206" s="190" t="s">
        <v>654</v>
      </c>
      <c r="M206" s="189" t="s">
        <v>2171</v>
      </c>
      <c r="N206" s="189"/>
      <c r="O206" s="189"/>
      <c r="P206" s="189"/>
      <c r="Q206" s="191"/>
      <c r="R206" s="191"/>
    </row>
    <row r="207" spans="1:18" ht="9.75" customHeight="1" x14ac:dyDescent="0.25">
      <c r="A207" s="188" t="s">
        <v>2172</v>
      </c>
      <c r="B207" s="189" t="s">
        <v>2173</v>
      </c>
      <c r="C207" s="189" t="s">
        <v>501</v>
      </c>
      <c r="D207" s="189" t="s">
        <v>2174</v>
      </c>
      <c r="E207" s="189" t="s">
        <v>689</v>
      </c>
      <c r="F207" s="189" t="s">
        <v>690</v>
      </c>
      <c r="G207" s="189" t="s">
        <v>2175</v>
      </c>
      <c r="H207" s="189" t="s">
        <v>2176</v>
      </c>
      <c r="I207" s="189" t="s">
        <v>2177</v>
      </c>
      <c r="J207" s="189" t="s">
        <v>508</v>
      </c>
      <c r="K207" s="189" t="s">
        <v>2178</v>
      </c>
      <c r="L207" s="190">
        <v>421949335971</v>
      </c>
      <c r="M207" s="189" t="s">
        <v>2179</v>
      </c>
      <c r="N207" s="189" t="s">
        <v>2180</v>
      </c>
      <c r="O207" s="189"/>
      <c r="P207" s="189"/>
      <c r="Q207" s="191"/>
      <c r="R207" s="191"/>
    </row>
    <row r="208" spans="1:18" ht="9.75" customHeight="1" x14ac:dyDescent="0.25">
      <c r="A208" s="188" t="s">
        <v>2181</v>
      </c>
      <c r="B208" s="189" t="s">
        <v>2182</v>
      </c>
      <c r="C208" s="189" t="s">
        <v>501</v>
      </c>
      <c r="D208" s="189" t="s">
        <v>2183</v>
      </c>
      <c r="E208" s="189" t="s">
        <v>2184</v>
      </c>
      <c r="F208" s="189" t="s">
        <v>2185</v>
      </c>
      <c r="G208" s="189" t="s">
        <v>654</v>
      </c>
      <c r="H208" s="189" t="s">
        <v>2186</v>
      </c>
      <c r="I208" s="189" t="s">
        <v>2187</v>
      </c>
      <c r="J208" s="189" t="s">
        <v>2097</v>
      </c>
      <c r="K208" s="189" t="s">
        <v>2187</v>
      </c>
      <c r="L208" s="190">
        <v>421918394244</v>
      </c>
      <c r="M208" s="189" t="s">
        <v>2188</v>
      </c>
      <c r="N208" s="189"/>
      <c r="O208" s="189"/>
      <c r="P208" s="189"/>
      <c r="Q208" s="191"/>
      <c r="R208" s="191"/>
    </row>
    <row r="209" spans="1:18" ht="9.75" customHeight="1" x14ac:dyDescent="0.25">
      <c r="A209" s="188" t="s">
        <v>2189</v>
      </c>
      <c r="B209" s="189" t="s">
        <v>2190</v>
      </c>
      <c r="C209" s="189" t="s">
        <v>501</v>
      </c>
      <c r="D209" s="189" t="s">
        <v>2191</v>
      </c>
      <c r="E209" s="189" t="s">
        <v>776</v>
      </c>
      <c r="F209" s="189" t="s">
        <v>777</v>
      </c>
      <c r="G209" s="189" t="s">
        <v>2192</v>
      </c>
      <c r="H209" s="189" t="s">
        <v>2193</v>
      </c>
      <c r="I209" s="189" t="s">
        <v>2194</v>
      </c>
      <c r="J209" s="189" t="s">
        <v>508</v>
      </c>
      <c r="K209" s="189" t="s">
        <v>2194</v>
      </c>
      <c r="L209" s="190">
        <v>421903551810</v>
      </c>
      <c r="M209" s="189" t="s">
        <v>2195</v>
      </c>
      <c r="N209" s="189"/>
      <c r="O209" s="189"/>
      <c r="P209" s="189"/>
      <c r="Q209" s="191"/>
      <c r="R209" s="191"/>
    </row>
    <row r="210" spans="1:18" ht="9.75" customHeight="1" x14ac:dyDescent="0.25">
      <c r="A210" s="188" t="s">
        <v>2196</v>
      </c>
      <c r="B210" s="189" t="s">
        <v>2197</v>
      </c>
      <c r="C210" s="189" t="s">
        <v>501</v>
      </c>
      <c r="D210" s="189" t="s">
        <v>2198</v>
      </c>
      <c r="E210" s="189" t="s">
        <v>741</v>
      </c>
      <c r="F210" s="189" t="s">
        <v>742</v>
      </c>
      <c r="G210" s="189" t="s">
        <v>2199</v>
      </c>
      <c r="H210" s="189" t="s">
        <v>2200</v>
      </c>
      <c r="I210" s="189" t="s">
        <v>2201</v>
      </c>
      <c r="J210" s="189" t="s">
        <v>2202</v>
      </c>
      <c r="K210" s="189" t="s">
        <v>2201</v>
      </c>
      <c r="L210" s="190">
        <v>421905264228</v>
      </c>
      <c r="M210" s="189" t="s">
        <v>2203</v>
      </c>
      <c r="N210" s="189"/>
      <c r="O210" s="189"/>
      <c r="P210" s="189"/>
      <c r="Q210" s="191"/>
      <c r="R210" s="191"/>
    </row>
    <row r="211" spans="1:18" ht="9.75" customHeight="1" x14ac:dyDescent="0.25">
      <c r="A211" s="188" t="s">
        <v>2204</v>
      </c>
      <c r="B211" s="189" t="s">
        <v>2205</v>
      </c>
      <c r="C211" s="189" t="s">
        <v>501</v>
      </c>
      <c r="D211" s="189" t="s">
        <v>2206</v>
      </c>
      <c r="E211" s="194" t="s">
        <v>503</v>
      </c>
      <c r="F211" s="189" t="s">
        <v>1170</v>
      </c>
      <c r="G211" s="198" t="s">
        <v>2207</v>
      </c>
      <c r="H211" s="198" t="s">
        <v>2208</v>
      </c>
      <c r="I211" s="189" t="s">
        <v>2209</v>
      </c>
      <c r="J211" s="189" t="s">
        <v>508</v>
      </c>
      <c r="K211" s="189" t="s">
        <v>2209</v>
      </c>
      <c r="L211" s="190">
        <v>421903851953</v>
      </c>
      <c r="M211" s="189" t="s">
        <v>2210</v>
      </c>
      <c r="N211" s="189"/>
      <c r="O211" s="189"/>
      <c r="P211" s="189"/>
      <c r="Q211" s="191"/>
      <c r="R211" s="191"/>
    </row>
    <row r="212" spans="1:18" ht="9.75" customHeight="1" x14ac:dyDescent="0.25">
      <c r="A212" s="188" t="s">
        <v>2211</v>
      </c>
      <c r="B212" s="189" t="s">
        <v>2212</v>
      </c>
      <c r="C212" s="189" t="s">
        <v>501</v>
      </c>
      <c r="D212" s="189" t="s">
        <v>2213</v>
      </c>
      <c r="E212" s="189" t="s">
        <v>2214</v>
      </c>
      <c r="F212" s="189" t="s">
        <v>2215</v>
      </c>
      <c r="G212" s="189" t="s">
        <v>2216</v>
      </c>
      <c r="H212" s="189" t="s">
        <v>2217</v>
      </c>
      <c r="I212" s="189" t="s">
        <v>2218</v>
      </c>
      <c r="J212" s="189" t="s">
        <v>508</v>
      </c>
      <c r="K212" s="189" t="s">
        <v>2218</v>
      </c>
      <c r="L212" s="190">
        <v>421902366400</v>
      </c>
      <c r="M212" s="189" t="s">
        <v>2219</v>
      </c>
      <c r="N212" s="189"/>
      <c r="O212" s="189"/>
      <c r="P212" s="189"/>
      <c r="Q212" s="191"/>
      <c r="R212" s="191"/>
    </row>
    <row r="213" spans="1:18" ht="9.75" customHeight="1" x14ac:dyDescent="0.25">
      <c r="A213" s="188" t="s">
        <v>2220</v>
      </c>
      <c r="B213" s="189" t="s">
        <v>2221</v>
      </c>
      <c r="C213" s="189" t="s">
        <v>501</v>
      </c>
      <c r="D213" s="189" t="s">
        <v>2222</v>
      </c>
      <c r="E213" s="189" t="s">
        <v>2223</v>
      </c>
      <c r="F213" s="189" t="s">
        <v>2224</v>
      </c>
      <c r="G213" s="189" t="s">
        <v>2225</v>
      </c>
      <c r="H213" s="189" t="s">
        <v>2226</v>
      </c>
      <c r="I213" s="189" t="s">
        <v>2227</v>
      </c>
      <c r="J213" s="189" t="s">
        <v>508</v>
      </c>
      <c r="K213" s="189" t="s">
        <v>2227</v>
      </c>
      <c r="L213" s="190">
        <v>421905495820</v>
      </c>
      <c r="M213" s="189" t="s">
        <v>2228</v>
      </c>
      <c r="N213" s="189"/>
      <c r="O213" s="189"/>
      <c r="P213" s="189"/>
      <c r="Q213" s="191"/>
      <c r="R213" s="191"/>
    </row>
    <row r="214" spans="1:18" ht="9.75" customHeight="1" x14ac:dyDescent="0.25">
      <c r="A214" s="188" t="s">
        <v>2229</v>
      </c>
      <c r="B214" s="189" t="s">
        <v>2230</v>
      </c>
      <c r="C214" s="189" t="s">
        <v>501</v>
      </c>
      <c r="D214" s="189" t="s">
        <v>2231</v>
      </c>
      <c r="E214" s="189" t="s">
        <v>2232</v>
      </c>
      <c r="F214" s="189" t="s">
        <v>2233</v>
      </c>
      <c r="G214" s="189" t="s">
        <v>2234</v>
      </c>
      <c r="H214" s="189" t="s">
        <v>2235</v>
      </c>
      <c r="I214" s="189" t="s">
        <v>2236</v>
      </c>
      <c r="J214" s="189" t="s">
        <v>508</v>
      </c>
      <c r="K214" s="189" t="s">
        <v>2236</v>
      </c>
      <c r="L214" s="190">
        <v>421905356370</v>
      </c>
      <c r="M214" s="189" t="s">
        <v>2237</v>
      </c>
      <c r="N214" s="189"/>
      <c r="O214" s="189"/>
      <c r="P214" s="189"/>
      <c r="Q214" s="191"/>
      <c r="R214" s="191"/>
    </row>
    <row r="215" spans="1:18" ht="9.75" customHeight="1" x14ac:dyDescent="0.25">
      <c r="A215" s="188" t="s">
        <v>2238</v>
      </c>
      <c r="B215" s="189" t="s">
        <v>2239</v>
      </c>
      <c r="C215" s="189" t="s">
        <v>501</v>
      </c>
      <c r="D215" s="189" t="s">
        <v>2240</v>
      </c>
      <c r="E215" s="189" t="s">
        <v>1595</v>
      </c>
      <c r="F215" s="189" t="s">
        <v>1596</v>
      </c>
      <c r="G215" s="198" t="s">
        <v>2241</v>
      </c>
      <c r="H215" s="189" t="s">
        <v>2242</v>
      </c>
      <c r="I215" s="189" t="s">
        <v>2243</v>
      </c>
      <c r="J215" s="189" t="s">
        <v>508</v>
      </c>
      <c r="K215" s="189" t="s">
        <v>2244</v>
      </c>
      <c r="L215" s="190">
        <v>421907641634</v>
      </c>
      <c r="M215" s="189" t="s">
        <v>2245</v>
      </c>
      <c r="N215" s="189"/>
      <c r="O215" s="189"/>
      <c r="P215" s="189"/>
      <c r="Q215" s="191"/>
      <c r="R215" s="191"/>
    </row>
    <row r="216" spans="1:18" ht="9.75" customHeight="1" x14ac:dyDescent="0.25">
      <c r="A216" s="188" t="s">
        <v>2246</v>
      </c>
      <c r="B216" s="189" t="s">
        <v>2247</v>
      </c>
      <c r="C216" s="189" t="s">
        <v>501</v>
      </c>
      <c r="D216" s="189" t="s">
        <v>2248</v>
      </c>
      <c r="E216" s="189" t="s">
        <v>680</v>
      </c>
      <c r="F216" s="189" t="s">
        <v>681</v>
      </c>
      <c r="G216" s="189" t="s">
        <v>2249</v>
      </c>
      <c r="H216" s="189" t="s">
        <v>2250</v>
      </c>
      <c r="I216" s="189" t="s">
        <v>2251</v>
      </c>
      <c r="J216" s="189" t="s">
        <v>508</v>
      </c>
      <c r="K216" s="189" t="s">
        <v>2251</v>
      </c>
      <c r="L216" s="190">
        <v>421903820974</v>
      </c>
      <c r="M216" s="189" t="s">
        <v>2252</v>
      </c>
      <c r="N216" s="189"/>
      <c r="O216" s="189"/>
      <c r="P216" s="189"/>
      <c r="Q216" s="191"/>
      <c r="R216" s="191"/>
    </row>
    <row r="217" spans="1:18" ht="9.75" customHeight="1" x14ac:dyDescent="0.25">
      <c r="A217" s="188" t="s">
        <v>2253</v>
      </c>
      <c r="B217" s="189" t="s">
        <v>2254</v>
      </c>
      <c r="C217" s="189" t="s">
        <v>501</v>
      </c>
      <c r="D217" s="189" t="s">
        <v>2255</v>
      </c>
      <c r="E217" s="189" t="s">
        <v>2256</v>
      </c>
      <c r="F217" s="189" t="s">
        <v>2257</v>
      </c>
      <c r="G217" s="198" t="s">
        <v>2258</v>
      </c>
      <c r="H217" s="189" t="s">
        <v>2259</v>
      </c>
      <c r="I217" s="189" t="s">
        <v>2260</v>
      </c>
      <c r="J217" s="189" t="s">
        <v>508</v>
      </c>
      <c r="K217" s="189" t="s">
        <v>2261</v>
      </c>
      <c r="L217" s="190">
        <v>421911466881</v>
      </c>
      <c r="M217" s="189" t="s">
        <v>2262</v>
      </c>
      <c r="N217" s="189"/>
      <c r="O217" s="189"/>
      <c r="P217" s="189"/>
      <c r="Q217" s="191"/>
      <c r="R217" s="191"/>
    </row>
    <row r="218" spans="1:18" ht="9.75" customHeight="1" x14ac:dyDescent="0.25">
      <c r="A218" s="188" t="s">
        <v>2263</v>
      </c>
      <c r="B218" s="189" t="s">
        <v>2264</v>
      </c>
      <c r="C218" s="189" t="s">
        <v>501</v>
      </c>
      <c r="D218" s="189" t="s">
        <v>2265</v>
      </c>
      <c r="E218" s="189" t="s">
        <v>2266</v>
      </c>
      <c r="F218" s="189" t="s">
        <v>2267</v>
      </c>
      <c r="G218" s="198" t="s">
        <v>2268</v>
      </c>
      <c r="H218" s="189" t="s">
        <v>2269</v>
      </c>
      <c r="I218" s="189" t="s">
        <v>2270</v>
      </c>
      <c r="J218" s="189" t="s">
        <v>508</v>
      </c>
      <c r="K218" s="189" t="s">
        <v>2270</v>
      </c>
      <c r="L218" s="190">
        <v>421904435321</v>
      </c>
      <c r="M218" s="189" t="s">
        <v>2271</v>
      </c>
      <c r="N218" s="189"/>
      <c r="O218" s="189"/>
      <c r="P218" s="189"/>
      <c r="Q218" s="191"/>
      <c r="R218" s="191"/>
    </row>
    <row r="219" spans="1:18" ht="9.75" customHeight="1" x14ac:dyDescent="0.25">
      <c r="A219" s="188" t="s">
        <v>2272</v>
      </c>
      <c r="B219" s="189" t="s">
        <v>2273</v>
      </c>
      <c r="C219" s="189" t="s">
        <v>501</v>
      </c>
      <c r="D219" s="189" t="s">
        <v>2274</v>
      </c>
      <c r="E219" s="189" t="s">
        <v>2275</v>
      </c>
      <c r="F219" s="189" t="s">
        <v>2276</v>
      </c>
      <c r="G219" s="198" t="s">
        <v>2277</v>
      </c>
      <c r="H219" s="189" t="s">
        <v>2278</v>
      </c>
      <c r="I219" s="189" t="s">
        <v>2279</v>
      </c>
      <c r="J219" s="189" t="s">
        <v>508</v>
      </c>
      <c r="K219" s="189" t="s">
        <v>2280</v>
      </c>
      <c r="L219" s="190">
        <v>421910690922</v>
      </c>
      <c r="M219" s="189" t="s">
        <v>2281</v>
      </c>
      <c r="N219" s="189"/>
      <c r="O219" s="189"/>
      <c r="P219" s="189"/>
      <c r="Q219" s="191"/>
      <c r="R219" s="191"/>
    </row>
    <row r="220" spans="1:18" ht="9.75" customHeight="1" x14ac:dyDescent="0.25">
      <c r="A220" s="188" t="s">
        <v>2282</v>
      </c>
      <c r="B220" s="189" t="s">
        <v>2283</v>
      </c>
      <c r="C220" s="189" t="s">
        <v>501</v>
      </c>
      <c r="D220" s="189" t="s">
        <v>2284</v>
      </c>
      <c r="E220" s="189" t="s">
        <v>805</v>
      </c>
      <c r="F220" s="189" t="s">
        <v>806</v>
      </c>
      <c r="G220" s="189" t="s">
        <v>2285</v>
      </c>
      <c r="H220" s="189" t="s">
        <v>2286</v>
      </c>
      <c r="I220" s="189" t="s">
        <v>2287</v>
      </c>
      <c r="J220" s="189" t="s">
        <v>508</v>
      </c>
      <c r="K220" s="189" t="s">
        <v>2288</v>
      </c>
      <c r="L220" s="190">
        <v>421905644686</v>
      </c>
      <c r="M220" s="189" t="s">
        <v>2289</v>
      </c>
      <c r="N220" s="189"/>
      <c r="O220" s="189"/>
      <c r="P220" s="189"/>
      <c r="Q220" s="191"/>
      <c r="R220" s="191"/>
    </row>
    <row r="221" spans="1:18" ht="9.75" customHeight="1" x14ac:dyDescent="0.25">
      <c r="A221" s="188" t="s">
        <v>2290</v>
      </c>
      <c r="B221" s="189" t="s">
        <v>2291</v>
      </c>
      <c r="C221" s="189" t="s">
        <v>501</v>
      </c>
      <c r="D221" s="189" t="s">
        <v>2292</v>
      </c>
      <c r="E221" s="189" t="s">
        <v>2293</v>
      </c>
      <c r="F221" s="189" t="s">
        <v>2294</v>
      </c>
      <c r="G221" s="189" t="s">
        <v>2295</v>
      </c>
      <c r="H221" s="189" t="s">
        <v>2296</v>
      </c>
      <c r="I221" s="189" t="s">
        <v>2297</v>
      </c>
      <c r="J221" s="189" t="s">
        <v>2298</v>
      </c>
      <c r="K221" s="189" t="s">
        <v>2297</v>
      </c>
      <c r="L221" s="190">
        <v>421908729128</v>
      </c>
      <c r="M221" s="189" t="s">
        <v>2299</v>
      </c>
      <c r="N221" s="189"/>
      <c r="O221" s="189"/>
      <c r="P221" s="189"/>
      <c r="Q221" s="191"/>
      <c r="R221" s="191"/>
    </row>
    <row r="222" spans="1:18" ht="9.75" customHeight="1" x14ac:dyDescent="0.25">
      <c r="A222" s="188" t="s">
        <v>2300</v>
      </c>
      <c r="B222" s="189" t="s">
        <v>2301</v>
      </c>
      <c r="C222" s="189" t="s">
        <v>501</v>
      </c>
      <c r="D222" s="189" t="s">
        <v>2302</v>
      </c>
      <c r="E222" s="189" t="s">
        <v>2303</v>
      </c>
      <c r="F222" s="189" t="s">
        <v>2304</v>
      </c>
      <c r="G222" s="189" t="s">
        <v>2305</v>
      </c>
      <c r="H222" s="189" t="s">
        <v>2306</v>
      </c>
      <c r="I222" s="189" t="s">
        <v>2307</v>
      </c>
      <c r="J222" s="189" t="s">
        <v>2308</v>
      </c>
      <c r="K222" s="189" t="s">
        <v>2309</v>
      </c>
      <c r="L222" s="190">
        <v>421903543319</v>
      </c>
      <c r="M222" s="189" t="s">
        <v>2310</v>
      </c>
      <c r="N222" s="189"/>
      <c r="O222" s="189"/>
      <c r="P222" s="189"/>
      <c r="Q222" s="191"/>
      <c r="R222" s="191"/>
    </row>
    <row r="223" spans="1:18" ht="9.75" customHeight="1" x14ac:dyDescent="0.25">
      <c r="A223" s="188" t="s">
        <v>2311</v>
      </c>
      <c r="B223" s="189" t="s">
        <v>2312</v>
      </c>
      <c r="C223" s="189" t="s">
        <v>501</v>
      </c>
      <c r="D223" s="189" t="s">
        <v>2313</v>
      </c>
      <c r="E223" s="189" t="s">
        <v>2314</v>
      </c>
      <c r="F223" s="189" t="s">
        <v>2315</v>
      </c>
      <c r="G223" s="198" t="s">
        <v>2316</v>
      </c>
      <c r="H223" s="189" t="s">
        <v>2317</v>
      </c>
      <c r="I223" s="189" t="s">
        <v>2318</v>
      </c>
      <c r="J223" s="189" t="s">
        <v>508</v>
      </c>
      <c r="K223" s="189" t="s">
        <v>2318</v>
      </c>
      <c r="L223" s="190">
        <v>421904823578</v>
      </c>
      <c r="M223" s="189" t="s">
        <v>2319</v>
      </c>
      <c r="N223" s="189"/>
      <c r="O223" s="189"/>
      <c r="P223" s="189"/>
      <c r="Q223" s="191"/>
      <c r="R223" s="191"/>
    </row>
    <row r="224" spans="1:18" ht="9.75" customHeight="1" x14ac:dyDescent="0.25">
      <c r="A224" s="188" t="s">
        <v>2320</v>
      </c>
      <c r="B224" s="189" t="s">
        <v>2321</v>
      </c>
      <c r="C224" s="189" t="s">
        <v>501</v>
      </c>
      <c r="D224" s="189" t="s">
        <v>2322</v>
      </c>
      <c r="E224" s="189" t="s">
        <v>2323</v>
      </c>
      <c r="F224" s="189" t="s">
        <v>2324</v>
      </c>
      <c r="G224" s="189" t="s">
        <v>2325</v>
      </c>
      <c r="H224" s="189" t="s">
        <v>2326</v>
      </c>
      <c r="I224" s="189" t="s">
        <v>2327</v>
      </c>
      <c r="J224" s="189" t="s">
        <v>585</v>
      </c>
      <c r="K224" s="189" t="s">
        <v>2327</v>
      </c>
      <c r="L224" s="190">
        <v>421915740248</v>
      </c>
      <c r="M224" s="189" t="s">
        <v>2328</v>
      </c>
      <c r="N224" s="189"/>
      <c r="O224" s="189"/>
      <c r="P224" s="189"/>
      <c r="Q224" s="191"/>
      <c r="R224" s="191"/>
    </row>
    <row r="225" spans="1:18" ht="9.75" customHeight="1" x14ac:dyDescent="0.25">
      <c r="A225" s="193" t="s">
        <v>2329</v>
      </c>
      <c r="B225" s="194" t="s">
        <v>2330</v>
      </c>
      <c r="C225" s="194" t="s">
        <v>501</v>
      </c>
      <c r="D225" s="194" t="s">
        <v>2331</v>
      </c>
      <c r="E225" s="194" t="s">
        <v>867</v>
      </c>
      <c r="F225" s="194" t="s">
        <v>2332</v>
      </c>
      <c r="G225" s="196" t="s">
        <v>2333</v>
      </c>
      <c r="H225" s="196" t="s">
        <v>2334</v>
      </c>
      <c r="I225" s="194" t="s">
        <v>2335</v>
      </c>
      <c r="J225" s="194" t="s">
        <v>585</v>
      </c>
      <c r="K225" s="194" t="s">
        <v>2335</v>
      </c>
      <c r="L225" s="195">
        <v>421918648073</v>
      </c>
      <c r="M225" s="194" t="s">
        <v>2336</v>
      </c>
      <c r="N225" s="194"/>
      <c r="O225" s="194"/>
      <c r="P225" s="194"/>
      <c r="Q225" s="191"/>
      <c r="R225" s="191"/>
    </row>
    <row r="226" spans="1:18" ht="9.75" customHeight="1" x14ac:dyDescent="0.25">
      <c r="A226" s="188" t="s">
        <v>2337</v>
      </c>
      <c r="B226" s="189" t="s">
        <v>2338</v>
      </c>
      <c r="C226" s="189" t="s">
        <v>501</v>
      </c>
      <c r="D226" s="189" t="s">
        <v>2339</v>
      </c>
      <c r="E226" s="189" t="s">
        <v>503</v>
      </c>
      <c r="F226" s="189" t="s">
        <v>663</v>
      </c>
      <c r="G226" s="198" t="s">
        <v>2340</v>
      </c>
      <c r="H226" s="189" t="s">
        <v>2341</v>
      </c>
      <c r="I226" s="189" t="s">
        <v>1857</v>
      </c>
      <c r="J226" s="189" t="s">
        <v>585</v>
      </c>
      <c r="K226" s="189" t="s">
        <v>1857</v>
      </c>
      <c r="L226" s="190">
        <v>421905706999</v>
      </c>
      <c r="M226" s="189" t="s">
        <v>2342</v>
      </c>
      <c r="N226" s="189"/>
      <c r="O226" s="189"/>
      <c r="P226" s="189"/>
      <c r="Q226" s="191"/>
      <c r="R226" s="191"/>
    </row>
    <row r="227" spans="1:18" ht="9.75" customHeight="1" x14ac:dyDescent="0.25">
      <c r="A227" s="188" t="s">
        <v>2343</v>
      </c>
      <c r="B227" s="189" t="s">
        <v>2344</v>
      </c>
      <c r="C227" s="189" t="s">
        <v>501</v>
      </c>
      <c r="D227" s="189" t="s">
        <v>2345</v>
      </c>
      <c r="E227" s="189" t="s">
        <v>805</v>
      </c>
      <c r="F227" s="189" t="s">
        <v>806</v>
      </c>
      <c r="G227" s="205" t="s">
        <v>2346</v>
      </c>
      <c r="H227" s="189" t="s">
        <v>2347</v>
      </c>
      <c r="I227" s="189" t="s">
        <v>2348</v>
      </c>
      <c r="J227" s="189" t="s">
        <v>508</v>
      </c>
      <c r="K227" s="189" t="s">
        <v>2348</v>
      </c>
      <c r="L227" s="190">
        <v>421918560175</v>
      </c>
      <c r="M227" s="189" t="s">
        <v>2349</v>
      </c>
      <c r="N227" s="189"/>
      <c r="O227" s="189"/>
      <c r="P227" s="189"/>
      <c r="Q227" s="191"/>
      <c r="R227" s="191"/>
    </row>
    <row r="228" spans="1:18" ht="9.75" customHeight="1" x14ac:dyDescent="0.25">
      <c r="A228" s="188" t="s">
        <v>2350</v>
      </c>
      <c r="B228" s="189" t="s">
        <v>2351</v>
      </c>
      <c r="C228" s="189" t="s">
        <v>501</v>
      </c>
      <c r="D228" s="189" t="s">
        <v>2352</v>
      </c>
      <c r="E228" s="189" t="s">
        <v>2353</v>
      </c>
      <c r="F228" s="189" t="s">
        <v>2354</v>
      </c>
      <c r="G228" s="189" t="s">
        <v>2355</v>
      </c>
      <c r="H228" s="189" t="s">
        <v>2356</v>
      </c>
      <c r="I228" s="189" t="s">
        <v>2357</v>
      </c>
      <c r="J228" s="189" t="s">
        <v>919</v>
      </c>
      <c r="K228" s="189" t="s">
        <v>2357</v>
      </c>
      <c r="L228" s="190">
        <v>421905892235</v>
      </c>
      <c r="M228" s="189" t="s">
        <v>2358</v>
      </c>
      <c r="N228" s="189"/>
      <c r="O228" s="189"/>
      <c r="P228" s="189"/>
      <c r="Q228" s="191"/>
      <c r="R228" s="191"/>
    </row>
    <row r="229" spans="1:18" ht="9.75" customHeight="1" x14ac:dyDescent="0.25">
      <c r="A229" s="188" t="s">
        <v>2359</v>
      </c>
      <c r="B229" s="189" t="s">
        <v>2360</v>
      </c>
      <c r="C229" s="189" t="s">
        <v>501</v>
      </c>
      <c r="D229" s="189" t="s">
        <v>2361</v>
      </c>
      <c r="E229" s="189" t="s">
        <v>503</v>
      </c>
      <c r="F229" s="189" t="s">
        <v>609</v>
      </c>
      <c r="G229" s="189" t="s">
        <v>2362</v>
      </c>
      <c r="H229" s="189" t="s">
        <v>2363</v>
      </c>
      <c r="I229" s="189" t="s">
        <v>2364</v>
      </c>
      <c r="J229" s="189" t="s">
        <v>919</v>
      </c>
      <c r="K229" s="189" t="s">
        <v>2364</v>
      </c>
      <c r="L229" s="190">
        <v>421905491171</v>
      </c>
      <c r="M229" s="189" t="s">
        <v>2365</v>
      </c>
      <c r="N229" s="189"/>
      <c r="O229" s="189"/>
      <c r="P229" s="189"/>
      <c r="Q229" s="191"/>
      <c r="R229" s="191"/>
    </row>
    <row r="230" spans="1:18" ht="9.75" customHeight="1" x14ac:dyDescent="0.25">
      <c r="A230" s="188" t="s">
        <v>2366</v>
      </c>
      <c r="B230" s="189" t="s">
        <v>2367</v>
      </c>
      <c r="C230" s="189" t="s">
        <v>501</v>
      </c>
      <c r="D230" s="189" t="s">
        <v>2368</v>
      </c>
      <c r="E230" s="189" t="s">
        <v>617</v>
      </c>
      <c r="F230" s="189" t="s">
        <v>514</v>
      </c>
      <c r="G230" s="189" t="s">
        <v>2369</v>
      </c>
      <c r="H230" s="189" t="s">
        <v>2370</v>
      </c>
      <c r="I230" s="189" t="s">
        <v>2371</v>
      </c>
      <c r="J230" s="189" t="s">
        <v>508</v>
      </c>
      <c r="K230" s="189" t="s">
        <v>2371</v>
      </c>
      <c r="L230" s="190">
        <v>421905731109</v>
      </c>
      <c r="M230" s="189" t="s">
        <v>2372</v>
      </c>
      <c r="N230" s="189"/>
      <c r="O230" s="189"/>
      <c r="P230" s="189"/>
      <c r="Q230" s="191"/>
      <c r="R230" s="191"/>
    </row>
    <row r="231" spans="1:18" ht="9.75" customHeight="1" x14ac:dyDescent="0.25">
      <c r="A231" s="188" t="s">
        <v>2373</v>
      </c>
      <c r="B231" s="189" t="s">
        <v>2374</v>
      </c>
      <c r="C231" s="189" t="s">
        <v>501</v>
      </c>
      <c r="D231" s="189" t="s">
        <v>2375</v>
      </c>
      <c r="E231" s="189" t="s">
        <v>884</v>
      </c>
      <c r="F231" s="189" t="s">
        <v>885</v>
      </c>
      <c r="G231" s="198" t="s">
        <v>2376</v>
      </c>
      <c r="H231" s="189" t="s">
        <v>2377</v>
      </c>
      <c r="I231" s="189" t="s">
        <v>2378</v>
      </c>
      <c r="J231" s="189" t="s">
        <v>585</v>
      </c>
      <c r="K231" s="189" t="s">
        <v>2379</v>
      </c>
      <c r="L231" s="190">
        <v>421915867076</v>
      </c>
      <c r="M231" s="189" t="s">
        <v>2380</v>
      </c>
      <c r="N231" s="189"/>
      <c r="O231" s="189"/>
      <c r="P231" s="189"/>
      <c r="Q231" s="191"/>
      <c r="R231" s="191"/>
    </row>
    <row r="232" spans="1:18" ht="9.75" customHeight="1" x14ac:dyDescent="0.25">
      <c r="A232" s="188" t="s">
        <v>2381</v>
      </c>
      <c r="B232" s="189" t="s">
        <v>2382</v>
      </c>
      <c r="C232" s="189" t="s">
        <v>501</v>
      </c>
      <c r="D232" s="189" t="s">
        <v>2383</v>
      </c>
      <c r="E232" s="189" t="s">
        <v>2384</v>
      </c>
      <c r="F232" s="189" t="s">
        <v>2385</v>
      </c>
      <c r="G232" s="189" t="s">
        <v>2386</v>
      </c>
      <c r="H232" s="189" t="s">
        <v>2387</v>
      </c>
      <c r="I232" s="189" t="s">
        <v>2388</v>
      </c>
      <c r="J232" s="189" t="s">
        <v>508</v>
      </c>
      <c r="K232" s="189" t="s">
        <v>2388</v>
      </c>
      <c r="L232" s="190">
        <v>421905417209</v>
      </c>
      <c r="M232" s="189" t="s">
        <v>2389</v>
      </c>
      <c r="N232" s="189"/>
      <c r="O232" s="189"/>
      <c r="P232" s="189"/>
      <c r="Q232" s="191"/>
      <c r="R232" s="191"/>
    </row>
    <row r="233" spans="1:18" ht="9.75" customHeight="1" x14ac:dyDescent="0.25">
      <c r="A233" s="193" t="s">
        <v>2390</v>
      </c>
      <c r="B233" s="194" t="s">
        <v>2391</v>
      </c>
      <c r="C233" s="194" t="s">
        <v>501</v>
      </c>
      <c r="D233" s="194" t="s">
        <v>2392</v>
      </c>
      <c r="E233" s="194" t="s">
        <v>805</v>
      </c>
      <c r="F233" s="194" t="s">
        <v>806</v>
      </c>
      <c r="G233" s="194" t="s">
        <v>2393</v>
      </c>
      <c r="H233" s="194" t="s">
        <v>2394</v>
      </c>
      <c r="I233" s="194" t="s">
        <v>2395</v>
      </c>
      <c r="J233" s="194" t="s">
        <v>508</v>
      </c>
      <c r="K233" s="194" t="s">
        <v>2395</v>
      </c>
      <c r="L233" s="195">
        <v>421905700790</v>
      </c>
      <c r="M233" s="194" t="s">
        <v>2396</v>
      </c>
      <c r="N233" s="194"/>
      <c r="O233" s="194"/>
      <c r="P233" s="194"/>
      <c r="Q233" s="191"/>
      <c r="R233" s="191"/>
    </row>
    <row r="234" spans="1:18" ht="9.75" customHeight="1" x14ac:dyDescent="0.25">
      <c r="A234" s="188" t="s">
        <v>2397</v>
      </c>
      <c r="B234" s="189" t="s">
        <v>2398</v>
      </c>
      <c r="C234" s="194" t="s">
        <v>501</v>
      </c>
      <c r="D234" s="189" t="s">
        <v>2399</v>
      </c>
      <c r="E234" s="189" t="s">
        <v>503</v>
      </c>
      <c r="F234" s="189" t="s">
        <v>1205</v>
      </c>
      <c r="G234" s="189" t="s">
        <v>2400</v>
      </c>
      <c r="H234" s="189" t="s">
        <v>2401</v>
      </c>
      <c r="I234" s="189" t="s">
        <v>2402</v>
      </c>
      <c r="J234" s="189" t="s">
        <v>585</v>
      </c>
      <c r="K234" s="189" t="s">
        <v>2403</v>
      </c>
      <c r="L234" s="190">
        <v>421918737877</v>
      </c>
      <c r="M234" s="189" t="s">
        <v>2404</v>
      </c>
      <c r="N234" s="189"/>
      <c r="O234" s="189"/>
      <c r="P234" s="189"/>
      <c r="Q234" s="191"/>
      <c r="R234" s="191"/>
    </row>
    <row r="235" spans="1:18" ht="9.75" customHeight="1" x14ac:dyDescent="0.25">
      <c r="A235" s="188" t="s">
        <v>2405</v>
      </c>
      <c r="B235" s="189" t="s">
        <v>2406</v>
      </c>
      <c r="C235" s="194" t="s">
        <v>501</v>
      </c>
      <c r="D235" s="189" t="s">
        <v>2407</v>
      </c>
      <c r="E235" s="189" t="s">
        <v>503</v>
      </c>
      <c r="F235" s="189" t="s">
        <v>1313</v>
      </c>
      <c r="G235" s="204" t="s">
        <v>2408</v>
      </c>
      <c r="H235" s="204" t="s">
        <v>2409</v>
      </c>
      <c r="I235" s="189" t="s">
        <v>2410</v>
      </c>
      <c r="J235" s="189" t="s">
        <v>508</v>
      </c>
      <c r="K235" s="189" t="s">
        <v>2410</v>
      </c>
      <c r="L235" s="190">
        <v>421903422249</v>
      </c>
      <c r="M235" s="189" t="s">
        <v>2411</v>
      </c>
      <c r="N235" s="189"/>
      <c r="O235" s="189"/>
      <c r="P235" s="189"/>
      <c r="Q235" s="191"/>
      <c r="R235" s="191"/>
    </row>
    <row r="236" spans="1:18" ht="9.75" customHeight="1" x14ac:dyDescent="0.25">
      <c r="A236" s="193" t="s">
        <v>2412</v>
      </c>
      <c r="B236" s="194" t="s">
        <v>2413</v>
      </c>
      <c r="C236" s="194" t="s">
        <v>501</v>
      </c>
      <c r="D236" s="194" t="s">
        <v>2414</v>
      </c>
      <c r="E236" s="194" t="s">
        <v>503</v>
      </c>
      <c r="F236" s="194" t="s">
        <v>2014</v>
      </c>
      <c r="G236" s="194" t="s">
        <v>2415</v>
      </c>
      <c r="H236" s="194" t="s">
        <v>2416</v>
      </c>
      <c r="I236" s="194" t="s">
        <v>2417</v>
      </c>
      <c r="J236" s="194" t="s">
        <v>585</v>
      </c>
      <c r="K236" s="194" t="s">
        <v>2418</v>
      </c>
      <c r="L236" s="195">
        <v>421905641479</v>
      </c>
      <c r="M236" s="194" t="s">
        <v>2419</v>
      </c>
      <c r="N236" s="194"/>
      <c r="O236" s="194"/>
      <c r="P236" s="194"/>
      <c r="Q236" s="191"/>
      <c r="R236" s="191"/>
    </row>
    <row r="237" spans="1:18" ht="9.75" customHeight="1" x14ac:dyDescent="0.25">
      <c r="A237" s="188" t="s">
        <v>2420</v>
      </c>
      <c r="B237" s="189" t="s">
        <v>2421</v>
      </c>
      <c r="C237" s="189" t="s">
        <v>501</v>
      </c>
      <c r="D237" s="189" t="s">
        <v>2422</v>
      </c>
      <c r="E237" s="189" t="s">
        <v>776</v>
      </c>
      <c r="F237" s="189" t="s">
        <v>777</v>
      </c>
      <c r="G237" s="189" t="s">
        <v>2423</v>
      </c>
      <c r="H237" s="189" t="s">
        <v>2424</v>
      </c>
      <c r="I237" s="189" t="s">
        <v>2425</v>
      </c>
      <c r="J237" s="189" t="s">
        <v>585</v>
      </c>
      <c r="K237" s="189" t="s">
        <v>2426</v>
      </c>
      <c r="L237" s="190">
        <v>421902821904</v>
      </c>
      <c r="M237" s="189" t="s">
        <v>2427</v>
      </c>
      <c r="N237" s="189"/>
      <c r="O237" s="189"/>
      <c r="P237" s="189"/>
      <c r="Q237" s="191"/>
      <c r="R237" s="191"/>
    </row>
    <row r="238" spans="1:18" ht="19.5" customHeight="1" x14ac:dyDescent="0.25">
      <c r="A238" s="188"/>
      <c r="B238" s="189"/>
      <c r="C238" s="189"/>
      <c r="D238" s="189"/>
      <c r="E238" s="189"/>
      <c r="F238" s="189"/>
      <c r="G238" s="189"/>
      <c r="H238" s="189"/>
      <c r="I238" s="189"/>
      <c r="J238" s="189"/>
      <c r="K238" s="189"/>
      <c r="L238" s="190"/>
      <c r="M238" s="189"/>
      <c r="N238" s="189"/>
      <c r="O238" s="189"/>
      <c r="P238" s="189"/>
      <c r="Q238" s="191"/>
      <c r="R238" s="191"/>
    </row>
    <row r="239" spans="1:18" ht="19.5" customHeight="1" x14ac:dyDescent="0.25">
      <c r="A239" s="188"/>
      <c r="B239" s="189"/>
      <c r="C239" s="189"/>
      <c r="D239" s="189"/>
      <c r="E239" s="189"/>
      <c r="F239" s="189"/>
      <c r="G239" s="189"/>
      <c r="H239" s="189"/>
      <c r="I239" s="189"/>
      <c r="J239" s="189"/>
      <c r="K239" s="189"/>
      <c r="L239" s="190"/>
      <c r="M239" s="189"/>
      <c r="N239" s="189"/>
      <c r="O239" s="189"/>
      <c r="P239" s="189"/>
      <c r="Q239" s="191"/>
      <c r="R239" s="191"/>
    </row>
    <row r="240" spans="1:18" ht="19.5" customHeight="1" x14ac:dyDescent="0.25">
      <c r="A240" s="188"/>
      <c r="B240" s="189"/>
      <c r="C240" s="189"/>
      <c r="D240" s="189"/>
      <c r="E240" s="189"/>
      <c r="F240" s="189"/>
      <c r="G240" s="189"/>
      <c r="H240" s="189"/>
      <c r="I240" s="189"/>
      <c r="J240" s="189"/>
      <c r="K240" s="189"/>
      <c r="L240" s="190"/>
      <c r="M240" s="189"/>
      <c r="N240" s="189"/>
      <c r="O240" s="189"/>
      <c r="P240" s="189"/>
      <c r="Q240" s="191"/>
      <c r="R240" s="191"/>
    </row>
    <row r="241" spans="1:18" ht="19.5" customHeight="1" x14ac:dyDescent="0.25">
      <c r="A241" s="188"/>
      <c r="B241" s="189"/>
      <c r="C241" s="189"/>
      <c r="D241" s="189"/>
      <c r="E241" s="189"/>
      <c r="F241" s="189"/>
      <c r="G241" s="189"/>
      <c r="H241" s="189"/>
      <c r="I241" s="189"/>
      <c r="J241" s="189"/>
      <c r="K241" s="189"/>
      <c r="L241" s="190"/>
      <c r="M241" s="189"/>
      <c r="N241" s="189"/>
      <c r="O241" s="189"/>
      <c r="P241" s="189"/>
      <c r="Q241" s="191"/>
      <c r="R241" s="191"/>
    </row>
    <row r="242" spans="1:18" ht="19.5" customHeight="1" x14ac:dyDescent="0.25">
      <c r="A242" s="188"/>
      <c r="B242" s="189"/>
      <c r="C242" s="189"/>
      <c r="D242" s="189"/>
      <c r="E242" s="189"/>
      <c r="F242" s="189"/>
      <c r="G242" s="189"/>
      <c r="H242" s="189"/>
      <c r="I242" s="189"/>
      <c r="J242" s="189"/>
      <c r="K242" s="189"/>
      <c r="L242" s="190"/>
      <c r="M242" s="189"/>
      <c r="N242" s="189"/>
      <c r="O242" s="189"/>
      <c r="P242" s="189"/>
      <c r="Q242" s="191"/>
      <c r="R242" s="191"/>
    </row>
    <row r="243" spans="1:18" ht="19.5" customHeight="1" x14ac:dyDescent="0.25">
      <c r="A243" s="188"/>
      <c r="B243" s="189"/>
      <c r="C243" s="189"/>
      <c r="D243" s="189"/>
      <c r="E243" s="189"/>
      <c r="F243" s="189"/>
      <c r="G243" s="189"/>
      <c r="H243" s="189"/>
      <c r="I243" s="189"/>
      <c r="J243" s="189"/>
      <c r="K243" s="189"/>
      <c r="L243" s="190"/>
      <c r="M243" s="189"/>
      <c r="N243" s="189"/>
      <c r="O243" s="189"/>
      <c r="P243" s="189"/>
      <c r="Q243" s="191"/>
      <c r="R243" s="191"/>
    </row>
    <row r="244" spans="1:18" ht="19.5" customHeight="1" x14ac:dyDescent="0.25">
      <c r="A244" s="188"/>
      <c r="B244" s="189"/>
      <c r="C244" s="189"/>
      <c r="D244" s="189"/>
      <c r="E244" s="189"/>
      <c r="F244" s="189"/>
      <c r="G244" s="189"/>
      <c r="H244" s="189"/>
      <c r="I244" s="189"/>
      <c r="J244" s="189"/>
      <c r="K244" s="189"/>
      <c r="L244" s="190"/>
      <c r="M244" s="189"/>
      <c r="N244" s="189"/>
      <c r="O244" s="189"/>
      <c r="P244" s="189"/>
      <c r="Q244" s="191"/>
      <c r="R244" s="191"/>
    </row>
    <row r="245" spans="1:18" ht="19.5" customHeight="1" x14ac:dyDescent="0.25">
      <c r="A245" s="188"/>
      <c r="B245" s="189"/>
      <c r="C245" s="189"/>
      <c r="D245" s="189"/>
      <c r="E245" s="189"/>
      <c r="F245" s="189"/>
      <c r="G245" s="189"/>
      <c r="H245" s="189"/>
      <c r="I245" s="189"/>
      <c r="J245" s="189"/>
      <c r="K245" s="189"/>
      <c r="L245" s="190"/>
      <c r="M245" s="189"/>
      <c r="N245" s="189"/>
      <c r="O245" s="189"/>
      <c r="P245" s="189"/>
      <c r="Q245" s="191"/>
      <c r="R245" s="191"/>
    </row>
    <row r="246" spans="1:18" ht="19.5" customHeight="1" x14ac:dyDescent="0.25">
      <c r="A246" s="188"/>
      <c r="B246" s="189"/>
      <c r="C246" s="189"/>
      <c r="D246" s="189"/>
      <c r="E246" s="189"/>
      <c r="F246" s="189"/>
      <c r="G246" s="189"/>
      <c r="H246" s="189"/>
      <c r="I246" s="189"/>
      <c r="J246" s="189"/>
      <c r="K246" s="189"/>
      <c r="L246" s="190"/>
      <c r="M246" s="189"/>
      <c r="N246" s="189"/>
      <c r="O246" s="189"/>
      <c r="P246" s="189"/>
      <c r="Q246" s="191"/>
      <c r="R246" s="191"/>
    </row>
    <row r="247" spans="1:18" ht="19.5" customHeight="1" x14ac:dyDescent="0.25">
      <c r="A247" s="188"/>
      <c r="B247" s="189"/>
      <c r="C247" s="189"/>
      <c r="D247" s="189"/>
      <c r="E247" s="189"/>
      <c r="F247" s="189"/>
      <c r="G247" s="189"/>
      <c r="H247" s="189"/>
      <c r="I247" s="189"/>
      <c r="J247" s="189"/>
      <c r="K247" s="189"/>
      <c r="L247" s="190"/>
      <c r="M247" s="189"/>
      <c r="N247" s="189"/>
      <c r="O247" s="189"/>
      <c r="P247" s="189"/>
      <c r="Q247" s="191"/>
      <c r="R247" s="191"/>
    </row>
    <row r="248" spans="1:18" ht="19.5" customHeight="1" x14ac:dyDescent="0.25">
      <c r="A248" s="188"/>
      <c r="B248" s="189"/>
      <c r="C248" s="189"/>
      <c r="D248" s="189"/>
      <c r="E248" s="189"/>
      <c r="F248" s="189"/>
      <c r="G248" s="189"/>
      <c r="H248" s="189"/>
      <c r="I248" s="189"/>
      <c r="J248" s="189"/>
      <c r="K248" s="189"/>
      <c r="L248" s="190"/>
      <c r="M248" s="189"/>
      <c r="N248" s="189"/>
      <c r="O248" s="189"/>
      <c r="P248" s="189"/>
      <c r="Q248" s="191"/>
      <c r="R248" s="191"/>
    </row>
    <row r="249" spans="1:18" ht="19.5" customHeight="1" x14ac:dyDescent="0.25">
      <c r="A249" s="188"/>
      <c r="B249" s="189"/>
      <c r="C249" s="189"/>
      <c r="D249" s="189"/>
      <c r="E249" s="189"/>
      <c r="F249" s="189"/>
      <c r="G249" s="189"/>
      <c r="H249" s="189"/>
      <c r="I249" s="189"/>
      <c r="J249" s="189"/>
      <c r="K249" s="189"/>
      <c r="L249" s="190"/>
      <c r="M249" s="189"/>
      <c r="N249" s="189"/>
      <c r="O249" s="189"/>
      <c r="P249" s="189"/>
      <c r="Q249" s="191"/>
      <c r="R249" s="191"/>
    </row>
    <row r="250" spans="1:18" ht="19.5" customHeight="1" x14ac:dyDescent="0.25">
      <c r="A250" s="188"/>
      <c r="B250" s="189"/>
      <c r="C250" s="189"/>
      <c r="D250" s="189"/>
      <c r="E250" s="189"/>
      <c r="F250" s="189"/>
      <c r="G250" s="189"/>
      <c r="H250" s="189"/>
      <c r="I250" s="189"/>
      <c r="J250" s="189"/>
      <c r="K250" s="189"/>
      <c r="L250" s="190"/>
      <c r="M250" s="189"/>
      <c r="N250" s="189"/>
      <c r="O250" s="189"/>
      <c r="P250" s="189"/>
      <c r="Q250" s="191"/>
      <c r="R250" s="191"/>
    </row>
    <row r="251" spans="1:18" ht="19.5" customHeight="1" x14ac:dyDescent="0.25">
      <c r="A251" s="188"/>
      <c r="B251" s="189"/>
      <c r="C251" s="189"/>
      <c r="D251" s="189"/>
      <c r="E251" s="189"/>
      <c r="F251" s="189"/>
      <c r="G251" s="189"/>
      <c r="H251" s="189"/>
      <c r="I251" s="189"/>
      <c r="J251" s="189"/>
      <c r="K251" s="189"/>
      <c r="L251" s="190"/>
      <c r="M251" s="189"/>
      <c r="N251" s="189"/>
      <c r="O251" s="189"/>
      <c r="P251" s="189"/>
      <c r="Q251" s="191"/>
      <c r="R251" s="191"/>
    </row>
    <row r="252" spans="1:18" ht="19.5" customHeight="1" x14ac:dyDescent="0.25">
      <c r="A252" s="188"/>
      <c r="B252" s="189"/>
      <c r="C252" s="189"/>
      <c r="D252" s="189"/>
      <c r="E252" s="189"/>
      <c r="F252" s="189"/>
      <c r="G252" s="189"/>
      <c r="H252" s="189"/>
      <c r="I252" s="189"/>
      <c r="J252" s="189"/>
      <c r="K252" s="189"/>
      <c r="L252" s="190"/>
      <c r="M252" s="189"/>
      <c r="N252" s="189"/>
      <c r="O252" s="189"/>
      <c r="P252" s="189"/>
      <c r="Q252" s="191"/>
      <c r="R252" s="191"/>
    </row>
    <row r="253" spans="1:18" ht="19.5" customHeight="1" x14ac:dyDescent="0.25">
      <c r="A253" s="188"/>
      <c r="B253" s="189"/>
      <c r="C253" s="189"/>
      <c r="D253" s="189"/>
      <c r="E253" s="189"/>
      <c r="F253" s="189"/>
      <c r="G253" s="189"/>
      <c r="H253" s="189"/>
      <c r="I253" s="189"/>
      <c r="J253" s="189"/>
      <c r="K253" s="189"/>
      <c r="L253" s="190"/>
      <c r="M253" s="189"/>
      <c r="N253" s="189"/>
      <c r="O253" s="189"/>
      <c r="P253" s="189"/>
      <c r="Q253" s="191"/>
      <c r="R253" s="191"/>
    </row>
    <row r="254" spans="1:18" ht="19.5" customHeight="1" x14ac:dyDescent="0.25">
      <c r="A254" s="188"/>
      <c r="B254" s="189"/>
      <c r="C254" s="189"/>
      <c r="D254" s="189"/>
      <c r="E254" s="189"/>
      <c r="F254" s="189"/>
      <c r="G254" s="189"/>
      <c r="H254" s="189"/>
      <c r="I254" s="189"/>
      <c r="J254" s="189"/>
      <c r="K254" s="189"/>
      <c r="L254" s="190"/>
      <c r="M254" s="189"/>
      <c r="N254" s="189"/>
      <c r="O254" s="189"/>
      <c r="P254" s="189"/>
      <c r="Q254" s="191"/>
      <c r="R254" s="191"/>
    </row>
    <row r="255" spans="1:18" ht="19.5" customHeight="1" x14ac:dyDescent="0.25">
      <c r="A255" s="188"/>
      <c r="B255" s="189"/>
      <c r="C255" s="189"/>
      <c r="D255" s="189"/>
      <c r="E255" s="189"/>
      <c r="F255" s="189"/>
      <c r="G255" s="189"/>
      <c r="H255" s="189"/>
      <c r="I255" s="189"/>
      <c r="J255" s="189"/>
      <c r="K255" s="189"/>
      <c r="L255" s="190"/>
      <c r="M255" s="189"/>
      <c r="N255" s="189"/>
      <c r="O255" s="189"/>
      <c r="P255" s="189"/>
      <c r="Q255" s="191"/>
      <c r="R255" s="191"/>
    </row>
    <row r="256" spans="1:18" ht="19.5" customHeight="1" x14ac:dyDescent="0.25">
      <c r="A256" s="188"/>
      <c r="B256" s="189"/>
      <c r="C256" s="189"/>
      <c r="D256" s="189"/>
      <c r="E256" s="189"/>
      <c r="F256" s="189"/>
      <c r="G256" s="189"/>
      <c r="H256" s="189"/>
      <c r="I256" s="189"/>
      <c r="J256" s="189"/>
      <c r="K256" s="189"/>
      <c r="L256" s="190"/>
      <c r="M256" s="189"/>
      <c r="N256" s="189"/>
      <c r="O256" s="189"/>
      <c r="P256" s="189"/>
      <c r="Q256" s="191"/>
      <c r="R256" s="191"/>
    </row>
    <row r="257" spans="1:18" ht="19.5" customHeight="1" x14ac:dyDescent="0.25">
      <c r="A257" s="188"/>
      <c r="B257" s="189"/>
      <c r="C257" s="189"/>
      <c r="D257" s="189"/>
      <c r="E257" s="189"/>
      <c r="F257" s="189"/>
      <c r="G257" s="189"/>
      <c r="H257" s="189"/>
      <c r="I257" s="189"/>
      <c r="J257" s="189"/>
      <c r="K257" s="189"/>
      <c r="L257" s="190"/>
      <c r="M257" s="189"/>
      <c r="N257" s="189"/>
      <c r="O257" s="189"/>
      <c r="P257" s="189"/>
      <c r="Q257" s="191"/>
      <c r="R257" s="191"/>
    </row>
    <row r="258" spans="1:18" ht="19.5" customHeight="1" x14ac:dyDescent="0.25">
      <c r="A258" s="188"/>
      <c r="B258" s="189"/>
      <c r="C258" s="189"/>
      <c r="D258" s="189"/>
      <c r="E258" s="189"/>
      <c r="F258" s="189"/>
      <c r="G258" s="189"/>
      <c r="H258" s="189"/>
      <c r="I258" s="189"/>
      <c r="J258" s="189"/>
      <c r="K258" s="189"/>
      <c r="L258" s="190"/>
      <c r="M258" s="189"/>
      <c r="N258" s="189"/>
      <c r="O258" s="189"/>
      <c r="P258" s="189"/>
      <c r="Q258" s="191"/>
      <c r="R258" s="191"/>
    </row>
    <row r="259" spans="1:18" ht="19.5" customHeight="1" x14ac:dyDescent="0.25">
      <c r="A259" s="188"/>
      <c r="B259" s="189"/>
      <c r="C259" s="189"/>
      <c r="D259" s="189"/>
      <c r="E259" s="189"/>
      <c r="F259" s="189"/>
      <c r="G259" s="189"/>
      <c r="H259" s="189"/>
      <c r="I259" s="189"/>
      <c r="J259" s="189"/>
      <c r="K259" s="189"/>
      <c r="L259" s="190"/>
      <c r="M259" s="189"/>
      <c r="N259" s="189"/>
      <c r="O259" s="189"/>
      <c r="P259" s="189"/>
      <c r="Q259" s="191"/>
      <c r="R259" s="191"/>
    </row>
    <row r="260" spans="1:18" ht="19.5" customHeight="1" x14ac:dyDescent="0.25">
      <c r="A260" s="188"/>
      <c r="B260" s="189"/>
      <c r="C260" s="189"/>
      <c r="D260" s="189"/>
      <c r="E260" s="189"/>
      <c r="F260" s="189"/>
      <c r="G260" s="189"/>
      <c r="H260" s="189"/>
      <c r="I260" s="189"/>
      <c r="J260" s="189"/>
      <c r="K260" s="189"/>
      <c r="L260" s="190"/>
      <c r="M260" s="189"/>
      <c r="N260" s="189"/>
      <c r="O260" s="189"/>
      <c r="P260" s="189"/>
      <c r="Q260" s="191"/>
      <c r="R260" s="191"/>
    </row>
    <row r="261" spans="1:18" ht="19.5" customHeight="1" x14ac:dyDescent="0.25">
      <c r="A261" s="188"/>
      <c r="B261" s="189"/>
      <c r="C261" s="189"/>
      <c r="D261" s="189"/>
      <c r="E261" s="189"/>
      <c r="F261" s="189"/>
      <c r="G261" s="189"/>
      <c r="H261" s="189"/>
      <c r="I261" s="189"/>
      <c r="J261" s="189"/>
      <c r="K261" s="189"/>
      <c r="L261" s="190"/>
      <c r="M261" s="189"/>
      <c r="N261" s="189"/>
      <c r="O261" s="189"/>
      <c r="P261" s="189"/>
      <c r="Q261" s="191"/>
      <c r="R261" s="191"/>
    </row>
    <row r="262" spans="1:18" ht="19.5" customHeight="1" x14ac:dyDescent="0.25">
      <c r="A262" s="188"/>
      <c r="B262" s="189"/>
      <c r="C262" s="189"/>
      <c r="D262" s="189"/>
      <c r="E262" s="189"/>
      <c r="F262" s="189"/>
      <c r="G262" s="189"/>
      <c r="H262" s="189"/>
      <c r="I262" s="189"/>
      <c r="J262" s="189"/>
      <c r="K262" s="189"/>
      <c r="L262" s="190"/>
      <c r="M262" s="189"/>
      <c r="N262" s="189"/>
      <c r="O262" s="189"/>
      <c r="P262" s="189"/>
      <c r="Q262" s="191"/>
      <c r="R262" s="191"/>
    </row>
    <row r="263" spans="1:18" ht="19.5" customHeight="1" x14ac:dyDescent="0.25">
      <c r="A263" s="188"/>
      <c r="B263" s="189"/>
      <c r="C263" s="189"/>
      <c r="D263" s="189"/>
      <c r="E263" s="189"/>
      <c r="F263" s="189"/>
      <c r="G263" s="189"/>
      <c r="H263" s="189"/>
      <c r="I263" s="189"/>
      <c r="J263" s="189"/>
      <c r="K263" s="189"/>
      <c r="L263" s="190"/>
      <c r="M263" s="189"/>
      <c r="N263" s="189"/>
      <c r="O263" s="189"/>
      <c r="P263" s="189"/>
      <c r="Q263" s="191"/>
      <c r="R263" s="191"/>
    </row>
    <row r="264" spans="1:18" ht="15.75" customHeight="1" x14ac:dyDescent="0.25"/>
    <row r="265" spans="1:18" ht="15.75" customHeight="1" x14ac:dyDescent="0.25"/>
    <row r="266" spans="1:18" ht="15.75" customHeight="1" x14ac:dyDescent="0.25"/>
    <row r="267" spans="1:18" ht="15.75" customHeight="1" x14ac:dyDescent="0.25"/>
    <row r="268" spans="1:18" ht="15.75" customHeight="1" x14ac:dyDescent="0.25"/>
    <row r="269" spans="1:18" ht="15.75" customHeight="1" x14ac:dyDescent="0.25"/>
    <row r="270" spans="1:18" ht="15.75" customHeight="1" x14ac:dyDescent="0.25"/>
    <row r="271" spans="1:18" ht="15.75" customHeight="1" x14ac:dyDescent="0.25"/>
    <row r="272" spans="1:18"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hyperlinks>
    <hyperlink ref="G20" r:id="rId1" xr:uid="{00000000-0004-0000-0500-000000000000}"/>
    <hyperlink ref="H20" r:id="rId2" xr:uid="{00000000-0004-0000-0500-000001000000}"/>
    <hyperlink ref="H30" r:id="rId3" xr:uid="{00000000-0004-0000-0500-000002000000}"/>
    <hyperlink ref="G33" r:id="rId4" xr:uid="{00000000-0004-0000-0500-000003000000}"/>
    <hyperlink ref="G38" r:id="rId5" xr:uid="{00000000-0004-0000-0500-000004000000}"/>
    <hyperlink ref="G50" r:id="rId6" xr:uid="{00000000-0004-0000-0500-000005000000}"/>
    <hyperlink ref="G51" r:id="rId7" xr:uid="{00000000-0004-0000-0500-000006000000}"/>
    <hyperlink ref="G69" r:id="rId8" xr:uid="{00000000-0004-0000-0500-000007000000}"/>
    <hyperlink ref="G74" r:id="rId9" xr:uid="{00000000-0004-0000-0500-000008000000}"/>
    <hyperlink ref="G81" r:id="rId10" xr:uid="{00000000-0004-0000-0500-000009000000}"/>
    <hyperlink ref="G82" r:id="rId11" xr:uid="{00000000-0004-0000-0500-00000A000000}"/>
    <hyperlink ref="G84" r:id="rId12" xr:uid="{00000000-0004-0000-0500-00000B000000}"/>
    <hyperlink ref="G88" r:id="rId13" xr:uid="{00000000-0004-0000-0500-00000C000000}"/>
    <hyperlink ref="H88" r:id="rId14" xr:uid="{00000000-0004-0000-0500-00000D000000}"/>
    <hyperlink ref="H95" r:id="rId15" xr:uid="{00000000-0004-0000-0500-00000E000000}"/>
    <hyperlink ref="H109" r:id="rId16" xr:uid="{00000000-0004-0000-0500-00000F000000}"/>
    <hyperlink ref="H113" r:id="rId17" xr:uid="{00000000-0004-0000-0500-000010000000}"/>
    <hyperlink ref="G121" r:id="rId18" xr:uid="{00000000-0004-0000-0500-000011000000}"/>
    <hyperlink ref="H121" r:id="rId19" xr:uid="{00000000-0004-0000-0500-000012000000}"/>
    <hyperlink ref="G128" r:id="rId20" xr:uid="{00000000-0004-0000-0500-000013000000}"/>
    <hyperlink ref="H128" r:id="rId21" xr:uid="{00000000-0004-0000-0500-000014000000}"/>
    <hyperlink ref="G129" r:id="rId22" xr:uid="{00000000-0004-0000-0500-000015000000}"/>
    <hyperlink ref="H149" r:id="rId23" xr:uid="{00000000-0004-0000-0500-000016000000}"/>
    <hyperlink ref="G150" r:id="rId24" xr:uid="{00000000-0004-0000-0500-000017000000}"/>
    <hyperlink ref="H164" r:id="rId25" xr:uid="{00000000-0004-0000-0500-000018000000}"/>
    <hyperlink ref="G165" r:id="rId26" xr:uid="{00000000-0004-0000-0500-000019000000}"/>
    <hyperlink ref="H165" r:id="rId27" xr:uid="{00000000-0004-0000-0500-00001A000000}"/>
    <hyperlink ref="G174" r:id="rId28" xr:uid="{00000000-0004-0000-0500-00001B000000}"/>
    <hyperlink ref="H177" r:id="rId29" xr:uid="{00000000-0004-0000-0500-00001C000000}"/>
    <hyperlink ref="H182" r:id="rId30" xr:uid="{00000000-0004-0000-0500-00001D000000}"/>
    <hyperlink ref="G183" r:id="rId31" xr:uid="{00000000-0004-0000-0500-00001E000000}"/>
    <hyperlink ref="G188" r:id="rId32" xr:uid="{00000000-0004-0000-0500-00001F000000}"/>
    <hyperlink ref="G211" r:id="rId33" xr:uid="{00000000-0004-0000-0500-000020000000}"/>
    <hyperlink ref="H211" r:id="rId34" xr:uid="{00000000-0004-0000-0500-000021000000}"/>
    <hyperlink ref="G215" r:id="rId35" xr:uid="{00000000-0004-0000-0500-000022000000}"/>
    <hyperlink ref="G217" r:id="rId36" xr:uid="{00000000-0004-0000-0500-000023000000}"/>
    <hyperlink ref="G218" r:id="rId37" xr:uid="{00000000-0004-0000-0500-000024000000}"/>
    <hyperlink ref="G219" r:id="rId38" xr:uid="{00000000-0004-0000-0500-000025000000}"/>
    <hyperlink ref="G223" r:id="rId39" xr:uid="{00000000-0004-0000-0500-000026000000}"/>
    <hyperlink ref="G225" r:id="rId40" xr:uid="{00000000-0004-0000-0500-000027000000}"/>
    <hyperlink ref="H225" r:id="rId41" xr:uid="{00000000-0004-0000-0500-000028000000}"/>
    <hyperlink ref="G226" r:id="rId42" xr:uid="{00000000-0004-0000-0500-000029000000}"/>
    <hyperlink ref="G231" r:id="rId43" xr:uid="{00000000-0004-0000-0500-00002A000000}"/>
    <hyperlink ref="G235" r:id="rId44" xr:uid="{00000000-0004-0000-0500-00002B000000}"/>
    <hyperlink ref="H235" r:id="rId45" xr:uid="{00000000-0004-0000-0500-00002C000000}"/>
  </hyperlinks>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000"/>
  <sheetViews>
    <sheetView workbookViewId="0">
      <pane ySplit="1" topLeftCell="A2" activePane="bottomLeft" state="frozen"/>
      <selection pane="bottomLeft" activeCell="B3" sqref="B3"/>
    </sheetView>
  </sheetViews>
  <sheetFormatPr defaultColWidth="12.6328125" defaultRowHeight="15" customHeight="1" x14ac:dyDescent="0.25"/>
  <cols>
    <col min="1" max="1" width="11.90625" customWidth="1"/>
    <col min="2" max="2" width="47.36328125" customWidth="1"/>
    <col min="3" max="3" width="49.90625" customWidth="1"/>
    <col min="4" max="4" width="11.6328125" customWidth="1"/>
    <col min="5" max="5" width="6" customWidth="1"/>
    <col min="6" max="6" width="4.36328125" customWidth="1"/>
    <col min="7" max="8" width="5.6328125" customWidth="1"/>
    <col min="9" max="9" width="8.6328125" customWidth="1"/>
    <col min="10" max="10" width="12.6328125" customWidth="1"/>
    <col min="11" max="11" width="19.36328125" customWidth="1"/>
    <col min="12" max="13" width="13.6328125" customWidth="1"/>
    <col min="14" max="14" width="9.08984375" customWidth="1"/>
    <col min="15" max="26" width="14.36328125" customWidth="1"/>
  </cols>
  <sheetData>
    <row r="1" spans="1:14" ht="9.75" customHeight="1" x14ac:dyDescent="0.25">
      <c r="A1" s="183" t="s">
        <v>483</v>
      </c>
      <c r="B1" s="184" t="s">
        <v>348</v>
      </c>
      <c r="C1" s="184" t="s">
        <v>2428</v>
      </c>
      <c r="D1" s="185" t="s">
        <v>2429</v>
      </c>
      <c r="E1" s="206" t="s">
        <v>2430</v>
      </c>
      <c r="F1" s="183" t="s">
        <v>372</v>
      </c>
      <c r="G1" s="183" t="s">
        <v>351</v>
      </c>
      <c r="H1" s="183" t="s">
        <v>2431</v>
      </c>
      <c r="I1" s="183" t="s">
        <v>2432</v>
      </c>
      <c r="J1" s="183" t="s">
        <v>2433</v>
      </c>
      <c r="K1" s="183" t="s">
        <v>2434</v>
      </c>
      <c r="L1" s="183" t="s">
        <v>2435</v>
      </c>
      <c r="M1" s="183" t="s">
        <v>2436</v>
      </c>
      <c r="N1" s="183" t="s">
        <v>2437</v>
      </c>
    </row>
    <row r="2" spans="1:14" ht="9.75" customHeight="1" x14ac:dyDescent="0.25">
      <c r="A2" s="193" t="s">
        <v>499</v>
      </c>
      <c r="B2" s="207" t="str">
        <f>VLOOKUP(A2,Adr!A:B,2,FALSE)</f>
        <v>"BigHugGym"</v>
      </c>
      <c r="C2" s="189" t="s">
        <v>398</v>
      </c>
      <c r="D2" s="110">
        <v>5000</v>
      </c>
      <c r="E2" s="208">
        <v>0</v>
      </c>
      <c r="F2" s="193" t="s">
        <v>397</v>
      </c>
      <c r="G2" s="194" t="s">
        <v>353</v>
      </c>
      <c r="H2" s="194" t="s">
        <v>2438</v>
      </c>
      <c r="I2" s="193" t="str">
        <f t="shared" ref="I2:I256" si="0">A2&amp;F2</f>
        <v>42446481l</v>
      </c>
      <c r="J2" s="194" t="str">
        <f t="shared" ref="J2:J256" si="1">A2&amp;G2</f>
        <v>42446481026 01</v>
      </c>
      <c r="K2" s="209"/>
      <c r="L2" s="194" t="str">
        <f t="shared" ref="L2:L256" si="2">A2&amp;G2&amp;H2</f>
        <v>42446481026 01B</v>
      </c>
      <c r="M2" s="209" t="str">
        <f t="shared" ref="M2:M256" si="3">B2&amp;F2&amp;H2&amp;C2</f>
        <v>"BigHugGym"lBšportové pohybové tábory pre mládež</v>
      </c>
      <c r="N2" s="210" t="str">
        <f t="shared" ref="N2:N256" si="4">+I2&amp;H2</f>
        <v>42446481lB</v>
      </c>
    </row>
    <row r="3" spans="1:14" ht="9.75" customHeight="1" x14ac:dyDescent="0.25">
      <c r="A3" s="193" t="s">
        <v>510</v>
      </c>
      <c r="B3" s="207" t="str">
        <f>VLOOKUP(A3,Adr!A:B,2,FALSE)</f>
        <v>"Miesta pre mladých"</v>
      </c>
      <c r="C3" s="211" t="s">
        <v>398</v>
      </c>
      <c r="D3" s="110">
        <v>4983</v>
      </c>
      <c r="E3" s="212">
        <v>0</v>
      </c>
      <c r="F3" s="193" t="s">
        <v>397</v>
      </c>
      <c r="G3" s="194" t="s">
        <v>353</v>
      </c>
      <c r="H3" s="194" t="s">
        <v>2438</v>
      </c>
      <c r="I3" s="193" t="str">
        <f t="shared" si="0"/>
        <v>37992619l</v>
      </c>
      <c r="J3" s="194" t="str">
        <f t="shared" si="1"/>
        <v>37992619026 01</v>
      </c>
      <c r="K3" s="209"/>
      <c r="L3" s="194" t="str">
        <f t="shared" si="2"/>
        <v>37992619026 01B</v>
      </c>
      <c r="M3" s="209" t="str">
        <f t="shared" si="3"/>
        <v>"Miesta pre mladých"lBšportové pohybové tábory pre mládež</v>
      </c>
      <c r="N3" s="210" t="str">
        <f t="shared" si="4"/>
        <v>37992619lB</v>
      </c>
    </row>
    <row r="4" spans="1:14" ht="9.75" customHeight="1" x14ac:dyDescent="0.25">
      <c r="A4" s="193" t="s">
        <v>520</v>
      </c>
      <c r="B4" s="207" t="str">
        <f>VLOOKUP(A4,Adr!A:B,2,FALSE)</f>
        <v>1. Volejbalový klub Púchov</v>
      </c>
      <c r="C4" s="189" t="s">
        <v>398</v>
      </c>
      <c r="D4" s="110">
        <v>3575</v>
      </c>
      <c r="E4" s="212">
        <v>0</v>
      </c>
      <c r="F4" s="193" t="s">
        <v>397</v>
      </c>
      <c r="G4" s="194" t="s">
        <v>353</v>
      </c>
      <c r="H4" s="194" t="s">
        <v>2438</v>
      </c>
      <c r="I4" s="193" t="str">
        <f t="shared" si="0"/>
        <v>34055584l</v>
      </c>
      <c r="J4" s="194" t="str">
        <f t="shared" si="1"/>
        <v>34055584026 01</v>
      </c>
      <c r="K4" s="209"/>
      <c r="L4" s="194" t="str">
        <f t="shared" si="2"/>
        <v>34055584026 01B</v>
      </c>
      <c r="M4" s="209" t="str">
        <f t="shared" si="3"/>
        <v>1. Volejbalový klub PúchovlBšportové pohybové tábory pre mládež</v>
      </c>
      <c r="N4" s="210" t="str">
        <f t="shared" si="4"/>
        <v>34055584lB</v>
      </c>
    </row>
    <row r="5" spans="1:14" ht="9.75" customHeight="1" x14ac:dyDescent="0.25">
      <c r="A5" s="188" t="s">
        <v>529</v>
      </c>
      <c r="B5" s="207" t="str">
        <f>VLOOKUP(A5,Adr!A:B,2,FALSE)</f>
        <v>3x3sport</v>
      </c>
      <c r="C5" s="211" t="s">
        <v>386</v>
      </c>
      <c r="D5" s="110">
        <v>20000</v>
      </c>
      <c r="E5" s="208">
        <v>0</v>
      </c>
      <c r="F5" s="193" t="s">
        <v>385</v>
      </c>
      <c r="G5" s="194" t="s">
        <v>353</v>
      </c>
      <c r="H5" s="194" t="s">
        <v>2438</v>
      </c>
      <c r="I5" s="193" t="str">
        <f t="shared" si="0"/>
        <v>55014810f</v>
      </c>
      <c r="J5" s="194" t="str">
        <f t="shared" si="1"/>
        <v>55014810026 01</v>
      </c>
      <c r="K5" s="209"/>
      <c r="L5" s="194" t="str">
        <f t="shared" si="2"/>
        <v>55014810026 01B</v>
      </c>
      <c r="M5" s="209" t="str">
        <f t="shared" si="3"/>
        <v>3x3sportfBplnenie úloh verejného záujmu v športe</v>
      </c>
      <c r="N5" s="210" t="str">
        <f t="shared" si="4"/>
        <v>55014810fB</v>
      </c>
    </row>
    <row r="6" spans="1:14" ht="9.75" customHeight="1" x14ac:dyDescent="0.25">
      <c r="A6" s="193" t="s">
        <v>538</v>
      </c>
      <c r="B6" s="207" t="str">
        <f>VLOOKUP(A6,Adr!A:B,2,FALSE)</f>
        <v>Academy 4 you</v>
      </c>
      <c r="C6" s="211" t="s">
        <v>398</v>
      </c>
      <c r="D6" s="110">
        <v>5000</v>
      </c>
      <c r="E6" s="212">
        <v>0</v>
      </c>
      <c r="F6" s="193" t="s">
        <v>397</v>
      </c>
      <c r="G6" s="194" t="s">
        <v>353</v>
      </c>
      <c r="H6" s="194" t="s">
        <v>2438</v>
      </c>
      <c r="I6" s="193" t="str">
        <f t="shared" si="0"/>
        <v>30793513l</v>
      </c>
      <c r="J6" s="194" t="str">
        <f t="shared" si="1"/>
        <v>30793513026 01</v>
      </c>
      <c r="K6" s="209"/>
      <c r="L6" s="194" t="str">
        <f t="shared" si="2"/>
        <v>30793513026 01B</v>
      </c>
      <c r="M6" s="209" t="str">
        <f t="shared" si="3"/>
        <v>Academy 4 youlBšportové pohybové tábory pre mládež</v>
      </c>
      <c r="N6" s="210" t="str">
        <f t="shared" si="4"/>
        <v>30793513lB</v>
      </c>
    </row>
    <row r="7" spans="1:14" ht="9.75" customHeight="1" x14ac:dyDescent="0.25">
      <c r="A7" s="193" t="s">
        <v>545</v>
      </c>
      <c r="B7" s="207" t="str">
        <f>VLOOKUP(A7,Adr!A:B,2,FALSE)</f>
        <v>Aeroklub Prievidza, občianske združenie</v>
      </c>
      <c r="C7" s="211" t="s">
        <v>386</v>
      </c>
      <c r="D7" s="110">
        <v>15000</v>
      </c>
      <c r="E7" s="212">
        <v>0</v>
      </c>
      <c r="F7" s="193" t="s">
        <v>385</v>
      </c>
      <c r="G7" s="194" t="s">
        <v>353</v>
      </c>
      <c r="H7" s="194" t="s">
        <v>2438</v>
      </c>
      <c r="I7" s="193" t="str">
        <f t="shared" si="0"/>
        <v>17067006f</v>
      </c>
      <c r="J7" s="194" t="str">
        <f t="shared" si="1"/>
        <v>17067006026 01</v>
      </c>
      <c r="K7" s="209"/>
      <c r="L7" s="194" t="str">
        <f t="shared" si="2"/>
        <v>17067006026 01B</v>
      </c>
      <c r="M7" s="209" t="str">
        <f t="shared" si="3"/>
        <v>Aeroklub Prievidza, občianske združeniefBplnenie úloh verejného záujmu v športe</v>
      </c>
      <c r="N7" s="210" t="str">
        <f t="shared" si="4"/>
        <v>17067006fB</v>
      </c>
    </row>
    <row r="8" spans="1:14" ht="9.75" customHeight="1" x14ac:dyDescent="0.25">
      <c r="A8" s="193" t="s">
        <v>556</v>
      </c>
      <c r="B8" s="207" t="str">
        <f>VLOOKUP(A8,Adr!A:B,2,FALSE)</f>
        <v>AG Hradová s.r.o.</v>
      </c>
      <c r="C8" s="211" t="s">
        <v>398</v>
      </c>
      <c r="D8" s="110">
        <v>4990</v>
      </c>
      <c r="E8" s="208">
        <v>0</v>
      </c>
      <c r="F8" s="193" t="s">
        <v>397</v>
      </c>
      <c r="G8" s="194" t="s">
        <v>353</v>
      </c>
      <c r="H8" s="194" t="s">
        <v>2438</v>
      </c>
      <c r="I8" s="193" t="str">
        <f t="shared" si="0"/>
        <v>36637092l</v>
      </c>
      <c r="J8" s="194" t="str">
        <f t="shared" si="1"/>
        <v>36637092026 01</v>
      </c>
      <c r="K8" s="209"/>
      <c r="L8" s="194" t="str">
        <f t="shared" si="2"/>
        <v>36637092026 01B</v>
      </c>
      <c r="M8" s="209" t="str">
        <f t="shared" si="3"/>
        <v>AG Hradová s.r.o.lBšportové pohybové tábory pre mládež</v>
      </c>
      <c r="N8" s="210" t="str">
        <f t="shared" si="4"/>
        <v>36637092lB</v>
      </c>
    </row>
    <row r="9" spans="1:14" ht="9.75" customHeight="1" x14ac:dyDescent="0.25">
      <c r="A9" s="193" t="s">
        <v>567</v>
      </c>
      <c r="B9" s="207" t="str">
        <f>VLOOKUP(A9,Adr!A:B,2,FALSE)</f>
        <v>AKNELA</v>
      </c>
      <c r="C9" s="189" t="s">
        <v>398</v>
      </c>
      <c r="D9" s="110">
        <v>4500</v>
      </c>
      <c r="E9" s="208">
        <v>0</v>
      </c>
      <c r="F9" s="193" t="s">
        <v>397</v>
      </c>
      <c r="G9" s="194" t="s">
        <v>353</v>
      </c>
      <c r="H9" s="194" t="s">
        <v>2438</v>
      </c>
      <c r="I9" s="193" t="str">
        <f t="shared" si="0"/>
        <v>36132632l</v>
      </c>
      <c r="J9" s="194" t="str">
        <f t="shared" si="1"/>
        <v>36132632026 01</v>
      </c>
      <c r="K9" s="209"/>
      <c r="L9" s="194" t="str">
        <f t="shared" si="2"/>
        <v>36132632026 01B</v>
      </c>
      <c r="M9" s="209" t="str">
        <f t="shared" si="3"/>
        <v>AKNELAlBšportové pohybové tábory pre mládež</v>
      </c>
      <c r="N9" s="210" t="str">
        <f t="shared" si="4"/>
        <v>36132632lB</v>
      </c>
    </row>
    <row r="10" spans="1:14" ht="9.75" customHeight="1" x14ac:dyDescent="0.25">
      <c r="A10" s="193" t="s">
        <v>577</v>
      </c>
      <c r="B10" s="207" t="str">
        <f>VLOOKUP(A10,Adr!A:B,2,FALSE)</f>
        <v>ASOCIÁCIA MAŽORETKOVÉHO ŠPORTU SLOVENSKO</v>
      </c>
      <c r="C10" s="211" t="s">
        <v>388</v>
      </c>
      <c r="D10" s="110">
        <v>16900</v>
      </c>
      <c r="E10" s="208">
        <v>0</v>
      </c>
      <c r="F10" s="193" t="s">
        <v>387</v>
      </c>
      <c r="G10" s="194" t="s">
        <v>357</v>
      </c>
      <c r="H10" s="194" t="s">
        <v>2438</v>
      </c>
      <c r="I10" s="193" t="str">
        <f t="shared" si="0"/>
        <v>37894021g</v>
      </c>
      <c r="J10" s="194" t="str">
        <f t="shared" si="1"/>
        <v>37894021026 03</v>
      </c>
      <c r="K10" s="209"/>
      <c r="L10" s="194" t="str">
        <f t="shared" si="2"/>
        <v>37894021026 03B</v>
      </c>
      <c r="M10" s="209" t="str">
        <f t="shared" si="3"/>
        <v>ASOCIÁCIA MAŽORETKOVÉHO ŠPORTU SLOVENSKOgBrozvoj športov, ktoré nie sú uznanými podľa zákona č. 440/2015 Z. z.</v>
      </c>
      <c r="N10" s="210" t="str">
        <f t="shared" si="4"/>
        <v>37894021gB</v>
      </c>
    </row>
    <row r="11" spans="1:14" ht="9.75" customHeight="1" x14ac:dyDescent="0.25">
      <c r="A11" s="193" t="s">
        <v>588</v>
      </c>
      <c r="B11" s="207" t="str">
        <f>VLOOKUP(A11,Adr!A:B,2,FALSE)</f>
        <v>Asociácia športových klubov Inter Bratislava</v>
      </c>
      <c r="C11" s="211" t="s">
        <v>2439</v>
      </c>
      <c r="D11" s="213">
        <v>3083</v>
      </c>
      <c r="E11" s="212">
        <v>0</v>
      </c>
      <c r="F11" s="193" t="s">
        <v>399</v>
      </c>
      <c r="G11" s="194" t="s">
        <v>357</v>
      </c>
      <c r="H11" s="194" t="s">
        <v>2438</v>
      </c>
      <c r="I11" s="193" t="str">
        <f t="shared" si="0"/>
        <v>00678457m</v>
      </c>
      <c r="J11" s="194" t="str">
        <f t="shared" si="1"/>
        <v>00678457026 03</v>
      </c>
      <c r="K11" s="209"/>
      <c r="L11" s="194" t="str">
        <f t="shared" si="2"/>
        <v>00678457026 03B</v>
      </c>
      <c r="M11" s="209" t="str">
        <f t="shared" si="3"/>
        <v>Asociácia športových klubov Inter BratislavamBPohár Interu</v>
      </c>
      <c r="N11" s="210" t="str">
        <f t="shared" si="4"/>
        <v>00678457mB</v>
      </c>
    </row>
    <row r="12" spans="1:14" ht="9.75" customHeight="1" x14ac:dyDescent="0.25">
      <c r="A12" s="188" t="s">
        <v>598</v>
      </c>
      <c r="B12" s="207" t="str">
        <f>VLOOKUP(A12,Adr!A:B,2,FALSE)</f>
        <v>Asociácia športu pre všetkých Slovenskej republiky</v>
      </c>
      <c r="C12" s="189" t="s">
        <v>2440</v>
      </c>
      <c r="D12" s="110">
        <v>48000</v>
      </c>
      <c r="E12" s="212">
        <v>0</v>
      </c>
      <c r="F12" s="193" t="s">
        <v>385</v>
      </c>
      <c r="G12" s="194" t="s">
        <v>353</v>
      </c>
      <c r="H12" s="194" t="s">
        <v>2438</v>
      </c>
      <c r="I12" s="193" t="str">
        <f t="shared" si="0"/>
        <v>00681482f</v>
      </c>
      <c r="J12" s="194" t="str">
        <f t="shared" si="1"/>
        <v>00681482026 01</v>
      </c>
      <c r="K12" s="209"/>
      <c r="L12" s="194" t="str">
        <f t="shared" si="2"/>
        <v>00681482026 01B</v>
      </c>
      <c r="M12" s="209" t="str">
        <f t="shared" si="3"/>
        <v>Asociácia športu pre všetkých Slovenskej republikyfBpodpora a rozvoj športu pre všetkých</v>
      </c>
      <c r="N12" s="210" t="str">
        <f t="shared" si="4"/>
        <v>00681482fB</v>
      </c>
    </row>
    <row r="13" spans="1:14" ht="9.75" customHeight="1" x14ac:dyDescent="0.25">
      <c r="A13" s="193" t="s">
        <v>606</v>
      </c>
      <c r="B13" s="207" t="str">
        <f>VLOOKUP(A13,Adr!A:B,2,FALSE)</f>
        <v>Baláž Racing</v>
      </c>
      <c r="C13" s="189" t="s">
        <v>386</v>
      </c>
      <c r="D13" s="110">
        <v>5000</v>
      </c>
      <c r="E13" s="212">
        <v>0</v>
      </c>
      <c r="F13" s="193" t="s">
        <v>385</v>
      </c>
      <c r="G13" s="194" t="s">
        <v>353</v>
      </c>
      <c r="H13" s="194" t="s">
        <v>2438</v>
      </c>
      <c r="I13" s="193" t="str">
        <f t="shared" si="0"/>
        <v>55184707f</v>
      </c>
      <c r="J13" s="194" t="str">
        <f t="shared" si="1"/>
        <v>55184707026 01</v>
      </c>
      <c r="K13" s="209"/>
      <c r="L13" s="194" t="str">
        <f t="shared" si="2"/>
        <v>55184707026 01B</v>
      </c>
      <c r="M13" s="209" t="str">
        <f t="shared" si="3"/>
        <v>Baláž RacingfBplnenie úloh verejného záujmu v športe</v>
      </c>
      <c r="N13" s="210" t="str">
        <f t="shared" si="4"/>
        <v>55184707fB</v>
      </c>
    </row>
    <row r="14" spans="1:14" ht="9.75" customHeight="1" x14ac:dyDescent="0.25">
      <c r="A14" s="193" t="s">
        <v>614</v>
      </c>
      <c r="B14" s="207" t="str">
        <f>VLOOKUP(A14,Adr!A:B,2,FALSE)</f>
        <v>Basketbalový klub AŠK Slávia Trnava</v>
      </c>
      <c r="C14" s="189" t="s">
        <v>398</v>
      </c>
      <c r="D14" s="110">
        <v>5000</v>
      </c>
      <c r="E14" s="212">
        <v>0</v>
      </c>
      <c r="F14" s="193" t="s">
        <v>397</v>
      </c>
      <c r="G14" s="194" t="s">
        <v>353</v>
      </c>
      <c r="H14" s="194" t="s">
        <v>2438</v>
      </c>
      <c r="I14" s="193" t="str">
        <f t="shared" si="0"/>
        <v>35629827l</v>
      </c>
      <c r="J14" s="194" t="str">
        <f t="shared" si="1"/>
        <v>35629827026 01</v>
      </c>
      <c r="K14" s="209"/>
      <c r="L14" s="194" t="str">
        <f t="shared" si="2"/>
        <v>35629827026 01B</v>
      </c>
      <c r="M14" s="209" t="str">
        <f t="shared" si="3"/>
        <v>Basketbalový klub AŠK Slávia TrnavalBšportové pohybové tábory pre mládež</v>
      </c>
      <c r="N14" s="210" t="str">
        <f t="shared" si="4"/>
        <v>35629827lB</v>
      </c>
    </row>
    <row r="15" spans="1:14" ht="9.75" customHeight="1" x14ac:dyDescent="0.25">
      <c r="A15" s="193" t="s">
        <v>622</v>
      </c>
      <c r="B15" s="207" t="str">
        <f>VLOOKUP(A15,Adr!A:B,2,FALSE)</f>
        <v>Basketbalový klub mládeže JUNIOR Unverzity Konštantína Filozofa Nitra</v>
      </c>
      <c r="C15" s="211" t="s">
        <v>398</v>
      </c>
      <c r="D15" s="110">
        <v>4000</v>
      </c>
      <c r="E15" s="212">
        <v>0</v>
      </c>
      <c r="F15" s="193" t="s">
        <v>397</v>
      </c>
      <c r="G15" s="194" t="s">
        <v>353</v>
      </c>
      <c r="H15" s="194" t="s">
        <v>2438</v>
      </c>
      <c r="I15" s="193" t="str">
        <f t="shared" si="0"/>
        <v>37963091l</v>
      </c>
      <c r="J15" s="194" t="str">
        <f t="shared" si="1"/>
        <v>37963091026 01</v>
      </c>
      <c r="K15" s="209"/>
      <c r="L15" s="194" t="str">
        <f t="shared" si="2"/>
        <v>37963091026 01B</v>
      </c>
      <c r="M15" s="209" t="str">
        <f t="shared" si="3"/>
        <v>Basketbalový klub mládeže JUNIOR Unverzity Konštantína Filozofa NitralBšportové pohybové tábory pre mládež</v>
      </c>
      <c r="N15" s="210" t="str">
        <f t="shared" si="4"/>
        <v>37963091lB</v>
      </c>
    </row>
    <row r="16" spans="1:14" ht="9.75" customHeight="1" x14ac:dyDescent="0.25">
      <c r="A16" s="193" t="s">
        <v>631</v>
      </c>
      <c r="B16" s="207" t="str">
        <f>VLOOKUP(A16,Adr!A:B,2,FALSE)</f>
        <v>BASKETBALOVÝ KLUB MLÁDEŽE ŽILINA - ZÁVODIE</v>
      </c>
      <c r="C16" s="189" t="s">
        <v>398</v>
      </c>
      <c r="D16" s="110">
        <v>5000</v>
      </c>
      <c r="E16" s="208">
        <v>0</v>
      </c>
      <c r="F16" s="193" t="s">
        <v>397</v>
      </c>
      <c r="G16" s="194" t="s">
        <v>353</v>
      </c>
      <c r="H16" s="194" t="s">
        <v>2438</v>
      </c>
      <c r="I16" s="193" t="str">
        <f t="shared" si="0"/>
        <v>42220971l</v>
      </c>
      <c r="J16" s="194" t="str">
        <f t="shared" si="1"/>
        <v>42220971026 01</v>
      </c>
      <c r="K16" s="209"/>
      <c r="L16" s="194" t="str">
        <f t="shared" si="2"/>
        <v>42220971026 01B</v>
      </c>
      <c r="M16" s="209" t="str">
        <f t="shared" si="3"/>
        <v>BASKETBALOVÝ KLUB MLÁDEŽE ŽILINA - ZÁVODIElBšportové pohybové tábory pre mládež</v>
      </c>
      <c r="N16" s="210" t="str">
        <f t="shared" si="4"/>
        <v>42220971lB</v>
      </c>
    </row>
    <row r="17" spans="1:14" ht="9.75" customHeight="1" x14ac:dyDescent="0.25">
      <c r="A17" s="193" t="s">
        <v>640</v>
      </c>
      <c r="B17" s="207" t="str">
        <f>VLOOKUP(A17,Adr!A:B,2,FALSE)</f>
        <v>Benitim</v>
      </c>
      <c r="C17" s="211" t="s">
        <v>398</v>
      </c>
      <c r="D17" s="110">
        <v>4966</v>
      </c>
      <c r="E17" s="208">
        <v>0</v>
      </c>
      <c r="F17" s="193" t="s">
        <v>397</v>
      </c>
      <c r="G17" s="194" t="s">
        <v>353</v>
      </c>
      <c r="H17" s="194" t="s">
        <v>2438</v>
      </c>
      <c r="I17" s="193" t="str">
        <f t="shared" si="0"/>
        <v>42180309l</v>
      </c>
      <c r="J17" s="194" t="str">
        <f t="shared" si="1"/>
        <v>42180309026 01</v>
      </c>
      <c r="K17" s="209"/>
      <c r="L17" s="194" t="str">
        <f t="shared" si="2"/>
        <v>42180309026 01B</v>
      </c>
      <c r="M17" s="209" t="str">
        <f t="shared" si="3"/>
        <v>BenitimlBšportové pohybové tábory pre mládež</v>
      </c>
      <c r="N17" s="210" t="str">
        <f t="shared" si="4"/>
        <v>42180309lB</v>
      </c>
    </row>
    <row r="18" spans="1:14" ht="9.75" customHeight="1" x14ac:dyDescent="0.25">
      <c r="A18" s="193" t="s">
        <v>649</v>
      </c>
      <c r="B18" s="207" t="str">
        <f>VLOOKUP(A18,Adr!A:B,2,FALSE)</f>
        <v>BIKE RACING SLOVAKIA MARTIN</v>
      </c>
      <c r="C18" s="189" t="s">
        <v>386</v>
      </c>
      <c r="D18" s="110">
        <v>10000</v>
      </c>
      <c r="E18" s="208">
        <v>0</v>
      </c>
      <c r="F18" s="193" t="s">
        <v>385</v>
      </c>
      <c r="G18" s="194" t="s">
        <v>353</v>
      </c>
      <c r="H18" s="194" t="s">
        <v>2438</v>
      </c>
      <c r="I18" s="193" t="str">
        <f t="shared" si="0"/>
        <v>52085929f</v>
      </c>
      <c r="J18" s="194" t="str">
        <f t="shared" si="1"/>
        <v>52085929026 01</v>
      </c>
      <c r="K18" s="209"/>
      <c r="L18" s="194" t="str">
        <f t="shared" si="2"/>
        <v>52085929026 01B</v>
      </c>
      <c r="M18" s="209" t="str">
        <f t="shared" si="3"/>
        <v>BIKE RACING SLOVAKIA MARTINfBplnenie úloh verejného záujmu v športe</v>
      </c>
      <c r="N18" s="210" t="str">
        <f t="shared" si="4"/>
        <v>52085929fB</v>
      </c>
    </row>
    <row r="19" spans="1:14" ht="9.75" customHeight="1" x14ac:dyDescent="0.25">
      <c r="A19" s="193" t="s">
        <v>660</v>
      </c>
      <c r="B19" s="207" t="str">
        <f>VLOOKUP(A19,Adr!A:B,2,FALSE)</f>
        <v>ByteBite, s. r. o.</v>
      </c>
      <c r="C19" s="194" t="s">
        <v>386</v>
      </c>
      <c r="D19" s="195">
        <v>10000</v>
      </c>
      <c r="E19" s="212">
        <v>0</v>
      </c>
      <c r="F19" s="193" t="s">
        <v>385</v>
      </c>
      <c r="G19" s="194" t="s">
        <v>357</v>
      </c>
      <c r="H19" s="194" t="s">
        <v>2438</v>
      </c>
      <c r="I19" s="193" t="str">
        <f t="shared" si="0"/>
        <v>51972042f</v>
      </c>
      <c r="J19" s="194" t="str">
        <f t="shared" si="1"/>
        <v>51972042026 03</v>
      </c>
      <c r="K19" s="209"/>
      <c r="L19" s="194" t="str">
        <f t="shared" si="2"/>
        <v>51972042026 03B</v>
      </c>
      <c r="M19" s="209" t="str">
        <f t="shared" si="3"/>
        <v>ByteBite, s. r. o.fBplnenie úloh verejného záujmu v športe</v>
      </c>
      <c r="N19" s="210" t="str">
        <f t="shared" si="4"/>
        <v>51972042fB</v>
      </c>
    </row>
    <row r="20" spans="1:14" ht="9.75" customHeight="1" x14ac:dyDescent="0.25">
      <c r="A20" s="193" t="s">
        <v>668</v>
      </c>
      <c r="B20" s="207" t="str">
        <f>VLOOKUP(A20,Adr!A:B,2,FALSE)</f>
        <v>Deaflympijský výbor Slovenska</v>
      </c>
      <c r="C20" s="189" t="s">
        <v>2441</v>
      </c>
      <c r="D20" s="110">
        <v>337091</v>
      </c>
      <c r="E20" s="212">
        <v>0</v>
      </c>
      <c r="F20" s="193" t="s">
        <v>379</v>
      </c>
      <c r="G20" s="194" t="s">
        <v>357</v>
      </c>
      <c r="H20" s="194" t="s">
        <v>2438</v>
      </c>
      <c r="I20" s="193" t="str">
        <f t="shared" si="0"/>
        <v>42254388c</v>
      </c>
      <c r="J20" s="194" t="str">
        <f t="shared" si="1"/>
        <v>42254388026 03</v>
      </c>
      <c r="K20" s="209"/>
      <c r="L20" s="194" t="str">
        <f t="shared" si="2"/>
        <v>42254388026 03B</v>
      </c>
      <c r="M20" s="209" t="str">
        <f t="shared" si="3"/>
        <v>Deaflympijský výbor SlovenskacBzabezpečenie činnosti a úloh v roku 2025</v>
      </c>
      <c r="N20" s="210" t="str">
        <f t="shared" si="4"/>
        <v>42254388cB</v>
      </c>
    </row>
    <row r="21" spans="1:14" ht="9.75" customHeight="1" x14ac:dyDescent="0.25">
      <c r="A21" s="193" t="s">
        <v>668</v>
      </c>
      <c r="B21" s="207" t="str">
        <f>VLOOKUP(A21,Adr!A:B,2,FALSE)</f>
        <v>Deaflympijský výbor Slovenska</v>
      </c>
      <c r="C21" s="189" t="s">
        <v>2442</v>
      </c>
      <c r="D21" s="110">
        <v>10000</v>
      </c>
      <c r="E21" s="208">
        <v>0</v>
      </c>
      <c r="F21" s="193" t="s">
        <v>381</v>
      </c>
      <c r="G21" s="194" t="s">
        <v>357</v>
      </c>
      <c r="H21" s="194" t="s">
        <v>2438</v>
      </c>
      <c r="I21" s="193" t="str">
        <f t="shared" si="0"/>
        <v>42254388d</v>
      </c>
      <c r="J21" s="194" t="str">
        <f t="shared" si="1"/>
        <v>42254388026 03</v>
      </c>
      <c r="K21" s="209"/>
      <c r="L21" s="194" t="str">
        <f t="shared" si="2"/>
        <v>42254388026 03B</v>
      </c>
      <c r="M21" s="209" t="str">
        <f t="shared" si="3"/>
        <v>Deaflympijský výbor SlovenskadBAntušeková Adela</v>
      </c>
      <c r="N21" s="210" t="str">
        <f t="shared" si="4"/>
        <v>42254388dB</v>
      </c>
    </row>
    <row r="22" spans="1:14" ht="9.75" customHeight="1" x14ac:dyDescent="0.25">
      <c r="A22" s="188" t="s">
        <v>668</v>
      </c>
      <c r="B22" s="207" t="str">
        <f>VLOOKUP(A22,Adr!A:B,2,FALSE)</f>
        <v>Deaflympijský výbor Slovenska</v>
      </c>
      <c r="C22" s="189" t="s">
        <v>2443</v>
      </c>
      <c r="D22" s="110">
        <v>20000</v>
      </c>
      <c r="E22" s="212">
        <v>0</v>
      </c>
      <c r="F22" s="193" t="s">
        <v>381</v>
      </c>
      <c r="G22" s="194" t="s">
        <v>357</v>
      </c>
      <c r="H22" s="194" t="s">
        <v>2438</v>
      </c>
      <c r="I22" s="193" t="str">
        <f t="shared" si="0"/>
        <v>42254388d</v>
      </c>
      <c r="J22" s="194" t="str">
        <f t="shared" si="1"/>
        <v>42254388026 03</v>
      </c>
      <c r="K22" s="209"/>
      <c r="L22" s="194" t="str">
        <f t="shared" si="2"/>
        <v>42254388026 03B</v>
      </c>
      <c r="M22" s="209" t="str">
        <f t="shared" si="3"/>
        <v>Deaflympijský výbor SlovenskadBAntušeková Martina</v>
      </c>
      <c r="N22" s="210" t="str">
        <f t="shared" si="4"/>
        <v>42254388dB</v>
      </c>
    </row>
    <row r="23" spans="1:14" ht="9.75" customHeight="1" x14ac:dyDescent="0.25">
      <c r="A23" s="193" t="s">
        <v>668</v>
      </c>
      <c r="B23" s="207" t="str">
        <f>VLOOKUP(A23,Adr!A:B,2,FALSE)</f>
        <v>Deaflympijský výbor Slovenska</v>
      </c>
      <c r="C23" s="104" t="s">
        <v>2444</v>
      </c>
      <c r="D23" s="213">
        <v>27500</v>
      </c>
      <c r="E23" s="212">
        <v>0</v>
      </c>
      <c r="F23" s="193" t="s">
        <v>381</v>
      </c>
      <c r="G23" s="194" t="s">
        <v>357</v>
      </c>
      <c r="H23" s="194" t="s">
        <v>2438</v>
      </c>
      <c r="I23" s="193" t="str">
        <f t="shared" si="0"/>
        <v>42254388d</v>
      </c>
      <c r="J23" s="194" t="str">
        <f t="shared" si="1"/>
        <v>42254388026 03</v>
      </c>
      <c r="K23" s="209"/>
      <c r="L23" s="194" t="str">
        <f t="shared" si="2"/>
        <v>42254388026 03B</v>
      </c>
      <c r="M23" s="209" t="str">
        <f t="shared" si="3"/>
        <v>Deaflympijský výbor SlovenskadBBirošová Tereza</v>
      </c>
      <c r="N23" s="210" t="str">
        <f t="shared" si="4"/>
        <v>42254388dB</v>
      </c>
    </row>
    <row r="24" spans="1:14" ht="9.75" customHeight="1" x14ac:dyDescent="0.25">
      <c r="A24" s="193" t="s">
        <v>668</v>
      </c>
      <c r="B24" s="207" t="str">
        <f>VLOOKUP(A24,Adr!A:B,2,FALSE)</f>
        <v>Deaflympijský výbor Slovenska</v>
      </c>
      <c r="C24" s="104" t="s">
        <v>2445</v>
      </c>
      <c r="D24" s="213">
        <v>17500</v>
      </c>
      <c r="E24" s="212">
        <v>0</v>
      </c>
      <c r="F24" s="193" t="s">
        <v>381</v>
      </c>
      <c r="G24" s="194" t="s">
        <v>357</v>
      </c>
      <c r="H24" s="194" t="s">
        <v>2438</v>
      </c>
      <c r="I24" s="193" t="str">
        <f t="shared" si="0"/>
        <v>42254388d</v>
      </c>
      <c r="J24" s="194" t="str">
        <f t="shared" si="1"/>
        <v>42254388026 03</v>
      </c>
      <c r="K24" s="209"/>
      <c r="L24" s="194" t="str">
        <f t="shared" si="2"/>
        <v>42254388026 03B</v>
      </c>
      <c r="M24" s="209" t="str">
        <f t="shared" si="3"/>
        <v>Deaflympijský výbor SlovenskadBDebnár Šimon</v>
      </c>
      <c r="N24" s="210" t="str">
        <f t="shared" si="4"/>
        <v>42254388dB</v>
      </c>
    </row>
    <row r="25" spans="1:14" ht="9.75" customHeight="1" x14ac:dyDescent="0.25">
      <c r="A25" s="193" t="s">
        <v>668</v>
      </c>
      <c r="B25" s="207" t="str">
        <f>VLOOKUP(A25,Adr!A:B,2,FALSE)</f>
        <v>Deaflympijský výbor Slovenska</v>
      </c>
      <c r="C25" s="211" t="s">
        <v>2446</v>
      </c>
      <c r="D25" s="110">
        <v>45000</v>
      </c>
      <c r="E25" s="212">
        <v>0</v>
      </c>
      <c r="F25" s="193" t="s">
        <v>381</v>
      </c>
      <c r="G25" s="194" t="s">
        <v>357</v>
      </c>
      <c r="H25" s="194" t="s">
        <v>2438</v>
      </c>
      <c r="I25" s="193" t="str">
        <f t="shared" si="0"/>
        <v>42254388d</v>
      </c>
      <c r="J25" s="194" t="str">
        <f t="shared" si="1"/>
        <v>42254388026 03</v>
      </c>
      <c r="K25" s="209"/>
      <c r="L25" s="194" t="str">
        <f t="shared" si="2"/>
        <v>42254388026 03B</v>
      </c>
      <c r="M25" s="209" t="str">
        <f t="shared" si="3"/>
        <v>Deaflympijský výbor SlovenskadBĎuriš Matúš</v>
      </c>
      <c r="N25" s="210" t="str">
        <f t="shared" si="4"/>
        <v>42254388dB</v>
      </c>
    </row>
    <row r="26" spans="1:14" ht="9.75" customHeight="1" x14ac:dyDescent="0.25">
      <c r="A26" s="193" t="s">
        <v>668</v>
      </c>
      <c r="B26" s="207" t="str">
        <f>VLOOKUP(A26,Adr!A:B,2,FALSE)</f>
        <v>Deaflympijský výbor Slovenska</v>
      </c>
      <c r="C26" s="194" t="s">
        <v>2447</v>
      </c>
      <c r="D26" s="213">
        <v>20000</v>
      </c>
      <c r="E26" s="208">
        <v>0</v>
      </c>
      <c r="F26" s="193" t="s">
        <v>381</v>
      </c>
      <c r="G26" s="194" t="s">
        <v>357</v>
      </c>
      <c r="H26" s="194" t="s">
        <v>2438</v>
      </c>
      <c r="I26" s="193" t="str">
        <f t="shared" si="0"/>
        <v>42254388d</v>
      </c>
      <c r="J26" s="194" t="str">
        <f t="shared" si="1"/>
        <v>42254388026 03</v>
      </c>
      <c r="K26" s="209"/>
      <c r="L26" s="194" t="str">
        <f t="shared" si="2"/>
        <v>42254388026 03B</v>
      </c>
      <c r="M26" s="209" t="str">
        <f t="shared" si="3"/>
        <v>Deaflympijský výbor SlovenskadBJánošíková Jana</v>
      </c>
      <c r="N26" s="210" t="str">
        <f t="shared" si="4"/>
        <v>42254388dB</v>
      </c>
    </row>
    <row r="27" spans="1:14" ht="9.75" customHeight="1" x14ac:dyDescent="0.25">
      <c r="A27" s="193" t="s">
        <v>668</v>
      </c>
      <c r="B27" s="207" t="str">
        <f>VLOOKUP(A27,Adr!A:B,2,FALSE)</f>
        <v>Deaflympijský výbor Slovenska</v>
      </c>
      <c r="C27" s="211" t="s">
        <v>2448</v>
      </c>
      <c r="D27" s="110">
        <v>32500</v>
      </c>
      <c r="E27" s="212">
        <v>0</v>
      </c>
      <c r="F27" s="193" t="s">
        <v>381</v>
      </c>
      <c r="G27" s="194" t="s">
        <v>357</v>
      </c>
      <c r="H27" s="194" t="s">
        <v>2438</v>
      </c>
      <c r="I27" s="193" t="str">
        <f t="shared" si="0"/>
        <v>42254388d</v>
      </c>
      <c r="J27" s="194" t="str">
        <f t="shared" si="1"/>
        <v>42254388026 03</v>
      </c>
      <c r="K27" s="209"/>
      <c r="L27" s="194" t="str">
        <f t="shared" si="2"/>
        <v>42254388026 03B</v>
      </c>
      <c r="M27" s="209" t="str">
        <f t="shared" si="3"/>
        <v>Deaflympijský výbor SlovenskadBJelínek Rastislav</v>
      </c>
      <c r="N27" s="210" t="str">
        <f t="shared" si="4"/>
        <v>42254388dB</v>
      </c>
    </row>
    <row r="28" spans="1:14" ht="9.75" customHeight="1" x14ac:dyDescent="0.25">
      <c r="A28" s="193" t="s">
        <v>668</v>
      </c>
      <c r="B28" s="207" t="str">
        <f>VLOOKUP(A28,Adr!A:B,2,FALSE)</f>
        <v>Deaflympijský výbor Slovenska</v>
      </c>
      <c r="C28" s="189" t="s">
        <v>2449</v>
      </c>
      <c r="D28" s="110">
        <v>50000</v>
      </c>
      <c r="E28" s="208">
        <v>0</v>
      </c>
      <c r="F28" s="193" t="s">
        <v>381</v>
      </c>
      <c r="G28" s="194" t="s">
        <v>357</v>
      </c>
      <c r="H28" s="194" t="s">
        <v>2438</v>
      </c>
      <c r="I28" s="193" t="str">
        <f t="shared" si="0"/>
        <v>42254388d</v>
      </c>
      <c r="J28" s="194" t="str">
        <f t="shared" si="1"/>
        <v>42254388026 03</v>
      </c>
      <c r="K28" s="209"/>
      <c r="L28" s="194" t="str">
        <f t="shared" si="2"/>
        <v>42254388026 03B</v>
      </c>
      <c r="M28" s="209" t="str">
        <f t="shared" si="3"/>
        <v>Deaflympijský výbor SlovenskadBKeinath Thomas</v>
      </c>
      <c r="N28" s="210" t="str">
        <f t="shared" si="4"/>
        <v>42254388dB</v>
      </c>
    </row>
    <row r="29" spans="1:14" ht="9.75" customHeight="1" x14ac:dyDescent="0.25">
      <c r="A29" s="193" t="s">
        <v>668</v>
      </c>
      <c r="B29" s="207" t="str">
        <f>VLOOKUP(A29,Adr!A:B,2,FALSE)</f>
        <v>Deaflympijský výbor Slovenska</v>
      </c>
      <c r="C29" s="189" t="s">
        <v>2450</v>
      </c>
      <c r="D29" s="110">
        <v>40000</v>
      </c>
      <c r="E29" s="212">
        <v>0</v>
      </c>
      <c r="F29" s="193" t="s">
        <v>381</v>
      </c>
      <c r="G29" s="194" t="s">
        <v>357</v>
      </c>
      <c r="H29" s="194" t="s">
        <v>2438</v>
      </c>
      <c r="I29" s="193" t="str">
        <f t="shared" si="0"/>
        <v>42254388d</v>
      </c>
      <c r="J29" s="194" t="str">
        <f t="shared" si="1"/>
        <v>42254388026 03</v>
      </c>
      <c r="K29" s="209"/>
      <c r="L29" s="194" t="str">
        <f t="shared" si="2"/>
        <v>42254388026 03B</v>
      </c>
      <c r="M29" s="209" t="str">
        <f t="shared" si="3"/>
        <v>Deaflympijský výbor SlovenskadBKrištofičová Ivana</v>
      </c>
      <c r="N29" s="210" t="str">
        <f t="shared" si="4"/>
        <v>42254388dB</v>
      </c>
    </row>
    <row r="30" spans="1:14" ht="9.75" customHeight="1" x14ac:dyDescent="0.25">
      <c r="A30" s="193" t="s">
        <v>668</v>
      </c>
      <c r="B30" s="207" t="str">
        <f>VLOOKUP(A30,Adr!A:B,2,FALSE)</f>
        <v>Deaflympijský výbor Slovenska</v>
      </c>
      <c r="C30" s="194" t="s">
        <v>2451</v>
      </c>
      <c r="D30" s="213">
        <v>20000</v>
      </c>
      <c r="E30" s="212">
        <v>0</v>
      </c>
      <c r="F30" s="193" t="s">
        <v>381</v>
      </c>
      <c r="G30" s="194" t="s">
        <v>357</v>
      </c>
      <c r="H30" s="194" t="s">
        <v>2438</v>
      </c>
      <c r="I30" s="193" t="str">
        <f t="shared" si="0"/>
        <v>42254388d</v>
      </c>
      <c r="J30" s="194" t="str">
        <f t="shared" si="1"/>
        <v>42254388026 03</v>
      </c>
      <c r="K30" s="209"/>
      <c r="L30" s="194" t="str">
        <f t="shared" si="2"/>
        <v>42254388026 03B</v>
      </c>
      <c r="M30" s="209" t="str">
        <f t="shared" si="3"/>
        <v>Deaflympijský výbor SlovenskadBLepótová Amália</v>
      </c>
      <c r="N30" s="210" t="str">
        <f t="shared" si="4"/>
        <v>42254388dB</v>
      </c>
    </row>
    <row r="31" spans="1:14" ht="9.75" customHeight="1" x14ac:dyDescent="0.25">
      <c r="A31" s="188" t="s">
        <v>668</v>
      </c>
      <c r="B31" s="207" t="str">
        <f>VLOOKUP(A31,Adr!A:B,2,FALSE)</f>
        <v>Deaflympijský výbor Slovenska</v>
      </c>
      <c r="C31" s="189" t="s">
        <v>2452</v>
      </c>
      <c r="D31" s="110">
        <v>50000</v>
      </c>
      <c r="E31" s="208">
        <v>0</v>
      </c>
      <c r="F31" s="193" t="s">
        <v>381</v>
      </c>
      <c r="G31" s="194" t="s">
        <v>357</v>
      </c>
      <c r="H31" s="194" t="s">
        <v>2438</v>
      </c>
      <c r="I31" s="193" t="str">
        <f t="shared" si="0"/>
        <v>42254388d</v>
      </c>
      <c r="J31" s="194" t="str">
        <f t="shared" si="1"/>
        <v>42254388026 03</v>
      </c>
      <c r="K31" s="209"/>
      <c r="L31" s="194" t="str">
        <f t="shared" si="2"/>
        <v>42254388026 03B</v>
      </c>
      <c r="M31" s="209" t="str">
        <f t="shared" si="3"/>
        <v>Deaflympijský výbor SlovenskadBNovotná Eva</v>
      </c>
      <c r="N31" s="210" t="str">
        <f t="shared" si="4"/>
        <v>42254388dB</v>
      </c>
    </row>
    <row r="32" spans="1:14" ht="9.75" customHeight="1" x14ac:dyDescent="0.25">
      <c r="A32" s="193" t="s">
        <v>668</v>
      </c>
      <c r="B32" s="207" t="str">
        <f>VLOOKUP(A32,Adr!A:B,2,FALSE)</f>
        <v>Deaflympijský výbor Slovenska</v>
      </c>
      <c r="C32" s="189" t="s">
        <v>2453</v>
      </c>
      <c r="D32" s="110">
        <v>35000</v>
      </c>
      <c r="E32" s="208">
        <v>0</v>
      </c>
      <c r="F32" s="193" t="s">
        <v>381</v>
      </c>
      <c r="G32" s="194" t="s">
        <v>357</v>
      </c>
      <c r="H32" s="194" t="s">
        <v>2438</v>
      </c>
      <c r="I32" s="193" t="str">
        <f t="shared" si="0"/>
        <v>42254388d</v>
      </c>
      <c r="J32" s="194" t="str">
        <f t="shared" si="1"/>
        <v>42254388026 03</v>
      </c>
      <c r="K32" s="209"/>
      <c r="L32" s="194" t="str">
        <f t="shared" si="2"/>
        <v>42254388026 03B</v>
      </c>
      <c r="M32" s="209" t="str">
        <f t="shared" si="3"/>
        <v>Deaflympijský výbor SlovenskadBPristač Dávid</v>
      </c>
      <c r="N32" s="210" t="str">
        <f t="shared" si="4"/>
        <v>42254388dB</v>
      </c>
    </row>
    <row r="33" spans="1:14" ht="9.75" customHeight="1" x14ac:dyDescent="0.25">
      <c r="A33" s="188" t="s">
        <v>668</v>
      </c>
      <c r="B33" s="207" t="str">
        <f>VLOOKUP(A33,Adr!A:B,2,FALSE)</f>
        <v>Deaflympijský výbor Slovenska</v>
      </c>
      <c r="C33" s="189" t="s">
        <v>2454</v>
      </c>
      <c r="D33" s="110">
        <v>26200</v>
      </c>
      <c r="E33" s="212">
        <v>0</v>
      </c>
      <c r="F33" s="193" t="s">
        <v>381</v>
      </c>
      <c r="G33" s="194" t="s">
        <v>357</v>
      </c>
      <c r="H33" s="194" t="s">
        <v>2438</v>
      </c>
      <c r="I33" s="193" t="str">
        <f t="shared" si="0"/>
        <v>42254388d</v>
      </c>
      <c r="J33" s="194" t="str">
        <f t="shared" si="1"/>
        <v>42254388026 03</v>
      </c>
      <c r="K33" s="209"/>
      <c r="L33" s="194" t="str">
        <f t="shared" si="2"/>
        <v>42254388026 03B</v>
      </c>
      <c r="M33" s="209" t="str">
        <f t="shared" si="3"/>
        <v>Deaflympijský výbor SlovenskadBTutura Marek</v>
      </c>
      <c r="N33" s="210" t="str">
        <f t="shared" si="4"/>
        <v>42254388dB</v>
      </c>
    </row>
    <row r="34" spans="1:14" ht="9.75" customHeight="1" x14ac:dyDescent="0.25">
      <c r="A34" s="193" t="s">
        <v>668</v>
      </c>
      <c r="B34" s="207" t="str">
        <f>VLOOKUP(A34,Adr!A:B,2,FALSE)</f>
        <v>Deaflympijský výbor Slovenska</v>
      </c>
      <c r="C34" s="211" t="s">
        <v>2455</v>
      </c>
      <c r="D34" s="110">
        <v>15000</v>
      </c>
      <c r="E34" s="208">
        <v>0</v>
      </c>
      <c r="F34" s="193" t="s">
        <v>381</v>
      </c>
      <c r="G34" s="194" t="s">
        <v>357</v>
      </c>
      <c r="H34" s="194" t="s">
        <v>2438</v>
      </c>
      <c r="I34" s="193" t="str">
        <f t="shared" si="0"/>
        <v>42254388d</v>
      </c>
      <c r="J34" s="194" t="str">
        <f t="shared" si="1"/>
        <v>42254388026 03</v>
      </c>
      <c r="K34" s="209"/>
      <c r="L34" s="194" t="str">
        <f t="shared" si="2"/>
        <v>42254388026 03B</v>
      </c>
      <c r="M34" s="209" t="str">
        <f t="shared" si="3"/>
        <v>Deaflympijský výbor SlovenskadBVaco Marek</v>
      </c>
      <c r="N34" s="210" t="str">
        <f t="shared" si="4"/>
        <v>42254388dB</v>
      </c>
    </row>
    <row r="35" spans="1:14" ht="9.75" customHeight="1" x14ac:dyDescent="0.25">
      <c r="A35" s="193" t="s">
        <v>668</v>
      </c>
      <c r="B35" s="207" t="str">
        <f>VLOOKUP(A35,Adr!A:B,2,FALSE)</f>
        <v>Deaflympijský výbor Slovenska</v>
      </c>
      <c r="C35" s="211" t="s">
        <v>386</v>
      </c>
      <c r="D35" s="190">
        <v>73000</v>
      </c>
      <c r="E35" s="212">
        <v>0</v>
      </c>
      <c r="F35" s="193" t="s">
        <v>385</v>
      </c>
      <c r="G35" s="194" t="s">
        <v>357</v>
      </c>
      <c r="H35" s="194" t="s">
        <v>2438</v>
      </c>
      <c r="I35" s="193" t="str">
        <f t="shared" si="0"/>
        <v>42254388f</v>
      </c>
      <c r="J35" s="194" t="str">
        <f t="shared" si="1"/>
        <v>42254388026 03</v>
      </c>
      <c r="K35" s="209"/>
      <c r="L35" s="194" t="str">
        <f t="shared" si="2"/>
        <v>42254388026 03B</v>
      </c>
      <c r="M35" s="209" t="str">
        <f t="shared" si="3"/>
        <v>Deaflympijský výbor SlovenskafBplnenie úloh verejného záujmu v športe</v>
      </c>
      <c r="N35" s="210" t="str">
        <f t="shared" si="4"/>
        <v>42254388fB</v>
      </c>
    </row>
    <row r="36" spans="1:14" ht="9.75" customHeight="1" x14ac:dyDescent="0.25">
      <c r="A36" s="193" t="s">
        <v>668</v>
      </c>
      <c r="B36" s="207" t="str">
        <f>VLOOKUP(A36,Adr!A:B,2,FALSE)</f>
        <v>Deaflympijský výbor Slovenska</v>
      </c>
      <c r="C36" s="211" t="s">
        <v>2456</v>
      </c>
      <c r="D36" s="110">
        <v>150000</v>
      </c>
      <c r="E36" s="208">
        <v>0</v>
      </c>
      <c r="F36" s="193" t="s">
        <v>387</v>
      </c>
      <c r="G36" s="194" t="s">
        <v>357</v>
      </c>
      <c r="H36" s="194" t="s">
        <v>2438</v>
      </c>
      <c r="I36" s="193" t="str">
        <f t="shared" si="0"/>
        <v>42254388g</v>
      </c>
      <c r="J36" s="194" t="str">
        <f t="shared" si="1"/>
        <v>42254388026 03</v>
      </c>
      <c r="K36" s="209"/>
      <c r="L36" s="194" t="str">
        <f t="shared" si="2"/>
        <v>42254388026 03B</v>
      </c>
      <c r="M36" s="209" t="str">
        <f t="shared" si="3"/>
        <v>Deaflympijský výbor SlovenskagBzabezpečenie účasti športovej reprezentácie SR na 25. letnej Deaflympiáde 2025 v Tokiu</v>
      </c>
      <c r="N36" s="210" t="str">
        <f t="shared" si="4"/>
        <v>42254388gB</v>
      </c>
    </row>
    <row r="37" spans="1:14" ht="9.75" customHeight="1" x14ac:dyDescent="0.25">
      <c r="A37" s="188" t="s">
        <v>677</v>
      </c>
      <c r="B37" s="207" t="str">
        <f>VLOOKUP(A37,Adr!A:B,2,FALSE)</f>
        <v>Florbalový klub AS Trenčín</v>
      </c>
      <c r="C37" s="189" t="s">
        <v>398</v>
      </c>
      <c r="D37" s="110">
        <v>4800</v>
      </c>
      <c r="E37" s="212">
        <v>0</v>
      </c>
      <c r="F37" s="193" t="s">
        <v>397</v>
      </c>
      <c r="G37" s="194" t="s">
        <v>353</v>
      </c>
      <c r="H37" s="194" t="s">
        <v>2438</v>
      </c>
      <c r="I37" s="193" t="str">
        <f t="shared" si="0"/>
        <v>42017840l</v>
      </c>
      <c r="J37" s="194" t="str">
        <f t="shared" si="1"/>
        <v>42017840026 01</v>
      </c>
      <c r="K37" s="209"/>
      <c r="L37" s="194" t="str">
        <f t="shared" si="2"/>
        <v>42017840026 01B</v>
      </c>
      <c r="M37" s="209" t="str">
        <f t="shared" si="3"/>
        <v>Florbalový klub AS TrenčínlBšportové pohybové tábory pre mládež</v>
      </c>
      <c r="N37" s="210" t="str">
        <f t="shared" si="4"/>
        <v>42017840lB</v>
      </c>
    </row>
    <row r="38" spans="1:14" ht="9.75" customHeight="1" x14ac:dyDescent="0.25">
      <c r="A38" s="193" t="s">
        <v>686</v>
      </c>
      <c r="B38" s="207" t="str">
        <f>VLOOKUP(A38,Adr!A:B,2,FALSE)</f>
        <v>FLORBALOVÝ KLUB MICHALOVCE</v>
      </c>
      <c r="C38" s="189" t="s">
        <v>398</v>
      </c>
      <c r="D38" s="110">
        <v>5000</v>
      </c>
      <c r="E38" s="212">
        <v>0</v>
      </c>
      <c r="F38" s="193" t="s">
        <v>397</v>
      </c>
      <c r="G38" s="194" t="s">
        <v>353</v>
      </c>
      <c r="H38" s="194" t="s">
        <v>2438</v>
      </c>
      <c r="I38" s="193" t="str">
        <f t="shared" si="0"/>
        <v>42103711l</v>
      </c>
      <c r="J38" s="194" t="str">
        <f t="shared" si="1"/>
        <v>42103711026 01</v>
      </c>
      <c r="K38" s="209"/>
      <c r="L38" s="194" t="str">
        <f t="shared" si="2"/>
        <v>42103711026 01B</v>
      </c>
      <c r="M38" s="209" t="str">
        <f t="shared" si="3"/>
        <v>FLORBALOVÝ KLUB MICHALOVCElBšportové pohybové tábory pre mládež</v>
      </c>
      <c r="N38" s="210" t="str">
        <f t="shared" si="4"/>
        <v>42103711lB</v>
      </c>
    </row>
    <row r="39" spans="1:14" ht="9.75" customHeight="1" x14ac:dyDescent="0.25">
      <c r="A39" s="193" t="s">
        <v>695</v>
      </c>
      <c r="B39" s="207" t="str">
        <f>VLOOKUP(A39,Adr!A:B,2,FALSE)</f>
        <v>Futbalový klub Dúbravka</v>
      </c>
      <c r="C39" s="211" t="s">
        <v>398</v>
      </c>
      <c r="D39" s="110">
        <v>5000</v>
      </c>
      <c r="E39" s="212">
        <v>0</v>
      </c>
      <c r="F39" s="193" t="s">
        <v>397</v>
      </c>
      <c r="G39" s="194" t="s">
        <v>353</v>
      </c>
      <c r="H39" s="194" t="s">
        <v>2438</v>
      </c>
      <c r="I39" s="193" t="str">
        <f t="shared" si="0"/>
        <v>17315298l</v>
      </c>
      <c r="J39" s="194" t="str">
        <f t="shared" si="1"/>
        <v>17315298026 01</v>
      </c>
      <c r="K39" s="209"/>
      <c r="L39" s="194" t="str">
        <f t="shared" si="2"/>
        <v>17315298026 01B</v>
      </c>
      <c r="M39" s="209" t="str">
        <f t="shared" si="3"/>
        <v>Futbalový klub DúbravkalBšportové pohybové tábory pre mládež</v>
      </c>
      <c r="N39" s="210" t="str">
        <f t="shared" si="4"/>
        <v>17315298lB</v>
      </c>
    </row>
    <row r="40" spans="1:14" ht="9.75" customHeight="1" x14ac:dyDescent="0.25">
      <c r="A40" s="193" t="s">
        <v>703</v>
      </c>
      <c r="B40" s="207" t="str">
        <f>VLOOKUP(A40,Adr!A:B,2,FALSE)</f>
        <v>Futbalový klub Iskra Hnúšťa</v>
      </c>
      <c r="C40" s="211" t="s">
        <v>398</v>
      </c>
      <c r="D40" s="110">
        <v>4600</v>
      </c>
      <c r="E40" s="212">
        <v>0</v>
      </c>
      <c r="F40" s="193" t="s">
        <v>397</v>
      </c>
      <c r="G40" s="194" t="s">
        <v>353</v>
      </c>
      <c r="H40" s="194" t="s">
        <v>2438</v>
      </c>
      <c r="I40" s="193" t="str">
        <f t="shared" si="0"/>
        <v>14223040l</v>
      </c>
      <c r="J40" s="194" t="str">
        <f t="shared" si="1"/>
        <v>14223040026 01</v>
      </c>
      <c r="K40" s="209"/>
      <c r="L40" s="194" t="str">
        <f t="shared" si="2"/>
        <v>14223040026 01B</v>
      </c>
      <c r="M40" s="209" t="str">
        <f t="shared" si="3"/>
        <v>Futbalový klub Iskra HnúšťalBšportové pohybové tábory pre mládež</v>
      </c>
      <c r="N40" s="210" t="str">
        <f t="shared" si="4"/>
        <v>14223040lB</v>
      </c>
    </row>
    <row r="41" spans="1:14" ht="9.75" customHeight="1" x14ac:dyDescent="0.25">
      <c r="A41" s="193" t="s">
        <v>712</v>
      </c>
      <c r="B41" s="207" t="str">
        <f>VLOOKUP(A41,Adr!A:B,2,FALSE)</f>
        <v>FUTBALOVÝ KLUB POLÍCIE BRATISLAVA</v>
      </c>
      <c r="C41" s="211" t="s">
        <v>398</v>
      </c>
      <c r="D41" s="110">
        <v>2750</v>
      </c>
      <c r="E41" s="212">
        <v>0</v>
      </c>
      <c r="F41" s="193" t="s">
        <v>397</v>
      </c>
      <c r="G41" s="194" t="s">
        <v>353</v>
      </c>
      <c r="H41" s="194" t="s">
        <v>2438</v>
      </c>
      <c r="I41" s="193" t="str">
        <f t="shared" si="0"/>
        <v>42258014l</v>
      </c>
      <c r="J41" s="194" t="str">
        <f t="shared" si="1"/>
        <v>42258014026 01</v>
      </c>
      <c r="K41" s="209"/>
      <c r="L41" s="194" t="str">
        <f t="shared" si="2"/>
        <v>42258014026 01B</v>
      </c>
      <c r="M41" s="209" t="str">
        <f t="shared" si="3"/>
        <v>FUTBALOVÝ KLUB POLÍCIE BRATISLAVAlBšportové pohybové tábory pre mládež</v>
      </c>
      <c r="N41" s="210" t="str">
        <f t="shared" si="4"/>
        <v>42258014lB</v>
      </c>
    </row>
    <row r="42" spans="1:14" ht="9.75" customHeight="1" x14ac:dyDescent="0.25">
      <c r="A42" s="193" t="s">
        <v>720</v>
      </c>
      <c r="B42" s="207" t="str">
        <f>VLOOKUP(A42,Adr!A:B,2,FALSE)</f>
        <v>FUTSAL KLUB LUČENEC</v>
      </c>
      <c r="C42" s="211" t="s">
        <v>386</v>
      </c>
      <c r="D42" s="190">
        <v>5000</v>
      </c>
      <c r="E42" s="212">
        <v>0</v>
      </c>
      <c r="F42" s="193" t="s">
        <v>385</v>
      </c>
      <c r="G42" s="194" t="s">
        <v>357</v>
      </c>
      <c r="H42" s="194" t="s">
        <v>2438</v>
      </c>
      <c r="I42" s="193" t="str">
        <f t="shared" si="0"/>
        <v>42396841f</v>
      </c>
      <c r="J42" s="194" t="str">
        <f t="shared" si="1"/>
        <v>42396841026 03</v>
      </c>
      <c r="K42" s="209"/>
      <c r="L42" s="194" t="str">
        <f t="shared" si="2"/>
        <v>42396841026 03B</v>
      </c>
      <c r="M42" s="209" t="str">
        <f t="shared" si="3"/>
        <v>FUTSAL KLUB LUČENECfBplnenie úloh verejného záujmu v športe</v>
      </c>
      <c r="N42" s="210" t="str">
        <f t="shared" si="4"/>
        <v>42396841fB</v>
      </c>
    </row>
    <row r="43" spans="1:14" ht="9.75" customHeight="1" x14ac:dyDescent="0.25">
      <c r="A43" s="193" t="s">
        <v>728</v>
      </c>
      <c r="B43" s="207" t="str">
        <f>VLOOKUP(A43,Adr!A:B,2,FALSE)</f>
        <v>Gladiators TnUAD Trenčín n.o</v>
      </c>
      <c r="C43" s="211" t="s">
        <v>2457</v>
      </c>
      <c r="D43" s="110">
        <v>25000</v>
      </c>
      <c r="E43" s="208">
        <v>0</v>
      </c>
      <c r="F43" s="193" t="s">
        <v>385</v>
      </c>
      <c r="G43" s="194" t="s">
        <v>357</v>
      </c>
      <c r="H43" s="194" t="s">
        <v>2438</v>
      </c>
      <c r="I43" s="193" t="str">
        <f t="shared" si="0"/>
        <v>53939042f</v>
      </c>
      <c r="J43" s="194" t="str">
        <f t="shared" si="1"/>
        <v>53939042026 03</v>
      </c>
      <c r="K43" s="209"/>
      <c r="L43" s="194" t="str">
        <f t="shared" si="2"/>
        <v>53939042026 03B</v>
      </c>
      <c r="M43" s="209" t="str">
        <f t="shared" si="3"/>
        <v xml:space="preserve">Gladiators TnUAD Trenčín n.ofBpodpora činnosti a účasť na medzinárodných univerzitných hokejových súťažiach </v>
      </c>
      <c r="N43" s="210" t="str">
        <f t="shared" si="4"/>
        <v>53939042fB</v>
      </c>
    </row>
    <row r="44" spans="1:14" ht="9.75" customHeight="1" x14ac:dyDescent="0.25">
      <c r="A44" s="193" t="s">
        <v>738</v>
      </c>
      <c r="B44" s="207" t="str">
        <f>VLOOKUP(A44,Adr!A:B,2,FALSE)</f>
        <v>Handball Club Pezinok</v>
      </c>
      <c r="C44" s="189" t="s">
        <v>398</v>
      </c>
      <c r="D44" s="110">
        <v>4830</v>
      </c>
      <c r="E44" s="212">
        <v>0</v>
      </c>
      <c r="F44" s="193" t="s">
        <v>397</v>
      </c>
      <c r="G44" s="194" t="s">
        <v>353</v>
      </c>
      <c r="H44" s="194" t="s">
        <v>2438</v>
      </c>
      <c r="I44" s="193" t="str">
        <f t="shared" si="0"/>
        <v>35605472l</v>
      </c>
      <c r="J44" s="194" t="str">
        <f t="shared" si="1"/>
        <v>35605472026 01</v>
      </c>
      <c r="K44" s="209"/>
      <c r="L44" s="194" t="str">
        <f t="shared" si="2"/>
        <v>35605472026 01B</v>
      </c>
      <c r="M44" s="209" t="str">
        <f t="shared" si="3"/>
        <v>Handball Club PezinoklBšportové pohybové tábory pre mládež</v>
      </c>
      <c r="N44" s="210" t="str">
        <f t="shared" si="4"/>
        <v>35605472lB</v>
      </c>
    </row>
    <row r="45" spans="1:14" ht="9.75" customHeight="1" x14ac:dyDescent="0.25">
      <c r="A45" s="188" t="s">
        <v>747</v>
      </c>
      <c r="B45" s="207" t="str">
        <f>VLOOKUP(A45,Adr!A:B,2,FALSE)</f>
        <v>HC 07 Detva s. r. o.</v>
      </c>
      <c r="C45" s="189" t="s">
        <v>386</v>
      </c>
      <c r="D45" s="190">
        <v>5000</v>
      </c>
      <c r="E45" s="212">
        <v>0</v>
      </c>
      <c r="F45" s="188" t="s">
        <v>385</v>
      </c>
      <c r="G45" s="189" t="s">
        <v>357</v>
      </c>
      <c r="H45" s="189" t="s">
        <v>2438</v>
      </c>
      <c r="I45" s="193" t="str">
        <f t="shared" si="0"/>
        <v>52798721f</v>
      </c>
      <c r="J45" s="194" t="str">
        <f t="shared" si="1"/>
        <v>52798721026 03</v>
      </c>
      <c r="K45" s="209"/>
      <c r="L45" s="194" t="str">
        <f t="shared" si="2"/>
        <v>52798721026 03B</v>
      </c>
      <c r="M45" s="209" t="str">
        <f t="shared" si="3"/>
        <v>HC 07 Detva s. r. o.fBplnenie úloh verejného záujmu v športe</v>
      </c>
      <c r="N45" s="210" t="str">
        <f t="shared" si="4"/>
        <v>52798721fB</v>
      </c>
    </row>
    <row r="46" spans="1:14" ht="9.75" customHeight="1" x14ac:dyDescent="0.25">
      <c r="A46" s="193" t="s">
        <v>754</v>
      </c>
      <c r="B46" s="207" t="str">
        <f>VLOOKUP(A46,Adr!A:B,2,FALSE)</f>
        <v>HC UNIZA</v>
      </c>
      <c r="C46" s="211" t="s">
        <v>2457</v>
      </c>
      <c r="D46" s="110">
        <v>25000</v>
      </c>
      <c r="E46" s="212">
        <v>0</v>
      </c>
      <c r="F46" s="193" t="s">
        <v>385</v>
      </c>
      <c r="G46" s="194" t="s">
        <v>357</v>
      </c>
      <c r="H46" s="194" t="s">
        <v>2438</v>
      </c>
      <c r="I46" s="193" t="str">
        <f t="shared" si="0"/>
        <v>52489159f</v>
      </c>
      <c r="J46" s="194" t="str">
        <f t="shared" si="1"/>
        <v>52489159026 03</v>
      </c>
      <c r="K46" s="209"/>
      <c r="L46" s="194" t="str">
        <f t="shared" si="2"/>
        <v>52489159026 03B</v>
      </c>
      <c r="M46" s="209" t="str">
        <f t="shared" si="3"/>
        <v xml:space="preserve">HC UNIZAfBpodpora činnosti a účasť na medzinárodných univerzitných hokejových súťažiach </v>
      </c>
      <c r="N46" s="210" t="str">
        <f t="shared" si="4"/>
        <v>52489159fB</v>
      </c>
    </row>
    <row r="47" spans="1:14" ht="9.75" customHeight="1" x14ac:dyDescent="0.25">
      <c r="A47" s="193" t="s">
        <v>763</v>
      </c>
      <c r="B47" s="207" t="str">
        <f>VLOOKUP(A47,Adr!A:B,2,FALSE)</f>
        <v>Hlavné mesto Slovenskej republiky Bratislava</v>
      </c>
      <c r="C47" s="189" t="s">
        <v>2458</v>
      </c>
      <c r="D47" s="110">
        <v>10000</v>
      </c>
      <c r="E47" s="208">
        <v>0</v>
      </c>
      <c r="F47" s="193" t="s">
        <v>399</v>
      </c>
      <c r="G47" s="194" t="s">
        <v>357</v>
      </c>
      <c r="H47" s="194" t="s">
        <v>2438</v>
      </c>
      <c r="I47" s="193" t="str">
        <f t="shared" si="0"/>
        <v>00603481m</v>
      </c>
      <c r="J47" s="194" t="str">
        <f t="shared" si="1"/>
        <v>00603481026 03</v>
      </c>
      <c r="K47" s="209"/>
      <c r="L47" s="194" t="str">
        <f t="shared" si="2"/>
        <v>00603481026 03B</v>
      </c>
      <c r="M47" s="209" t="str">
        <f t="shared" si="3"/>
        <v>Hlavné mesto Slovenskej republiky BratislavamBTIPOS NÁRODNÝ BEH DEVÍN BRATISLAVA (STARZ)</v>
      </c>
      <c r="N47" s="210" t="str">
        <f t="shared" si="4"/>
        <v>00603481mB</v>
      </c>
    </row>
    <row r="48" spans="1:14" ht="9.75" customHeight="1" x14ac:dyDescent="0.25">
      <c r="A48" s="193" t="s">
        <v>773</v>
      </c>
      <c r="B48" s="207" t="str">
        <f>VLOOKUP(A48,Adr!A:B,2,FALSE)</f>
        <v>Hokejový klub UMB</v>
      </c>
      <c r="C48" s="194" t="s">
        <v>2457</v>
      </c>
      <c r="D48" s="110">
        <v>25000</v>
      </c>
      <c r="E48" s="208">
        <v>0</v>
      </c>
      <c r="F48" s="193" t="s">
        <v>385</v>
      </c>
      <c r="G48" s="194" t="s">
        <v>357</v>
      </c>
      <c r="H48" s="194" t="s">
        <v>2438</v>
      </c>
      <c r="I48" s="193" t="str">
        <f t="shared" si="0"/>
        <v>50879391f</v>
      </c>
      <c r="J48" s="194" t="str">
        <f t="shared" si="1"/>
        <v>50879391026 03</v>
      </c>
      <c r="K48" s="209"/>
      <c r="L48" s="194" t="str">
        <f t="shared" si="2"/>
        <v>50879391026 03B</v>
      </c>
      <c r="M48" s="209" t="str">
        <f t="shared" si="3"/>
        <v xml:space="preserve">Hokejový klub UMBfBpodpora činnosti a účasť na medzinárodných univerzitných hokejových súťažiach </v>
      </c>
      <c r="N48" s="210" t="str">
        <f t="shared" si="4"/>
        <v>50879391fB</v>
      </c>
    </row>
    <row r="49" spans="1:14" ht="9.75" customHeight="1" x14ac:dyDescent="0.25">
      <c r="A49" s="193" t="s">
        <v>782</v>
      </c>
      <c r="B49" s="207" t="str">
        <f>VLOOKUP(A49,Adr!A:B,2,FALSE)</f>
        <v>iCompete Natural Slovakia</v>
      </c>
      <c r="C49" s="189" t="s">
        <v>388</v>
      </c>
      <c r="D49" s="110">
        <v>39100</v>
      </c>
      <c r="E49" s="212">
        <v>0</v>
      </c>
      <c r="F49" s="193" t="s">
        <v>387</v>
      </c>
      <c r="G49" s="194" t="s">
        <v>357</v>
      </c>
      <c r="H49" s="194" t="s">
        <v>2438</v>
      </c>
      <c r="I49" s="193" t="str">
        <f t="shared" si="0"/>
        <v>50642804g</v>
      </c>
      <c r="J49" s="194" t="str">
        <f t="shared" si="1"/>
        <v>50642804026 03</v>
      </c>
      <c r="K49" s="209"/>
      <c r="L49" s="194" t="str">
        <f t="shared" si="2"/>
        <v>50642804026 03B</v>
      </c>
      <c r="M49" s="209" t="str">
        <f t="shared" si="3"/>
        <v>iCompete Natural SlovakiagBrozvoj športov, ktoré nie sú uznanými podľa zákona č. 440/2015 Z. z.</v>
      </c>
      <c r="N49" s="210" t="str">
        <f t="shared" si="4"/>
        <v>50642804gB</v>
      </c>
    </row>
    <row r="50" spans="1:14" ht="9.75" customHeight="1" x14ac:dyDescent="0.25">
      <c r="A50" s="193" t="s">
        <v>792</v>
      </c>
      <c r="B50" s="207" t="str">
        <f>VLOOKUP(A50,Adr!A:B,2,FALSE)</f>
        <v>ILYO - TAEKWONDO TRENČÍN, o. z.</v>
      </c>
      <c r="C50" s="211" t="s">
        <v>398</v>
      </c>
      <c r="D50" s="110">
        <v>5000</v>
      </c>
      <c r="E50" s="208">
        <v>0</v>
      </c>
      <c r="F50" s="193" t="s">
        <v>397</v>
      </c>
      <c r="G50" s="194" t="s">
        <v>353</v>
      </c>
      <c r="H50" s="194" t="s">
        <v>2438</v>
      </c>
      <c r="I50" s="193" t="str">
        <f t="shared" si="0"/>
        <v>42024536l</v>
      </c>
      <c r="J50" s="194" t="str">
        <f t="shared" si="1"/>
        <v>42024536026 01</v>
      </c>
      <c r="K50" s="209"/>
      <c r="L50" s="194" t="str">
        <f t="shared" si="2"/>
        <v>42024536026 01B</v>
      </c>
      <c r="M50" s="209" t="str">
        <f t="shared" si="3"/>
        <v>ILYO - TAEKWONDO TRENČÍN, o. z.lBšportové pohybové tábory pre mládež</v>
      </c>
      <c r="N50" s="210" t="str">
        <f t="shared" si="4"/>
        <v>42024536lB</v>
      </c>
    </row>
    <row r="51" spans="1:14" ht="9.75" customHeight="1" x14ac:dyDescent="0.25">
      <c r="A51" s="193" t="s">
        <v>802</v>
      </c>
      <c r="B51" s="207" t="str">
        <f>VLOOKUP(A51,Adr!A:B,2,FALSE)</f>
        <v>Jachtklub Akademik Technická univerzita Košice</v>
      </c>
      <c r="C51" s="194" t="s">
        <v>2459</v>
      </c>
      <c r="D51" s="213">
        <v>4270</v>
      </c>
      <c r="E51" s="212">
        <v>0</v>
      </c>
      <c r="F51" s="193" t="s">
        <v>399</v>
      </c>
      <c r="G51" s="194" t="s">
        <v>357</v>
      </c>
      <c r="H51" s="194" t="s">
        <v>2438</v>
      </c>
      <c r="I51" s="193" t="str">
        <f t="shared" si="0"/>
        <v>51285193m</v>
      </c>
      <c r="J51" s="194" t="str">
        <f t="shared" si="1"/>
        <v>51285193026 03</v>
      </c>
      <c r="K51" s="209"/>
      <c r="L51" s="194" t="str">
        <f t="shared" si="2"/>
        <v>51285193026 03B</v>
      </c>
      <c r="M51" s="209" t="str">
        <f t="shared" si="3"/>
        <v>Jachtklub Akademik Technická univerzita KošicemBSupercup Slovensko 2025</v>
      </c>
      <c r="N51" s="210" t="str">
        <f t="shared" si="4"/>
        <v>51285193mB</v>
      </c>
    </row>
    <row r="52" spans="1:14" ht="9.75" customHeight="1" x14ac:dyDescent="0.25">
      <c r="A52" s="193" t="s">
        <v>812</v>
      </c>
      <c r="B52" s="207" t="str">
        <f>VLOOKUP(A52,Adr!A:B,2,FALSE)</f>
        <v>JAKASPORT academy</v>
      </c>
      <c r="C52" s="189" t="s">
        <v>398</v>
      </c>
      <c r="D52" s="110">
        <v>5000</v>
      </c>
      <c r="E52" s="212">
        <v>0</v>
      </c>
      <c r="F52" s="193" t="s">
        <v>397</v>
      </c>
      <c r="G52" s="194" t="s">
        <v>353</v>
      </c>
      <c r="H52" s="194" t="s">
        <v>2438</v>
      </c>
      <c r="I52" s="193" t="str">
        <f t="shared" si="0"/>
        <v>42103479l</v>
      </c>
      <c r="J52" s="194" t="str">
        <f t="shared" si="1"/>
        <v>42103479026 01</v>
      </c>
      <c r="K52" s="209"/>
      <c r="L52" s="194" t="str">
        <f t="shared" si="2"/>
        <v>42103479026 01B</v>
      </c>
      <c r="M52" s="209" t="str">
        <f t="shared" si="3"/>
        <v>JAKASPORT academylBšportové pohybové tábory pre mládež</v>
      </c>
      <c r="N52" s="210" t="str">
        <f t="shared" si="4"/>
        <v>42103479lB</v>
      </c>
    </row>
    <row r="53" spans="1:14" ht="9.75" customHeight="1" x14ac:dyDescent="0.25">
      <c r="A53" s="193" t="s">
        <v>819</v>
      </c>
      <c r="B53" s="207" t="str">
        <f>VLOOKUP(A53,Adr!A:B,2,FALSE)</f>
        <v>job&amp;fun s.r.o.</v>
      </c>
      <c r="C53" s="189" t="s">
        <v>398</v>
      </c>
      <c r="D53" s="110">
        <v>5000</v>
      </c>
      <c r="E53" s="208">
        <v>0</v>
      </c>
      <c r="F53" s="193" t="s">
        <v>397</v>
      </c>
      <c r="G53" s="194" t="s">
        <v>353</v>
      </c>
      <c r="H53" s="194" t="s">
        <v>2438</v>
      </c>
      <c r="I53" s="193" t="str">
        <f t="shared" si="0"/>
        <v>47210125l</v>
      </c>
      <c r="J53" s="194" t="str">
        <f t="shared" si="1"/>
        <v>47210125026 01</v>
      </c>
      <c r="K53" s="209"/>
      <c r="L53" s="194" t="str">
        <f t="shared" si="2"/>
        <v>47210125026 01B</v>
      </c>
      <c r="M53" s="209" t="str">
        <f t="shared" si="3"/>
        <v>job&amp;fun s.r.o.lBšportové pohybové tábory pre mládež</v>
      </c>
      <c r="N53" s="210" t="str">
        <f t="shared" si="4"/>
        <v>47210125lB</v>
      </c>
    </row>
    <row r="54" spans="1:14" ht="9.75" customHeight="1" x14ac:dyDescent="0.25">
      <c r="A54" s="193" t="s">
        <v>829</v>
      </c>
      <c r="B54" s="207" t="str">
        <f>VLOOKUP(A54,Adr!A:B,2,FALSE)</f>
        <v>JUDO CLUB Bardejov o. z.</v>
      </c>
      <c r="C54" s="189" t="s">
        <v>2460</v>
      </c>
      <c r="D54" s="110">
        <v>4500</v>
      </c>
      <c r="E54" s="208">
        <v>0</v>
      </c>
      <c r="F54" s="193" t="s">
        <v>399</v>
      </c>
      <c r="G54" s="194" t="s">
        <v>357</v>
      </c>
      <c r="H54" s="194" t="s">
        <v>2438</v>
      </c>
      <c r="I54" s="193" t="str">
        <f t="shared" si="0"/>
        <v>42234425m</v>
      </c>
      <c r="J54" s="194" t="str">
        <f t="shared" si="1"/>
        <v>42234425026 03</v>
      </c>
      <c r="K54" s="209"/>
      <c r="L54" s="194" t="str">
        <f t="shared" si="2"/>
        <v>42234425026 03B</v>
      </c>
      <c r="M54" s="209" t="str">
        <f t="shared" si="3"/>
        <v>JUDO CLUB Bardejov o. z.mBSLOVAKIA CUP BARDEJOV JUDO OPEN 2025</v>
      </c>
      <c r="N54" s="210" t="str">
        <f t="shared" si="4"/>
        <v>42234425mB</v>
      </c>
    </row>
    <row r="55" spans="1:14" ht="9.75" customHeight="1" x14ac:dyDescent="0.25">
      <c r="A55" s="193" t="s">
        <v>838</v>
      </c>
      <c r="B55" s="207" t="str">
        <f>VLOOKUP(A55,Adr!A:B,2,FALSE)</f>
        <v>Judo Klub Martin, Občianske združenie</v>
      </c>
      <c r="C55" s="189" t="s">
        <v>398</v>
      </c>
      <c r="D55" s="110">
        <v>4830</v>
      </c>
      <c r="E55" s="212">
        <v>0</v>
      </c>
      <c r="F55" s="193" t="s">
        <v>397</v>
      </c>
      <c r="G55" s="194" t="s">
        <v>353</v>
      </c>
      <c r="H55" s="194" t="s">
        <v>2438</v>
      </c>
      <c r="I55" s="193" t="str">
        <f t="shared" si="0"/>
        <v>14222230l</v>
      </c>
      <c r="J55" s="194" t="str">
        <f t="shared" si="1"/>
        <v>14222230026 01</v>
      </c>
      <c r="K55" s="209"/>
      <c r="L55" s="194" t="str">
        <f t="shared" si="2"/>
        <v>14222230026 01B</v>
      </c>
      <c r="M55" s="209" t="str">
        <f t="shared" si="3"/>
        <v>Judo Klub Martin, Občianske združenielBšportové pohybové tábory pre mládež</v>
      </c>
      <c r="N55" s="210" t="str">
        <f t="shared" si="4"/>
        <v>14222230lB</v>
      </c>
    </row>
    <row r="56" spans="1:14" ht="9.75" customHeight="1" x14ac:dyDescent="0.25">
      <c r="A56" s="193" t="s">
        <v>845</v>
      </c>
      <c r="B56" s="207" t="str">
        <f>VLOOKUP(A56,Adr!A:B,2,FALSE)</f>
        <v>Kajak &amp; kanoe klub Komárno, o.z.</v>
      </c>
      <c r="C56" s="211" t="s">
        <v>2461</v>
      </c>
      <c r="D56" s="110">
        <v>2600</v>
      </c>
      <c r="E56" s="212">
        <v>0</v>
      </c>
      <c r="F56" s="193" t="s">
        <v>399</v>
      </c>
      <c r="G56" s="194" t="s">
        <v>357</v>
      </c>
      <c r="H56" s="194" t="s">
        <v>2438</v>
      </c>
      <c r="I56" s="193" t="str">
        <f t="shared" si="0"/>
        <v>00609153m</v>
      </c>
      <c r="J56" s="194" t="str">
        <f t="shared" si="1"/>
        <v>00609153026 03</v>
      </c>
      <c r="K56" s="209"/>
      <c r="L56" s="194" t="str">
        <f t="shared" si="2"/>
        <v>00609153026 03B</v>
      </c>
      <c r="M56" s="209" t="str">
        <f t="shared" si="3"/>
        <v>Kajak &amp; kanoe klub Komárno, o.z.mB67. ročník Veľkej ceny Komárna v rýchlostnej kanoistik</v>
      </c>
      <c r="N56" s="210" t="str">
        <f t="shared" si="4"/>
        <v>00609153mB</v>
      </c>
    </row>
    <row r="57" spans="1:14" ht="9.75" customHeight="1" x14ac:dyDescent="0.25">
      <c r="A57" s="188" t="s">
        <v>854</v>
      </c>
      <c r="B57" s="207" t="str">
        <f>VLOOKUP(A57,Adr!A:B,2,FALSE)</f>
        <v>Karate Klub IGLOW, o. z.</v>
      </c>
      <c r="C57" s="189" t="s">
        <v>398</v>
      </c>
      <c r="D57" s="110">
        <v>4851.7</v>
      </c>
      <c r="E57" s="208">
        <v>0</v>
      </c>
      <c r="F57" s="193" t="s">
        <v>397</v>
      </c>
      <c r="G57" s="194" t="s">
        <v>353</v>
      </c>
      <c r="H57" s="194" t="s">
        <v>2438</v>
      </c>
      <c r="I57" s="193" t="str">
        <f t="shared" si="0"/>
        <v>35533099l</v>
      </c>
      <c r="J57" s="194" t="str">
        <f t="shared" si="1"/>
        <v>35533099026 01</v>
      </c>
      <c r="K57" s="209"/>
      <c r="L57" s="194" t="str">
        <f t="shared" si="2"/>
        <v>35533099026 01B</v>
      </c>
      <c r="M57" s="209" t="str">
        <f t="shared" si="3"/>
        <v>Karate Klub IGLOW, o. z.lBšportové pohybové tábory pre mládež</v>
      </c>
      <c r="N57" s="210" t="str">
        <f t="shared" si="4"/>
        <v>35533099lB</v>
      </c>
    </row>
    <row r="58" spans="1:14" ht="9.75" customHeight="1" x14ac:dyDescent="0.25">
      <c r="A58" s="193" t="s">
        <v>864</v>
      </c>
      <c r="B58" s="207" t="str">
        <f>VLOOKUP(A58,Adr!A:B,2,FALSE)</f>
        <v>KARATE KLUB JUNIOR PREŠOV, o. z.</v>
      </c>
      <c r="C58" s="211" t="s">
        <v>398</v>
      </c>
      <c r="D58" s="110">
        <v>4800</v>
      </c>
      <c r="E58" s="212">
        <v>0</v>
      </c>
      <c r="F58" s="193" t="s">
        <v>397</v>
      </c>
      <c r="G58" s="194" t="s">
        <v>353</v>
      </c>
      <c r="H58" s="194" t="s">
        <v>2438</v>
      </c>
      <c r="I58" s="193" t="str">
        <f t="shared" si="0"/>
        <v>42074355l</v>
      </c>
      <c r="J58" s="194" t="str">
        <f t="shared" si="1"/>
        <v>42074355026 01</v>
      </c>
      <c r="K58" s="209"/>
      <c r="L58" s="194" t="str">
        <f t="shared" si="2"/>
        <v>42074355026 01B</v>
      </c>
      <c r="M58" s="209" t="str">
        <f t="shared" si="3"/>
        <v>KARATE KLUB JUNIOR PREŠOV, o. z.lBšportové pohybové tábory pre mládež</v>
      </c>
      <c r="N58" s="210" t="str">
        <f t="shared" si="4"/>
        <v>42074355lB</v>
      </c>
    </row>
    <row r="59" spans="1:14" ht="9.75" customHeight="1" x14ac:dyDescent="0.25">
      <c r="A59" s="193" t="s">
        <v>873</v>
      </c>
      <c r="B59" s="207" t="str">
        <f>VLOOKUP(A59,Adr!A:B,2,FALSE)</f>
        <v>KARATE KLUB KRETOVIČ KOŠICE, o. z.</v>
      </c>
      <c r="C59" s="189" t="s">
        <v>398</v>
      </c>
      <c r="D59" s="110">
        <v>4800</v>
      </c>
      <c r="E59" s="208">
        <v>0</v>
      </c>
      <c r="F59" s="193" t="s">
        <v>397</v>
      </c>
      <c r="G59" s="194" t="s">
        <v>353</v>
      </c>
      <c r="H59" s="194" t="s">
        <v>2438</v>
      </c>
      <c r="I59" s="193" t="str">
        <f t="shared" si="0"/>
        <v>35545127l</v>
      </c>
      <c r="J59" s="194" t="str">
        <f t="shared" si="1"/>
        <v>35545127026 01</v>
      </c>
      <c r="K59" s="209"/>
      <c r="L59" s="194" t="str">
        <f t="shared" si="2"/>
        <v>35545127026 01B</v>
      </c>
      <c r="M59" s="209" t="str">
        <f t="shared" si="3"/>
        <v>KARATE KLUB KRETOVIČ KOŠICE, o. z.lBšportové pohybové tábory pre mládež</v>
      </c>
      <c r="N59" s="210" t="str">
        <f t="shared" si="4"/>
        <v>35545127lB</v>
      </c>
    </row>
    <row r="60" spans="1:14" ht="9.75" customHeight="1" x14ac:dyDescent="0.25">
      <c r="A60" s="193" t="s">
        <v>881</v>
      </c>
      <c r="B60" s="207" t="str">
        <f>VLOOKUP(A60,Adr!A:B,2,FALSE)</f>
        <v>Karate klub Prievidza FKŠ</v>
      </c>
      <c r="C60" s="189" t="s">
        <v>398</v>
      </c>
      <c r="D60" s="110">
        <v>4500</v>
      </c>
      <c r="E60" s="212">
        <v>0</v>
      </c>
      <c r="F60" s="193" t="s">
        <v>397</v>
      </c>
      <c r="G60" s="194" t="s">
        <v>353</v>
      </c>
      <c r="H60" s="194" t="s">
        <v>2438</v>
      </c>
      <c r="I60" s="193" t="str">
        <f t="shared" si="0"/>
        <v>36130605l</v>
      </c>
      <c r="J60" s="194" t="str">
        <f t="shared" si="1"/>
        <v>36130605026 01</v>
      </c>
      <c r="K60" s="209"/>
      <c r="L60" s="194" t="str">
        <f t="shared" si="2"/>
        <v>36130605026 01B</v>
      </c>
      <c r="M60" s="209" t="str">
        <f t="shared" si="3"/>
        <v>Karate klub Prievidza FKŠlBšportové pohybové tábory pre mládež</v>
      </c>
      <c r="N60" s="210" t="str">
        <f t="shared" si="4"/>
        <v>36130605lB</v>
      </c>
    </row>
    <row r="61" spans="1:14" ht="9.75" customHeight="1" x14ac:dyDescent="0.25">
      <c r="A61" s="193" t="s">
        <v>890</v>
      </c>
      <c r="B61" s="207" t="str">
        <f>VLOOKUP(A61,Adr!A:B,2,FALSE)</f>
        <v>Karate klub Žilina, o.z.</v>
      </c>
      <c r="C61" s="211" t="s">
        <v>398</v>
      </c>
      <c r="D61" s="110">
        <v>4500</v>
      </c>
      <c r="E61" s="208">
        <v>0</v>
      </c>
      <c r="F61" s="193" t="s">
        <v>397</v>
      </c>
      <c r="G61" s="194" t="s">
        <v>353</v>
      </c>
      <c r="H61" s="194" t="s">
        <v>2438</v>
      </c>
      <c r="I61" s="193" t="str">
        <f t="shared" si="0"/>
        <v>30230152l</v>
      </c>
      <c r="J61" s="194" t="str">
        <f t="shared" si="1"/>
        <v>30230152026 01</v>
      </c>
      <c r="K61" s="209"/>
      <c r="L61" s="194" t="str">
        <f t="shared" si="2"/>
        <v>30230152026 01B</v>
      </c>
      <c r="M61" s="209" t="str">
        <f t="shared" si="3"/>
        <v>Karate klub Žilina, o.z.lBšportové pohybové tábory pre mládež</v>
      </c>
      <c r="N61" s="210" t="str">
        <f t="shared" si="4"/>
        <v>30230152lB</v>
      </c>
    </row>
    <row r="62" spans="1:14" ht="9.75" customHeight="1" x14ac:dyDescent="0.25">
      <c r="A62" s="193" t="s">
        <v>897</v>
      </c>
      <c r="B62" s="207" t="str">
        <f>VLOOKUP(A62,Adr!A:B,2,FALSE)</f>
        <v>KFC Komárno</v>
      </c>
      <c r="C62" s="211" t="s">
        <v>398</v>
      </c>
      <c r="D62" s="110">
        <v>2150</v>
      </c>
      <c r="E62" s="212">
        <v>0</v>
      </c>
      <c r="F62" s="193" t="s">
        <v>397</v>
      </c>
      <c r="G62" s="194" t="s">
        <v>353</v>
      </c>
      <c r="H62" s="194" t="s">
        <v>2438</v>
      </c>
      <c r="I62" s="193" t="str">
        <f t="shared" si="0"/>
        <v>37859170l</v>
      </c>
      <c r="J62" s="194" t="str">
        <f t="shared" si="1"/>
        <v>37859170026 01</v>
      </c>
      <c r="K62" s="209"/>
      <c r="L62" s="194" t="str">
        <f t="shared" si="2"/>
        <v>37859170026 01B</v>
      </c>
      <c r="M62" s="209" t="str">
        <f t="shared" si="3"/>
        <v>KFC KomárnolBšportové pohybové tábory pre mládež</v>
      </c>
      <c r="N62" s="210" t="str">
        <f t="shared" si="4"/>
        <v>37859170lB</v>
      </c>
    </row>
    <row r="63" spans="1:14" ht="9.75" customHeight="1" x14ac:dyDescent="0.25">
      <c r="A63" s="188" t="s">
        <v>904</v>
      </c>
      <c r="B63" s="207" t="str">
        <f>VLOOKUP(A63,Adr!A:B,2,FALSE)</f>
        <v>Klub gymnastických športov Slávia Trnava</v>
      </c>
      <c r="C63" s="189" t="s">
        <v>398</v>
      </c>
      <c r="D63" s="110">
        <v>4700</v>
      </c>
      <c r="E63" s="208">
        <v>0</v>
      </c>
      <c r="F63" s="193" t="s">
        <v>397</v>
      </c>
      <c r="G63" s="194" t="s">
        <v>353</v>
      </c>
      <c r="H63" s="194" t="s">
        <v>2438</v>
      </c>
      <c r="I63" s="193" t="str">
        <f t="shared" si="0"/>
        <v>45011893l</v>
      </c>
      <c r="J63" s="194" t="str">
        <f t="shared" si="1"/>
        <v>45011893026 01</v>
      </c>
      <c r="K63" s="209"/>
      <c r="L63" s="194" t="str">
        <f t="shared" si="2"/>
        <v>45011893026 01B</v>
      </c>
      <c r="M63" s="209" t="str">
        <f t="shared" si="3"/>
        <v>Klub gymnastických športov Slávia TrnavalBšportové pohybové tábory pre mládež</v>
      </c>
      <c r="N63" s="210" t="str">
        <f t="shared" si="4"/>
        <v>45011893lB</v>
      </c>
    </row>
    <row r="64" spans="1:14" ht="9.75" customHeight="1" x14ac:dyDescent="0.25">
      <c r="A64" s="193" t="s">
        <v>904</v>
      </c>
      <c r="B64" s="207" t="str">
        <f>VLOOKUP(A64,Adr!A:B,2,FALSE)</f>
        <v>Klub gymnastických športov Slávia Trnava</v>
      </c>
      <c r="C64" s="194" t="s">
        <v>2462</v>
      </c>
      <c r="D64" s="213">
        <v>2538</v>
      </c>
      <c r="E64" s="208">
        <v>0</v>
      </c>
      <c r="F64" s="193" t="s">
        <v>399</v>
      </c>
      <c r="G64" s="194" t="s">
        <v>357</v>
      </c>
      <c r="H64" s="194" t="s">
        <v>2438</v>
      </c>
      <c r="I64" s="193" t="str">
        <f t="shared" si="0"/>
        <v>45011893m</v>
      </c>
      <c r="J64" s="194" t="str">
        <f t="shared" si="1"/>
        <v>45011893026 03</v>
      </c>
      <c r="K64" s="209"/>
      <c r="L64" s="194" t="str">
        <f t="shared" si="2"/>
        <v>45011893026 03B</v>
      </c>
      <c r="M64" s="209" t="str">
        <f t="shared" si="3"/>
        <v>Klub gymnastických športov Slávia TrnavamBFestival pohybových sladieb</v>
      </c>
      <c r="N64" s="210" t="str">
        <f t="shared" si="4"/>
        <v>45011893mB</v>
      </c>
    </row>
    <row r="65" spans="1:14" ht="9.75" customHeight="1" x14ac:dyDescent="0.25">
      <c r="A65" s="193" t="s">
        <v>912</v>
      </c>
      <c r="B65" s="207" t="str">
        <f>VLOOKUP(A65,Adr!A:B,2,FALSE)</f>
        <v>Klub modernej gymnastiky DANUBIA</v>
      </c>
      <c r="C65" s="211" t="s">
        <v>398</v>
      </c>
      <c r="D65" s="110">
        <v>5000</v>
      </c>
      <c r="E65" s="212">
        <v>0</v>
      </c>
      <c r="F65" s="193" t="s">
        <v>397</v>
      </c>
      <c r="G65" s="194" t="s">
        <v>353</v>
      </c>
      <c r="H65" s="194" t="s">
        <v>2438</v>
      </c>
      <c r="I65" s="193" t="str">
        <f t="shared" si="0"/>
        <v>36071498l</v>
      </c>
      <c r="J65" s="194" t="str">
        <f t="shared" si="1"/>
        <v>36071498026 01</v>
      </c>
      <c r="K65" s="209"/>
      <c r="L65" s="194" t="str">
        <f t="shared" si="2"/>
        <v>36071498026 01B</v>
      </c>
      <c r="M65" s="209" t="str">
        <f t="shared" si="3"/>
        <v>Klub modernej gymnastiky DANUBIAlBšportové pohybové tábory pre mládež</v>
      </c>
      <c r="N65" s="210" t="str">
        <f t="shared" si="4"/>
        <v>36071498lB</v>
      </c>
    </row>
    <row r="66" spans="1:14" ht="9.75" customHeight="1" x14ac:dyDescent="0.25">
      <c r="A66" s="188" t="s">
        <v>921</v>
      </c>
      <c r="B66" s="207" t="str">
        <f>VLOOKUP(A66,Adr!A:B,2,FALSE)</f>
        <v>Klub orientačného behu ATU Košice</v>
      </c>
      <c r="C66" s="189" t="s">
        <v>2463</v>
      </c>
      <c r="D66" s="213">
        <v>7200</v>
      </c>
      <c r="E66" s="212">
        <v>0</v>
      </c>
      <c r="F66" s="193" t="s">
        <v>399</v>
      </c>
      <c r="G66" s="194" t="s">
        <v>357</v>
      </c>
      <c r="H66" s="194" t="s">
        <v>2438</v>
      </c>
      <c r="I66" s="193" t="str">
        <f t="shared" si="0"/>
        <v>51565153m</v>
      </c>
      <c r="J66" s="194" t="str">
        <f t="shared" si="1"/>
        <v>51565153026 03</v>
      </c>
      <c r="K66" s="209"/>
      <c r="L66" s="194" t="str">
        <f t="shared" si="2"/>
        <v>51565153026 03B</v>
      </c>
      <c r="M66" s="209" t="str">
        <f t="shared" si="3"/>
        <v>Klub orientačného behu ATU KošicemB21. Pohár Slovenského krasu v orientačnom behu/ Slovak Karst cup</v>
      </c>
      <c r="N66" s="210" t="str">
        <f t="shared" si="4"/>
        <v>51565153mB</v>
      </c>
    </row>
    <row r="67" spans="1:14" ht="9.75" customHeight="1" x14ac:dyDescent="0.25">
      <c r="A67" s="193" t="s">
        <v>927</v>
      </c>
      <c r="B67" s="207" t="str">
        <f>VLOOKUP(A67,Adr!A:B,2,FALSE)</f>
        <v>Klub plaveckých športov Nereus Žilina, o. z.</v>
      </c>
      <c r="C67" s="189" t="s">
        <v>2464</v>
      </c>
      <c r="D67" s="110">
        <v>7000</v>
      </c>
      <c r="E67" s="208">
        <v>0</v>
      </c>
      <c r="F67" s="193" t="s">
        <v>399</v>
      </c>
      <c r="G67" s="194" t="s">
        <v>357</v>
      </c>
      <c r="H67" s="194" t="s">
        <v>2438</v>
      </c>
      <c r="I67" s="193" t="str">
        <f t="shared" si="0"/>
        <v>31940803m</v>
      </c>
      <c r="J67" s="194" t="str">
        <f t="shared" si="1"/>
        <v>31940803026 03</v>
      </c>
      <c r="K67" s="209"/>
      <c r="L67" s="194" t="str">
        <f t="shared" si="2"/>
        <v>31940803026 03B</v>
      </c>
      <c r="M67" s="209" t="str">
        <f t="shared" si="3"/>
        <v>Klub plaveckých športov Nereus Žilina, o. z.mBŽilinský triatlonový festival 2025</v>
      </c>
      <c r="N67" s="210" t="str">
        <f t="shared" si="4"/>
        <v>31940803mB</v>
      </c>
    </row>
    <row r="68" spans="1:14" ht="9.75" customHeight="1" x14ac:dyDescent="0.25">
      <c r="A68" s="193" t="s">
        <v>935</v>
      </c>
      <c r="B68" s="207" t="str">
        <f>VLOOKUP(A68,Adr!A:B,2,FALSE)</f>
        <v>Klub sálového futbalu Športový klub Prednádražie Trnava</v>
      </c>
      <c r="C68" s="211" t="s">
        <v>2465</v>
      </c>
      <c r="D68" s="110">
        <v>3849.9999999999995</v>
      </c>
      <c r="E68" s="212">
        <v>0</v>
      </c>
      <c r="F68" s="193" t="s">
        <v>399</v>
      </c>
      <c r="G68" s="194" t="s">
        <v>357</v>
      </c>
      <c r="H68" s="194" t="s">
        <v>2438</v>
      </c>
      <c r="I68" s="193" t="str">
        <f t="shared" si="0"/>
        <v>36082538m</v>
      </c>
      <c r="J68" s="194" t="str">
        <f t="shared" si="1"/>
        <v>36082538026 03</v>
      </c>
      <c r="K68" s="209"/>
      <c r="L68" s="194" t="str">
        <f t="shared" si="2"/>
        <v>36082538026 03B</v>
      </c>
      <c r="M68" s="209" t="str">
        <f t="shared" si="3"/>
        <v>Klub sálového futbalu Športový klub Prednádražie TrnavamBPRENGO CUP 2025 - najväčší amatérsky turnaj mužov a žien v malom futbale na Slovensku</v>
      </c>
      <c r="N68" s="210" t="str">
        <f t="shared" si="4"/>
        <v>36082538mB</v>
      </c>
    </row>
    <row r="69" spans="1:14" ht="9.75" customHeight="1" x14ac:dyDescent="0.25">
      <c r="A69" s="193" t="s">
        <v>943</v>
      </c>
      <c r="B69" s="207" t="str">
        <f>VLOOKUP(A69,Adr!A:B,2,FALSE)</f>
        <v>Klub slovenských turistov</v>
      </c>
      <c r="C69" s="211" t="s">
        <v>2466</v>
      </c>
      <c r="D69" s="110">
        <v>50000</v>
      </c>
      <c r="E69" s="208">
        <v>0</v>
      </c>
      <c r="F69" s="193" t="s">
        <v>385</v>
      </c>
      <c r="G69" s="194" t="s">
        <v>353</v>
      </c>
      <c r="H69" s="194" t="s">
        <v>2438</v>
      </c>
      <c r="I69" s="193" t="str">
        <f t="shared" si="0"/>
        <v>00688312f</v>
      </c>
      <c r="J69" s="194" t="str">
        <f t="shared" si="1"/>
        <v>00688312026 01</v>
      </c>
      <c r="K69" s="209"/>
      <c r="L69" s="194" t="str">
        <f t="shared" si="2"/>
        <v>00688312026 01B</v>
      </c>
      <c r="M69" s="209" t="str">
        <f t="shared" si="3"/>
        <v>Klub slovenských turistovfBznačenie turistických trás</v>
      </c>
      <c r="N69" s="210" t="str">
        <f t="shared" si="4"/>
        <v>00688312fB</v>
      </c>
    </row>
    <row r="70" spans="1:14" ht="9.75" customHeight="1" x14ac:dyDescent="0.25">
      <c r="A70" s="193" t="s">
        <v>952</v>
      </c>
      <c r="B70" s="207" t="str">
        <f>VLOOKUP(A70,Adr!A:B,2,FALSE)</f>
        <v>Klub Super Deti Košice, o.z.</v>
      </c>
      <c r="C70" s="211" t="s">
        <v>398</v>
      </c>
      <c r="D70" s="110">
        <v>3290</v>
      </c>
      <c r="E70" s="208">
        <v>0</v>
      </c>
      <c r="F70" s="193" t="s">
        <v>397</v>
      </c>
      <c r="G70" s="194" t="s">
        <v>353</v>
      </c>
      <c r="H70" s="194" t="s">
        <v>2438</v>
      </c>
      <c r="I70" s="193" t="str">
        <f t="shared" si="0"/>
        <v>42329809l</v>
      </c>
      <c r="J70" s="194" t="str">
        <f t="shared" si="1"/>
        <v>42329809026 01</v>
      </c>
      <c r="K70" s="209"/>
      <c r="L70" s="194" t="str">
        <f t="shared" si="2"/>
        <v>42329809026 01B</v>
      </c>
      <c r="M70" s="209" t="str">
        <f t="shared" si="3"/>
        <v>Klub Super Deti Košice, o.z.lBšportové pohybové tábory pre mládež</v>
      </c>
      <c r="N70" s="210" t="str">
        <f t="shared" si="4"/>
        <v>42329809lB</v>
      </c>
    </row>
    <row r="71" spans="1:14" ht="9.75" customHeight="1" x14ac:dyDescent="0.25">
      <c r="A71" s="193" t="s">
        <v>959</v>
      </c>
      <c r="B71" s="207" t="str">
        <f>VLOOKUP(A71,Adr!A:B,2,FALSE)</f>
        <v>Klub vodného slalomu Karlova Ves</v>
      </c>
      <c r="C71" s="189" t="s">
        <v>398</v>
      </c>
      <c r="D71" s="110">
        <v>2000</v>
      </c>
      <c r="E71" s="212">
        <v>0</v>
      </c>
      <c r="F71" s="193" t="s">
        <v>397</v>
      </c>
      <c r="G71" s="194" t="s">
        <v>353</v>
      </c>
      <c r="H71" s="194" t="s">
        <v>2438</v>
      </c>
      <c r="I71" s="193" t="str">
        <f t="shared" si="0"/>
        <v>30857791l</v>
      </c>
      <c r="J71" s="194" t="str">
        <f t="shared" si="1"/>
        <v>30857791026 01</v>
      </c>
      <c r="K71" s="209"/>
      <c r="L71" s="194" t="str">
        <f t="shared" si="2"/>
        <v>30857791026 01B</v>
      </c>
      <c r="M71" s="209" t="str">
        <f t="shared" si="3"/>
        <v>Klub vodného slalomu Karlova VeslBšportové pohybové tábory pre mládež</v>
      </c>
      <c r="N71" s="210" t="str">
        <f t="shared" si="4"/>
        <v>30857791lB</v>
      </c>
    </row>
    <row r="72" spans="1:14" ht="9.75" customHeight="1" x14ac:dyDescent="0.25">
      <c r="A72" s="193" t="s">
        <v>967</v>
      </c>
      <c r="B72" s="207" t="str">
        <f>VLOOKUP(A72,Adr!A:B,2,FALSE)</f>
        <v>Krasokorčuliarsky klub Iskra Banská Bystrica</v>
      </c>
      <c r="C72" s="189" t="s">
        <v>398</v>
      </c>
      <c r="D72" s="110">
        <v>5000</v>
      </c>
      <c r="E72" s="208">
        <v>0</v>
      </c>
      <c r="F72" s="193" t="s">
        <v>397</v>
      </c>
      <c r="G72" s="194" t="s">
        <v>353</v>
      </c>
      <c r="H72" s="194" t="s">
        <v>2438</v>
      </c>
      <c r="I72" s="193" t="str">
        <f t="shared" si="0"/>
        <v>35987901l</v>
      </c>
      <c r="J72" s="194" t="str">
        <f t="shared" si="1"/>
        <v>35987901026 01</v>
      </c>
      <c r="K72" s="209"/>
      <c r="L72" s="194" t="str">
        <f t="shared" si="2"/>
        <v>35987901026 01B</v>
      </c>
      <c r="M72" s="209" t="str">
        <f t="shared" si="3"/>
        <v>Krasokorčuliarsky klub Iskra Banská BystricalBšportové pohybové tábory pre mládež</v>
      </c>
      <c r="N72" s="210" t="str">
        <f t="shared" si="4"/>
        <v>35987901lB</v>
      </c>
    </row>
    <row r="73" spans="1:14" ht="9.75" customHeight="1" x14ac:dyDescent="0.25">
      <c r="A73" s="193" t="s">
        <v>975</v>
      </c>
      <c r="B73" s="207" t="str">
        <f>VLOOKUP(A73,Adr!A:B,2,FALSE)</f>
        <v>KRAV MAGA Modra</v>
      </c>
      <c r="C73" s="211" t="s">
        <v>386</v>
      </c>
      <c r="D73" s="110">
        <v>15000</v>
      </c>
      <c r="E73" s="212">
        <v>0</v>
      </c>
      <c r="F73" s="193" t="s">
        <v>385</v>
      </c>
      <c r="G73" s="194" t="s">
        <v>353</v>
      </c>
      <c r="H73" s="194" t="s">
        <v>2438</v>
      </c>
      <c r="I73" s="193" t="str">
        <f t="shared" si="0"/>
        <v>53942663f</v>
      </c>
      <c r="J73" s="194" t="str">
        <f t="shared" si="1"/>
        <v>53942663026 01</v>
      </c>
      <c r="K73" s="209"/>
      <c r="L73" s="194" t="str">
        <f t="shared" si="2"/>
        <v>53942663026 01B</v>
      </c>
      <c r="M73" s="209" t="str">
        <f t="shared" si="3"/>
        <v>KRAV MAGA ModrafBplnenie úloh verejného záujmu v športe</v>
      </c>
      <c r="N73" s="210" t="str">
        <f t="shared" si="4"/>
        <v>53942663fB</v>
      </c>
    </row>
    <row r="74" spans="1:14" ht="9.75" customHeight="1" x14ac:dyDescent="0.25">
      <c r="A74" s="193" t="s">
        <v>982</v>
      </c>
      <c r="B74" s="207" t="str">
        <f>VLOOKUP(A74,Adr!A:B,2,FALSE)</f>
        <v>Lieskovský tenisový klub – LTC</v>
      </c>
      <c r="C74" s="189" t="s">
        <v>398</v>
      </c>
      <c r="D74" s="110">
        <v>5000</v>
      </c>
      <c r="E74" s="212">
        <v>0</v>
      </c>
      <c r="F74" s="193" t="s">
        <v>397</v>
      </c>
      <c r="G74" s="194" t="s">
        <v>353</v>
      </c>
      <c r="H74" s="194" t="s">
        <v>2438</v>
      </c>
      <c r="I74" s="193" t="str">
        <f t="shared" si="0"/>
        <v>37951343l</v>
      </c>
      <c r="J74" s="194" t="str">
        <f t="shared" si="1"/>
        <v>37951343026 01</v>
      </c>
      <c r="K74" s="209"/>
      <c r="L74" s="194" t="str">
        <f t="shared" si="2"/>
        <v>37951343026 01B</v>
      </c>
      <c r="M74" s="209" t="str">
        <f t="shared" si="3"/>
        <v>Lieskovský tenisový klub – LTClBšportové pohybové tábory pre mládež</v>
      </c>
      <c r="N74" s="210" t="str">
        <f t="shared" si="4"/>
        <v>37951343lB</v>
      </c>
    </row>
    <row r="75" spans="1:14" ht="9.75" customHeight="1" x14ac:dyDescent="0.25">
      <c r="A75" s="193" t="s">
        <v>991</v>
      </c>
      <c r="B75" s="207" t="str">
        <f>VLOOKUP(A75,Adr!A:B,2,FALSE)</f>
        <v>Lyžiarsky klub Lokomotíva Bratislava</v>
      </c>
      <c r="C75" s="211" t="s">
        <v>398</v>
      </c>
      <c r="D75" s="110">
        <v>2248</v>
      </c>
      <c r="E75" s="208">
        <v>0</v>
      </c>
      <c r="F75" s="193" t="s">
        <v>397</v>
      </c>
      <c r="G75" s="194" t="s">
        <v>353</v>
      </c>
      <c r="H75" s="194" t="s">
        <v>2438</v>
      </c>
      <c r="I75" s="193" t="str">
        <f t="shared" si="0"/>
        <v>30847991l</v>
      </c>
      <c r="J75" s="194" t="str">
        <f t="shared" si="1"/>
        <v>30847991026 01</v>
      </c>
      <c r="K75" s="209"/>
      <c r="L75" s="194" t="str">
        <f t="shared" si="2"/>
        <v>30847991026 01B</v>
      </c>
      <c r="M75" s="209" t="str">
        <f t="shared" si="3"/>
        <v>Lyžiarsky klub Lokomotíva BratislavalBšportové pohybové tábory pre mládež</v>
      </c>
      <c r="N75" s="210" t="str">
        <f t="shared" si="4"/>
        <v>30847991lB</v>
      </c>
    </row>
    <row r="76" spans="1:14" ht="9.75" customHeight="1" x14ac:dyDescent="0.25">
      <c r="A76" s="193" t="s">
        <v>1000</v>
      </c>
      <c r="B76" s="207" t="str">
        <f>VLOOKUP(A76,Adr!A:B,2,FALSE)</f>
        <v>Lyžiarsky klub Opalisko Závažná Poruba  </v>
      </c>
      <c r="C76" s="211" t="s">
        <v>398</v>
      </c>
      <c r="D76" s="110">
        <v>2000</v>
      </c>
      <c r="E76" s="208">
        <v>0</v>
      </c>
      <c r="F76" s="193" t="s">
        <v>397</v>
      </c>
      <c r="G76" s="194" t="s">
        <v>353</v>
      </c>
      <c r="H76" s="194" t="s">
        <v>2438</v>
      </c>
      <c r="I76" s="193" t="str">
        <f t="shared" si="0"/>
        <v>35992204l</v>
      </c>
      <c r="J76" s="194" t="str">
        <f t="shared" si="1"/>
        <v>35992204026 01</v>
      </c>
      <c r="K76" s="209"/>
      <c r="L76" s="194" t="str">
        <f t="shared" si="2"/>
        <v>35992204026 01B</v>
      </c>
      <c r="M76" s="209" t="str">
        <f t="shared" si="3"/>
        <v>Lyžiarsky klub Opalisko Závažná Poruba  lBšportové pohybové tábory pre mládež</v>
      </c>
      <c r="N76" s="210" t="str">
        <f t="shared" si="4"/>
        <v>35992204lB</v>
      </c>
    </row>
    <row r="77" spans="1:14" ht="9.75" customHeight="1" x14ac:dyDescent="0.25">
      <c r="A77" s="193" t="s">
        <v>1009</v>
      </c>
      <c r="B77" s="207" t="str">
        <f>VLOOKUP(A77,Adr!A:B,2,FALSE)</f>
        <v>MAMMAL - Slovenský zväz MMA</v>
      </c>
      <c r="C77" s="211" t="s">
        <v>388</v>
      </c>
      <c r="D77" s="110">
        <v>50600</v>
      </c>
      <c r="E77" s="208">
        <v>0</v>
      </c>
      <c r="F77" s="193" t="s">
        <v>387</v>
      </c>
      <c r="G77" s="194" t="s">
        <v>357</v>
      </c>
      <c r="H77" s="194" t="s">
        <v>2438</v>
      </c>
      <c r="I77" s="193" t="str">
        <f t="shared" si="0"/>
        <v>42269423g</v>
      </c>
      <c r="J77" s="194" t="str">
        <f t="shared" si="1"/>
        <v>42269423026 03</v>
      </c>
      <c r="K77" s="209"/>
      <c r="L77" s="194" t="str">
        <f t="shared" si="2"/>
        <v>42269423026 03B</v>
      </c>
      <c r="M77" s="209" t="str">
        <f t="shared" si="3"/>
        <v>MAMMAL - Slovenský zväz MMAgBrozvoj športov, ktoré nie sú uznanými podľa zákona č. 440/2015 Z. z.</v>
      </c>
      <c r="N77" s="210" t="str">
        <f t="shared" si="4"/>
        <v>42269423gB</v>
      </c>
    </row>
    <row r="78" spans="1:14" ht="9.75" customHeight="1" x14ac:dyDescent="0.25">
      <c r="A78" s="193" t="s">
        <v>1018</v>
      </c>
      <c r="B78" s="207" t="str">
        <f>VLOOKUP(A78,Adr!A:B,2,FALSE)</f>
        <v>Maratón klub Rajec</v>
      </c>
      <c r="C78" s="211" t="s">
        <v>2467</v>
      </c>
      <c r="D78" s="110">
        <v>10000</v>
      </c>
      <c r="E78" s="208">
        <v>0</v>
      </c>
      <c r="F78" s="193" t="s">
        <v>399</v>
      </c>
      <c r="G78" s="194" t="s">
        <v>357</v>
      </c>
      <c r="H78" s="194" t="s">
        <v>2438</v>
      </c>
      <c r="I78" s="193" t="str">
        <f t="shared" si="0"/>
        <v>00630616m</v>
      </c>
      <c r="J78" s="194" t="str">
        <f t="shared" si="1"/>
        <v>00630616026 03</v>
      </c>
      <c r="K78" s="209"/>
      <c r="L78" s="194" t="str">
        <f t="shared" si="2"/>
        <v>00630616026 03B</v>
      </c>
      <c r="M78" s="209" t="str">
        <f t="shared" si="3"/>
        <v>Maratón klub RajecmBRajecký maratón 42. ročník</v>
      </c>
      <c r="N78" s="210" t="str">
        <f t="shared" si="4"/>
        <v>00630616mB</v>
      </c>
    </row>
    <row r="79" spans="1:14" ht="9.75" customHeight="1" x14ac:dyDescent="0.25">
      <c r="A79" s="193" t="s">
        <v>1035</v>
      </c>
      <c r="B79" s="207" t="str">
        <f>VLOOKUP(A79,Adr!A:B,2,FALSE)</f>
        <v>Mestský futbalový klub Dolný Kubín</v>
      </c>
      <c r="C79" s="194" t="s">
        <v>398</v>
      </c>
      <c r="D79" s="213">
        <v>4800</v>
      </c>
      <c r="E79" s="212">
        <v>0</v>
      </c>
      <c r="F79" s="193" t="s">
        <v>397</v>
      </c>
      <c r="G79" s="194" t="s">
        <v>353</v>
      </c>
      <c r="H79" s="194" t="s">
        <v>2438</v>
      </c>
      <c r="I79" s="193" t="str">
        <f t="shared" si="0"/>
        <v>00689025l</v>
      </c>
      <c r="J79" s="194" t="str">
        <f t="shared" si="1"/>
        <v>00689025026 01</v>
      </c>
      <c r="K79" s="209"/>
      <c r="L79" s="194" t="str">
        <f t="shared" si="2"/>
        <v>00689025026 01B</v>
      </c>
      <c r="M79" s="209" t="str">
        <f t="shared" si="3"/>
        <v>Mestský futbalový klub Dolný KubínlBšportové pohybové tábory pre mládež</v>
      </c>
      <c r="N79" s="210" t="str">
        <f t="shared" si="4"/>
        <v>00689025lB</v>
      </c>
    </row>
    <row r="80" spans="1:14" ht="9.75" customHeight="1" x14ac:dyDescent="0.25">
      <c r="A80" s="193" t="s">
        <v>1042</v>
      </c>
      <c r="B80" s="207" t="str">
        <f>VLOOKUP(A80,Adr!A:B,2,FALSE)</f>
        <v>Mestský úrad Brezno</v>
      </c>
      <c r="C80" s="211" t="s">
        <v>398</v>
      </c>
      <c r="D80" s="110">
        <v>5000</v>
      </c>
      <c r="E80" s="212">
        <v>0</v>
      </c>
      <c r="F80" s="193" t="s">
        <v>397</v>
      </c>
      <c r="G80" s="194" t="s">
        <v>353</v>
      </c>
      <c r="H80" s="194" t="s">
        <v>2438</v>
      </c>
      <c r="I80" s="193" t="str">
        <f t="shared" si="0"/>
        <v>00313319l</v>
      </c>
      <c r="J80" s="194" t="str">
        <f t="shared" si="1"/>
        <v>00313319026 01</v>
      </c>
      <c r="K80" s="209"/>
      <c r="L80" s="194" t="str">
        <f t="shared" si="2"/>
        <v>00313319026 01B</v>
      </c>
      <c r="M80" s="209" t="str">
        <f t="shared" si="3"/>
        <v>Mestský úrad BreznolBšportové pohybové tábory pre mládež</v>
      </c>
      <c r="N80" s="210" t="str">
        <f t="shared" si="4"/>
        <v>00313319lB</v>
      </c>
    </row>
    <row r="81" spans="1:14" ht="9.75" customHeight="1" x14ac:dyDescent="0.25">
      <c r="A81" s="193" t="s">
        <v>1052</v>
      </c>
      <c r="B81" s="207" t="str">
        <f>VLOOKUP(A81,Adr!A:B,2,FALSE)</f>
        <v>Mestský úrad Poprad</v>
      </c>
      <c r="C81" s="189" t="s">
        <v>398</v>
      </c>
      <c r="D81" s="110">
        <v>5000</v>
      </c>
      <c r="E81" s="212">
        <v>0</v>
      </c>
      <c r="F81" s="193" t="s">
        <v>397</v>
      </c>
      <c r="G81" s="194" t="s">
        <v>353</v>
      </c>
      <c r="H81" s="194" t="s">
        <v>2438</v>
      </c>
      <c r="I81" s="193" t="str">
        <f t="shared" si="0"/>
        <v>00326470l</v>
      </c>
      <c r="J81" s="194" t="str">
        <f t="shared" si="1"/>
        <v>00326470026 01</v>
      </c>
      <c r="K81" s="209"/>
      <c r="L81" s="194" t="str">
        <f t="shared" si="2"/>
        <v>00326470026 01B</v>
      </c>
      <c r="M81" s="209" t="str">
        <f t="shared" si="3"/>
        <v>Mestský úrad PopradlBšportové pohybové tábory pre mládež</v>
      </c>
      <c r="N81" s="210" t="str">
        <f t="shared" si="4"/>
        <v>00326470lB</v>
      </c>
    </row>
    <row r="82" spans="1:14" ht="9.75" customHeight="1" x14ac:dyDescent="0.25">
      <c r="A82" s="193" t="s">
        <v>1061</v>
      </c>
      <c r="B82" s="207" t="str">
        <f>VLOOKUP(A82,Adr!A:B,2,FALSE)</f>
        <v>Mestský úrad Štúrovo</v>
      </c>
      <c r="C82" s="189" t="s">
        <v>398</v>
      </c>
      <c r="D82" s="110">
        <v>5000</v>
      </c>
      <c r="E82" s="208">
        <v>0</v>
      </c>
      <c r="F82" s="193" t="s">
        <v>397</v>
      </c>
      <c r="G82" s="194" t="s">
        <v>353</v>
      </c>
      <c r="H82" s="194" t="s">
        <v>2438</v>
      </c>
      <c r="I82" s="193" t="str">
        <f t="shared" si="0"/>
        <v>00309303l</v>
      </c>
      <c r="J82" s="194" t="str">
        <f t="shared" si="1"/>
        <v>00309303026 01</v>
      </c>
      <c r="K82" s="209"/>
      <c r="L82" s="194" t="str">
        <f t="shared" si="2"/>
        <v>00309303026 01B</v>
      </c>
      <c r="M82" s="209" t="str">
        <f t="shared" si="3"/>
        <v>Mestský úrad ŠtúrovolBšportové pohybové tábory pre mládež</v>
      </c>
      <c r="N82" s="210" t="str">
        <f t="shared" si="4"/>
        <v>00309303lB</v>
      </c>
    </row>
    <row r="83" spans="1:14" ht="9.75" customHeight="1" x14ac:dyDescent="0.25">
      <c r="A83" s="193" t="s">
        <v>1070</v>
      </c>
      <c r="B83" s="207" t="str">
        <f>VLOOKUP(A83,Adr!A:B,2,FALSE)</f>
        <v>MESTSKÝ VOLEJBALOVÝ KLUB NOVÉ MESTO NAD VÁHOM</v>
      </c>
      <c r="C83" s="189" t="s">
        <v>398</v>
      </c>
      <c r="D83" s="110">
        <v>4116</v>
      </c>
      <c r="E83" s="212">
        <v>0</v>
      </c>
      <c r="F83" s="193" t="s">
        <v>397</v>
      </c>
      <c r="G83" s="194" t="s">
        <v>353</v>
      </c>
      <c r="H83" s="194" t="s">
        <v>2438</v>
      </c>
      <c r="I83" s="193" t="str">
        <f t="shared" si="0"/>
        <v>42375177l</v>
      </c>
      <c r="J83" s="194" t="str">
        <f t="shared" si="1"/>
        <v>42375177026 01</v>
      </c>
      <c r="K83" s="209"/>
      <c r="L83" s="194" t="str">
        <f t="shared" si="2"/>
        <v>42375177026 01B</v>
      </c>
      <c r="M83" s="209" t="str">
        <f t="shared" si="3"/>
        <v>MESTSKÝ VOLEJBALOVÝ KLUB NOVÉ MESTO NAD VÁHOMlBšportové pohybové tábory pre mládež</v>
      </c>
      <c r="N83" s="210" t="str">
        <f t="shared" si="4"/>
        <v>42375177lB</v>
      </c>
    </row>
    <row r="84" spans="1:14" ht="9.75" customHeight="1" x14ac:dyDescent="0.25">
      <c r="A84" s="188" t="s">
        <v>1080</v>
      </c>
      <c r="B84" s="207" t="str">
        <f>VLOOKUP(A84,Adr!A:B,2,FALSE)</f>
        <v>MINDA GYM BRATISLAVA</v>
      </c>
      <c r="C84" s="189" t="s">
        <v>386</v>
      </c>
      <c r="D84" s="190">
        <v>5000</v>
      </c>
      <c r="E84" s="212">
        <v>0</v>
      </c>
      <c r="F84" s="188" t="s">
        <v>385</v>
      </c>
      <c r="G84" s="189" t="s">
        <v>357</v>
      </c>
      <c r="H84" s="189" t="s">
        <v>2438</v>
      </c>
      <c r="I84" s="193" t="str">
        <f t="shared" si="0"/>
        <v>42253284f</v>
      </c>
      <c r="J84" s="194" t="str">
        <f t="shared" si="1"/>
        <v>42253284026 03</v>
      </c>
      <c r="K84" s="209"/>
      <c r="L84" s="194" t="str">
        <f t="shared" si="2"/>
        <v>42253284026 03B</v>
      </c>
      <c r="M84" s="209" t="str">
        <f t="shared" si="3"/>
        <v>MINDA GYM BRATISLAVAfBplnenie úloh verejného záujmu v športe</v>
      </c>
      <c r="N84" s="210" t="str">
        <f t="shared" si="4"/>
        <v>42253284fB</v>
      </c>
    </row>
    <row r="85" spans="1:14" ht="9.75" customHeight="1" x14ac:dyDescent="0.25">
      <c r="A85" s="193" t="s">
        <v>1087</v>
      </c>
      <c r="B85" s="207" t="str">
        <f>VLOOKUP(A85,Adr!A:B,2,FALSE)</f>
        <v>Mládežnícka basketbalová akadémia Prievidza</v>
      </c>
      <c r="C85" s="211" t="s">
        <v>2468</v>
      </c>
      <c r="D85" s="110">
        <v>7760</v>
      </c>
      <c r="E85" s="212">
        <v>0</v>
      </c>
      <c r="F85" s="193" t="s">
        <v>399</v>
      </c>
      <c r="G85" s="194" t="s">
        <v>357</v>
      </c>
      <c r="H85" s="194" t="s">
        <v>2438</v>
      </c>
      <c r="I85" s="193" t="str">
        <f t="shared" si="0"/>
        <v>35994134m</v>
      </c>
      <c r="J85" s="194" t="str">
        <f t="shared" si="1"/>
        <v>35994134026 03</v>
      </c>
      <c r="K85" s="209"/>
      <c r="L85" s="194" t="str">
        <f t="shared" si="2"/>
        <v>35994134026 03B</v>
      </c>
      <c r="M85" s="209" t="str">
        <f t="shared" si="3"/>
        <v>Mládežnícka basketbalová akadémia PrievidzamBDODO CUP</v>
      </c>
      <c r="N85" s="210" t="str">
        <f t="shared" si="4"/>
        <v>35994134mB</v>
      </c>
    </row>
    <row r="86" spans="1:14" ht="9.75" customHeight="1" x14ac:dyDescent="0.25">
      <c r="A86" s="193" t="s">
        <v>1096</v>
      </c>
      <c r="B86" s="207" t="str">
        <f>VLOOKUP(A86,Adr!A:B,2,FALSE)</f>
        <v>MŠK - STO Krompachy</v>
      </c>
      <c r="C86" s="211" t="s">
        <v>398</v>
      </c>
      <c r="D86" s="110">
        <v>5000</v>
      </c>
      <c r="E86" s="208">
        <v>0</v>
      </c>
      <c r="F86" s="193" t="s">
        <v>397</v>
      </c>
      <c r="G86" s="194" t="s">
        <v>353</v>
      </c>
      <c r="H86" s="194" t="s">
        <v>2438</v>
      </c>
      <c r="I86" s="193" t="str">
        <f t="shared" si="0"/>
        <v>42108012l</v>
      </c>
      <c r="J86" s="194" t="str">
        <f t="shared" si="1"/>
        <v>42108012026 01</v>
      </c>
      <c r="K86" s="209"/>
      <c r="L86" s="194" t="str">
        <f t="shared" si="2"/>
        <v>42108012026 01B</v>
      </c>
      <c r="M86" s="209" t="str">
        <f t="shared" si="3"/>
        <v>MŠK - STO KrompachylBšportové pohybové tábory pre mládež</v>
      </c>
      <c r="N86" s="210" t="str">
        <f t="shared" si="4"/>
        <v>42108012lB</v>
      </c>
    </row>
    <row r="87" spans="1:14" ht="9.75" customHeight="1" x14ac:dyDescent="0.25">
      <c r="A87" s="188" t="s">
        <v>1105</v>
      </c>
      <c r="B87" s="207" t="str">
        <f>VLOOKUP(A87,Adr!A:B,2,FALSE)</f>
        <v>MŠK Púchov s. r. o.</v>
      </c>
      <c r="C87" s="189" t="s">
        <v>386</v>
      </c>
      <c r="D87" s="190">
        <v>13000</v>
      </c>
      <c r="E87" s="212">
        <v>0</v>
      </c>
      <c r="F87" s="188" t="s">
        <v>385</v>
      </c>
      <c r="G87" s="189" t="s">
        <v>357</v>
      </c>
      <c r="H87" s="189" t="s">
        <v>2438</v>
      </c>
      <c r="I87" s="193" t="str">
        <f t="shared" si="0"/>
        <v>36332500f</v>
      </c>
      <c r="J87" s="194" t="str">
        <f t="shared" si="1"/>
        <v>36332500026 03</v>
      </c>
      <c r="K87" s="209"/>
      <c r="L87" s="194" t="str">
        <f t="shared" si="2"/>
        <v>36332500026 03B</v>
      </c>
      <c r="M87" s="209" t="str">
        <f t="shared" si="3"/>
        <v>MŠK Púchov s. r. o.fBplnenie úloh verejného záujmu v športe</v>
      </c>
      <c r="N87" s="210" t="str">
        <f t="shared" si="4"/>
        <v>36332500fB</v>
      </c>
    </row>
    <row r="88" spans="1:14" ht="9.75" customHeight="1" x14ac:dyDescent="0.25">
      <c r="A88" s="188" t="s">
        <v>1111</v>
      </c>
      <c r="B88" s="207" t="str">
        <f>VLOOKUP(A88,Adr!A:B,2,FALSE)</f>
        <v>MUSHER KLUB LUČENEC</v>
      </c>
      <c r="C88" s="189" t="s">
        <v>386</v>
      </c>
      <c r="D88" s="190">
        <v>4500</v>
      </c>
      <c r="E88" s="208">
        <v>0</v>
      </c>
      <c r="F88" s="188" t="s">
        <v>385</v>
      </c>
      <c r="G88" s="189" t="s">
        <v>357</v>
      </c>
      <c r="H88" s="189" t="s">
        <v>2438</v>
      </c>
      <c r="I88" s="193" t="str">
        <f t="shared" si="0"/>
        <v>37832743f</v>
      </c>
      <c r="J88" s="194" t="str">
        <f t="shared" si="1"/>
        <v>37832743026 03</v>
      </c>
      <c r="K88" s="209"/>
      <c r="L88" s="194" t="str">
        <f t="shared" si="2"/>
        <v>37832743026 03B</v>
      </c>
      <c r="M88" s="209" t="str">
        <f t="shared" si="3"/>
        <v>MUSHER KLUB LUČENECfBplnenie úloh verejného záujmu v športe</v>
      </c>
      <c r="N88" s="210" t="str">
        <f t="shared" si="4"/>
        <v>37832743fB</v>
      </c>
    </row>
    <row r="89" spans="1:14" ht="9.75" customHeight="1" x14ac:dyDescent="0.25">
      <c r="A89" s="188" t="s">
        <v>1119</v>
      </c>
      <c r="B89" s="207" t="str">
        <f>VLOOKUP(A89,Adr!A:B,2,FALSE)</f>
        <v>NOVÉ TVÁRE/NEW FACES</v>
      </c>
      <c r="C89" s="189" t="s">
        <v>386</v>
      </c>
      <c r="D89" s="190">
        <v>5000</v>
      </c>
      <c r="E89" s="208">
        <v>0</v>
      </c>
      <c r="F89" s="188" t="s">
        <v>385</v>
      </c>
      <c r="G89" s="189" t="s">
        <v>357</v>
      </c>
      <c r="H89" s="189" t="s">
        <v>2438</v>
      </c>
      <c r="I89" s="193" t="str">
        <f t="shared" si="0"/>
        <v>42007445f</v>
      </c>
      <c r="J89" s="194" t="str">
        <f t="shared" si="1"/>
        <v>42007445026 03</v>
      </c>
      <c r="K89" s="209"/>
      <c r="L89" s="194" t="str">
        <f t="shared" si="2"/>
        <v>42007445026 03B</v>
      </c>
      <c r="M89" s="209" t="str">
        <f t="shared" si="3"/>
        <v>NOVÉ TVÁRE/NEW FACESfBplnenie úloh verejného záujmu v športe</v>
      </c>
      <c r="N89" s="210" t="str">
        <f t="shared" si="4"/>
        <v>42007445fB</v>
      </c>
    </row>
    <row r="90" spans="1:14" ht="9.75" customHeight="1" x14ac:dyDescent="0.25">
      <c r="A90" s="188" t="s">
        <v>1125</v>
      </c>
      <c r="B90" s="207" t="str">
        <f>VLOOKUP(A90,Adr!A:B,2,FALSE)</f>
        <v>Občianske združenie "Športový klub DELFÍN Nitra"</v>
      </c>
      <c r="C90" s="189" t="s">
        <v>2469</v>
      </c>
      <c r="D90" s="110">
        <v>7000</v>
      </c>
      <c r="E90" s="208">
        <v>0</v>
      </c>
      <c r="F90" s="193" t="s">
        <v>399</v>
      </c>
      <c r="G90" s="194" t="s">
        <v>357</v>
      </c>
      <c r="H90" s="194" t="s">
        <v>2438</v>
      </c>
      <c r="I90" s="193" t="str">
        <f t="shared" si="0"/>
        <v>36102181m</v>
      </c>
      <c r="J90" s="194" t="str">
        <f t="shared" si="1"/>
        <v>36102181026 03</v>
      </c>
      <c r="K90" s="209"/>
      <c r="L90" s="194" t="str">
        <f t="shared" si="2"/>
        <v>36102181026 03B</v>
      </c>
      <c r="M90" s="209" t="str">
        <f t="shared" si="3"/>
        <v>Občianske združenie "Športový klub DELFÍN Nitra"mBCTP Slovakman Triathlon 2025 - 22. ročník</v>
      </c>
      <c r="N90" s="210" t="str">
        <f t="shared" si="4"/>
        <v>36102181mB</v>
      </c>
    </row>
    <row r="91" spans="1:14" ht="9.75" customHeight="1" x14ac:dyDescent="0.25">
      <c r="A91" s="193" t="s">
        <v>1133</v>
      </c>
      <c r="B91" s="207" t="str">
        <f>VLOOKUP(A91,Adr!A:B,2,FALSE)</f>
        <v>Občianske združenie Sokolík</v>
      </c>
      <c r="C91" s="211" t="s">
        <v>398</v>
      </c>
      <c r="D91" s="110">
        <v>5000</v>
      </c>
      <c r="E91" s="212">
        <v>0</v>
      </c>
      <c r="F91" s="193" t="s">
        <v>397</v>
      </c>
      <c r="G91" s="194" t="s">
        <v>353</v>
      </c>
      <c r="H91" s="194" t="s">
        <v>2438</v>
      </c>
      <c r="I91" s="193" t="str">
        <f t="shared" si="0"/>
        <v>42172209l</v>
      </c>
      <c r="J91" s="194" t="str">
        <f t="shared" si="1"/>
        <v>42172209026 01</v>
      </c>
      <c r="K91" s="209"/>
      <c r="L91" s="194" t="str">
        <f t="shared" si="2"/>
        <v>42172209026 01B</v>
      </c>
      <c r="M91" s="209" t="str">
        <f t="shared" si="3"/>
        <v>Občianske združenie SokolíklBšportové pohybové tábory pre mládež</v>
      </c>
      <c r="N91" s="210" t="str">
        <f t="shared" si="4"/>
        <v>42172209lB</v>
      </c>
    </row>
    <row r="92" spans="1:14" ht="9.75" customHeight="1" x14ac:dyDescent="0.25">
      <c r="A92" s="193" t="s">
        <v>1142</v>
      </c>
      <c r="B92" s="207" t="str">
        <f>VLOOKUP(A92,Adr!A:B,2,FALSE)</f>
        <v>OCRA Slovakia</v>
      </c>
      <c r="C92" s="194" t="s">
        <v>2470</v>
      </c>
      <c r="D92" s="213">
        <v>15000</v>
      </c>
      <c r="E92" s="212">
        <v>0</v>
      </c>
      <c r="F92" s="193" t="s">
        <v>385</v>
      </c>
      <c r="G92" s="194" t="s">
        <v>357</v>
      </c>
      <c r="H92" s="194" t="s">
        <v>2438</v>
      </c>
      <c r="I92" s="193" t="str">
        <f t="shared" si="0"/>
        <v>50607332f</v>
      </c>
      <c r="J92" s="194" t="str">
        <f t="shared" si="1"/>
        <v>50607332026 03</v>
      </c>
      <c r="K92" s="209"/>
      <c r="L92" s="194" t="str">
        <f t="shared" si="2"/>
        <v>50607332026 03B</v>
      </c>
      <c r="M92" s="209" t="str">
        <f t="shared" si="3"/>
        <v>OCRA SlovakiafBpodpora a rozvoj športu</v>
      </c>
      <c r="N92" s="210" t="str">
        <f t="shared" si="4"/>
        <v>50607332fB</v>
      </c>
    </row>
    <row r="93" spans="1:14" ht="9.75" customHeight="1" x14ac:dyDescent="0.25">
      <c r="A93" s="193" t="s">
        <v>1150</v>
      </c>
      <c r="B93" s="207" t="str">
        <f>VLOOKUP(A93,Adr!A:B,2,FALSE)</f>
        <v>Penguin sport club</v>
      </c>
      <c r="C93" s="211" t="s">
        <v>398</v>
      </c>
      <c r="D93" s="110">
        <v>5000</v>
      </c>
      <c r="E93" s="208">
        <v>0</v>
      </c>
      <c r="F93" s="193" t="s">
        <v>397</v>
      </c>
      <c r="G93" s="194" t="s">
        <v>353</v>
      </c>
      <c r="H93" s="194" t="s">
        <v>2438</v>
      </c>
      <c r="I93" s="193" t="str">
        <f t="shared" si="0"/>
        <v>42279607l</v>
      </c>
      <c r="J93" s="194" t="str">
        <f t="shared" si="1"/>
        <v>42279607026 01</v>
      </c>
      <c r="K93" s="209"/>
      <c r="L93" s="194" t="str">
        <f t="shared" si="2"/>
        <v>42279607026 01B</v>
      </c>
      <c r="M93" s="209" t="str">
        <f t="shared" si="3"/>
        <v>Penguin sport clublBšportové pohybové tábory pre mládež</v>
      </c>
      <c r="N93" s="210" t="str">
        <f t="shared" si="4"/>
        <v>42279607lB</v>
      </c>
    </row>
    <row r="94" spans="1:14" ht="9.75" customHeight="1" x14ac:dyDescent="0.25">
      <c r="A94" s="193" t="s">
        <v>1159</v>
      </c>
      <c r="B94" s="207" t="str">
        <f>VLOOKUP(A94,Adr!A:B,2,FALSE)</f>
        <v>Philosophers Nitra</v>
      </c>
      <c r="C94" s="211" t="s">
        <v>2457</v>
      </c>
      <c r="D94" s="110">
        <v>25000</v>
      </c>
      <c r="E94" s="212">
        <v>0</v>
      </c>
      <c r="F94" s="193" t="s">
        <v>385</v>
      </c>
      <c r="G94" s="194" t="s">
        <v>357</v>
      </c>
      <c r="H94" s="194" t="s">
        <v>2438</v>
      </c>
      <c r="I94" s="193" t="str">
        <f t="shared" si="0"/>
        <v>51068125f</v>
      </c>
      <c r="J94" s="194" t="str">
        <f t="shared" si="1"/>
        <v>51068125026 03</v>
      </c>
      <c r="K94" s="209"/>
      <c r="L94" s="194" t="str">
        <f t="shared" si="2"/>
        <v>51068125026 03B</v>
      </c>
      <c r="M94" s="209" t="str">
        <f t="shared" si="3"/>
        <v xml:space="preserve">Philosophers NitrafBpodpora činnosti a účasť na medzinárodných univerzitných hokejových súťažiach </v>
      </c>
      <c r="N94" s="210" t="str">
        <f t="shared" si="4"/>
        <v>51068125fB</v>
      </c>
    </row>
    <row r="95" spans="1:14" ht="9.75" customHeight="1" x14ac:dyDescent="0.25">
      <c r="A95" s="193" t="s">
        <v>1167</v>
      </c>
      <c r="B95" s="207" t="str">
        <f>VLOOKUP(A95,Adr!A:B,2,FALSE)</f>
        <v>Pilot JET s.r.o.</v>
      </c>
      <c r="C95" s="211" t="s">
        <v>386</v>
      </c>
      <c r="D95" s="110">
        <v>25000</v>
      </c>
      <c r="E95" s="208">
        <v>0</v>
      </c>
      <c r="F95" s="193" t="s">
        <v>385</v>
      </c>
      <c r="G95" s="194" t="s">
        <v>353</v>
      </c>
      <c r="H95" s="194" t="s">
        <v>2438</v>
      </c>
      <c r="I95" s="193" t="str">
        <f t="shared" si="0"/>
        <v>48136387f</v>
      </c>
      <c r="J95" s="194" t="str">
        <f t="shared" si="1"/>
        <v>48136387026 01</v>
      </c>
      <c r="K95" s="209"/>
      <c r="L95" s="194" t="str">
        <f t="shared" si="2"/>
        <v>48136387026 01B</v>
      </c>
      <c r="M95" s="209" t="str">
        <f t="shared" si="3"/>
        <v>Pilot JET s.r.o.fBplnenie úloh verejného záujmu v športe</v>
      </c>
      <c r="N95" s="210" t="str">
        <f t="shared" si="4"/>
        <v>48136387fB</v>
      </c>
    </row>
    <row r="96" spans="1:14" ht="9.75" customHeight="1" x14ac:dyDescent="0.25">
      <c r="A96" s="193" t="s">
        <v>1176</v>
      </c>
      <c r="B96" s="207" t="str">
        <f>VLOOKUP(A96,Adr!A:B,2,FALSE)</f>
        <v>PIRANA Sport Club</v>
      </c>
      <c r="C96" s="189" t="s">
        <v>2471</v>
      </c>
      <c r="D96" s="110">
        <v>2600</v>
      </c>
      <c r="E96" s="212">
        <v>0</v>
      </c>
      <c r="F96" s="193" t="s">
        <v>399</v>
      </c>
      <c r="G96" s="194" t="s">
        <v>357</v>
      </c>
      <c r="H96" s="194" t="s">
        <v>2438</v>
      </c>
      <c r="I96" s="193" t="str">
        <f t="shared" si="0"/>
        <v>36108472m</v>
      </c>
      <c r="J96" s="194" t="str">
        <f t="shared" si="1"/>
        <v>36108472026 03</v>
      </c>
      <c r="K96" s="209"/>
      <c r="L96" s="194" t="str">
        <f t="shared" si="2"/>
        <v>36108472026 03B</v>
      </c>
      <c r="M96" s="209" t="str">
        <f t="shared" si="3"/>
        <v>PIRANA Sport ClubmBVodnopólový turnaj o Štít mesta Topoľčany</v>
      </c>
      <c r="N96" s="210" t="str">
        <f t="shared" si="4"/>
        <v>36108472mB</v>
      </c>
    </row>
    <row r="97" spans="1:14" ht="9.75" customHeight="1" x14ac:dyDescent="0.25">
      <c r="A97" s="188" t="s">
        <v>1186</v>
      </c>
      <c r="B97" s="207" t="str">
        <f>VLOOKUP(A97,Adr!A:B,2,FALSE)</f>
        <v>Pohyb ako dar</v>
      </c>
      <c r="C97" s="211" t="s">
        <v>2472</v>
      </c>
      <c r="D97" s="110">
        <v>4500</v>
      </c>
      <c r="E97" s="212">
        <v>0</v>
      </c>
      <c r="F97" s="193" t="s">
        <v>399</v>
      </c>
      <c r="G97" s="194" t="s">
        <v>357</v>
      </c>
      <c r="H97" s="194" t="s">
        <v>2438</v>
      </c>
      <c r="I97" s="193" t="str">
        <f t="shared" si="0"/>
        <v>50629158m</v>
      </c>
      <c r="J97" s="194" t="str">
        <f t="shared" si="1"/>
        <v>50629158026 03</v>
      </c>
      <c r="K97" s="209"/>
      <c r="L97" s="194" t="str">
        <f t="shared" si="2"/>
        <v>50629158026 03B</v>
      </c>
      <c r="M97" s="209" t="str">
        <f t="shared" si="3"/>
        <v>Pohyb ako darmB Od Tatier k Dunaju 2025</v>
      </c>
      <c r="N97" s="210" t="str">
        <f t="shared" si="4"/>
        <v>50629158mB</v>
      </c>
    </row>
    <row r="98" spans="1:14" ht="9.75" customHeight="1" x14ac:dyDescent="0.25">
      <c r="A98" s="188" t="s">
        <v>1193</v>
      </c>
      <c r="B98" s="207" t="str">
        <f>VLOOKUP(A98,Adr!A:B,2,FALSE)</f>
        <v>SKI CLUB VRÁTNA</v>
      </c>
      <c r="C98" s="211" t="s">
        <v>2473</v>
      </c>
      <c r="D98" s="110">
        <v>4333.5</v>
      </c>
      <c r="E98" s="208">
        <v>0</v>
      </c>
      <c r="F98" s="193" t="s">
        <v>399</v>
      </c>
      <c r="G98" s="194" t="s">
        <v>357</v>
      </c>
      <c r="H98" s="194" t="s">
        <v>2438</v>
      </c>
      <c r="I98" s="193" t="str">
        <f t="shared" si="0"/>
        <v>35546913m</v>
      </c>
      <c r="J98" s="194" t="str">
        <f t="shared" si="1"/>
        <v>35546913026 03</v>
      </c>
      <c r="K98" s="209"/>
      <c r="L98" s="194" t="str">
        <f t="shared" si="2"/>
        <v>35546913026 03B</v>
      </c>
      <c r="M98" s="209" t="str">
        <f t="shared" si="3"/>
        <v>SKI CLUB VRÁTNAmBFIS Children INTERKRITERIUM Vrátna 2025</v>
      </c>
      <c r="N98" s="210" t="str">
        <f t="shared" si="4"/>
        <v>35546913mB</v>
      </c>
    </row>
    <row r="99" spans="1:14" ht="9.75" customHeight="1" x14ac:dyDescent="0.25">
      <c r="A99" s="188" t="s">
        <v>1202</v>
      </c>
      <c r="B99" s="207" t="str">
        <f>VLOOKUP(A99,Adr!A:B,2,FALSE)</f>
        <v>Slávia Gymnastické centrum Bratislava</v>
      </c>
      <c r="C99" s="189" t="s">
        <v>398</v>
      </c>
      <c r="D99" s="110">
        <v>5000</v>
      </c>
      <c r="E99" s="212">
        <v>0</v>
      </c>
      <c r="F99" s="193" t="s">
        <v>397</v>
      </c>
      <c r="G99" s="194" t="s">
        <v>353</v>
      </c>
      <c r="H99" s="194" t="s">
        <v>2438</v>
      </c>
      <c r="I99" s="193" t="str">
        <f t="shared" si="0"/>
        <v>42254302l</v>
      </c>
      <c r="J99" s="194" t="str">
        <f t="shared" si="1"/>
        <v>42254302026 01</v>
      </c>
      <c r="K99" s="209"/>
      <c r="L99" s="194" t="str">
        <f t="shared" si="2"/>
        <v>42254302026 01B</v>
      </c>
      <c r="M99" s="209" t="str">
        <f t="shared" si="3"/>
        <v>Slávia Gymnastické centrum BratislavalBšportové pohybové tábory pre mládež</v>
      </c>
      <c r="N99" s="210" t="str">
        <f t="shared" si="4"/>
        <v>42254302lB</v>
      </c>
    </row>
    <row r="100" spans="1:14" ht="9.75" customHeight="1" x14ac:dyDescent="0.25">
      <c r="A100" s="193" t="s">
        <v>1210</v>
      </c>
      <c r="B100" s="207" t="str">
        <f>VLOOKUP(A100,Adr!A:B,2,FALSE)</f>
        <v>Slovenská asociácia amerického futbalu</v>
      </c>
      <c r="C100" s="211" t="s">
        <v>2474</v>
      </c>
      <c r="D100" s="110">
        <v>20620</v>
      </c>
      <c r="E100" s="208">
        <v>0</v>
      </c>
      <c r="F100" s="193" t="s">
        <v>375</v>
      </c>
      <c r="G100" s="194" t="s">
        <v>355</v>
      </c>
      <c r="H100" s="194" t="s">
        <v>2438</v>
      </c>
      <c r="I100" s="193" t="str">
        <f t="shared" si="0"/>
        <v>30787009a</v>
      </c>
      <c r="J100" s="194" t="str">
        <f t="shared" si="1"/>
        <v>30787009026 02</v>
      </c>
      <c r="K100" s="209" t="s">
        <v>2475</v>
      </c>
      <c r="L100" s="194" t="str">
        <f t="shared" si="2"/>
        <v>30787009026 02B</v>
      </c>
      <c r="M100" s="209" t="str">
        <f t="shared" si="3"/>
        <v>Slovenská asociácia amerického futbaluaBamerický futbal - bežné transfery</v>
      </c>
      <c r="N100" s="210" t="str">
        <f t="shared" si="4"/>
        <v>30787009aB</v>
      </c>
    </row>
    <row r="101" spans="1:14" ht="9.75" customHeight="1" x14ac:dyDescent="0.25">
      <c r="A101" s="193" t="s">
        <v>1217</v>
      </c>
      <c r="B101" s="207" t="str">
        <f>VLOOKUP(A101,Adr!A:B,2,FALSE)</f>
        <v>Slovenská asociácia boccie</v>
      </c>
      <c r="C101" s="194" t="s">
        <v>2476</v>
      </c>
      <c r="D101" s="213">
        <v>19239</v>
      </c>
      <c r="E101" s="212">
        <v>0</v>
      </c>
      <c r="F101" s="193" t="s">
        <v>375</v>
      </c>
      <c r="G101" s="194" t="s">
        <v>355</v>
      </c>
      <c r="H101" s="194" t="s">
        <v>2438</v>
      </c>
      <c r="I101" s="193" t="str">
        <f t="shared" si="0"/>
        <v>00631655a</v>
      </c>
      <c r="J101" s="194" t="str">
        <f t="shared" si="1"/>
        <v>00631655026 02</v>
      </c>
      <c r="K101" s="209" t="s">
        <v>2477</v>
      </c>
      <c r="L101" s="194" t="str">
        <f t="shared" si="2"/>
        <v>00631655026 02B</v>
      </c>
      <c r="M101" s="209" t="str">
        <f t="shared" si="3"/>
        <v>Slovenská asociácia boccieaBboccia - bežné transfery</v>
      </c>
      <c r="N101" s="210" t="str">
        <f t="shared" si="4"/>
        <v>00631655aB</v>
      </c>
    </row>
    <row r="102" spans="1:14" ht="9.75" customHeight="1" x14ac:dyDescent="0.25">
      <c r="A102" s="193" t="s">
        <v>1217</v>
      </c>
      <c r="B102" s="207" t="str">
        <f>VLOOKUP(A102,Adr!A:B,2,FALSE)</f>
        <v>Slovenská asociácia boccie</v>
      </c>
      <c r="C102" s="189" t="s">
        <v>2478</v>
      </c>
      <c r="D102" s="110">
        <v>19239</v>
      </c>
      <c r="E102" s="208">
        <v>0</v>
      </c>
      <c r="F102" s="193" t="s">
        <v>375</v>
      </c>
      <c r="G102" s="194" t="s">
        <v>355</v>
      </c>
      <c r="H102" s="194" t="s">
        <v>2438</v>
      </c>
      <c r="I102" s="193" t="str">
        <f t="shared" si="0"/>
        <v>00631655a</v>
      </c>
      <c r="J102" s="194" t="str">
        <f t="shared" si="1"/>
        <v>00631655026 02</v>
      </c>
      <c r="K102" s="209" t="s">
        <v>2479</v>
      </c>
      <c r="L102" s="194" t="str">
        <f t="shared" si="2"/>
        <v>00631655026 02B</v>
      </c>
      <c r="M102" s="209" t="str">
        <f t="shared" si="3"/>
        <v>Slovenská asociácia boccieaBboule lyonnaise - bežné transfery</v>
      </c>
      <c r="N102" s="210" t="str">
        <f t="shared" si="4"/>
        <v>00631655aB</v>
      </c>
    </row>
    <row r="103" spans="1:14" ht="9.75" customHeight="1" x14ac:dyDescent="0.25">
      <c r="A103" s="193" t="s">
        <v>1226</v>
      </c>
      <c r="B103" s="207" t="str">
        <f>VLOOKUP(A103,Adr!A:B,2,FALSE)</f>
        <v>Slovenská asociácia čínskeho wushu</v>
      </c>
      <c r="C103" s="211" t="s">
        <v>2480</v>
      </c>
      <c r="D103" s="110">
        <v>30377</v>
      </c>
      <c r="E103" s="212">
        <v>0</v>
      </c>
      <c r="F103" s="193" t="s">
        <v>375</v>
      </c>
      <c r="G103" s="194" t="s">
        <v>355</v>
      </c>
      <c r="H103" s="194" t="s">
        <v>2438</v>
      </c>
      <c r="I103" s="193" t="str">
        <f t="shared" si="0"/>
        <v>42019541a</v>
      </c>
      <c r="J103" s="194" t="str">
        <f t="shared" si="1"/>
        <v>42019541026 02</v>
      </c>
      <c r="K103" s="209" t="s">
        <v>2481</v>
      </c>
      <c r="L103" s="194" t="str">
        <f t="shared" si="2"/>
        <v>42019541026 02B</v>
      </c>
      <c r="M103" s="209" t="str">
        <f t="shared" si="3"/>
        <v>Slovenská asociácia čínskeho wushuaBwushu - bežné transfery</v>
      </c>
      <c r="N103" s="210" t="str">
        <f t="shared" si="4"/>
        <v>42019541aB</v>
      </c>
    </row>
    <row r="104" spans="1:14" ht="9.75" customHeight="1" x14ac:dyDescent="0.25">
      <c r="A104" s="193" t="s">
        <v>1234</v>
      </c>
      <c r="B104" s="207" t="str">
        <f>VLOOKUP(A104,Adr!A:B,2,FALSE)</f>
        <v>Slovenská Asociácia Dynamickej Streľby</v>
      </c>
      <c r="C104" s="194" t="s">
        <v>2482</v>
      </c>
      <c r="D104" s="213">
        <v>28868</v>
      </c>
      <c r="E104" s="208">
        <v>0</v>
      </c>
      <c r="F104" s="193" t="s">
        <v>375</v>
      </c>
      <c r="G104" s="194" t="s">
        <v>355</v>
      </c>
      <c r="H104" s="194" t="s">
        <v>2438</v>
      </c>
      <c r="I104" s="193" t="str">
        <f t="shared" si="0"/>
        <v>30810108a</v>
      </c>
      <c r="J104" s="194" t="str">
        <f t="shared" si="1"/>
        <v>30810108026 02</v>
      </c>
      <c r="K104" s="209" t="s">
        <v>2483</v>
      </c>
      <c r="L104" s="194" t="str">
        <f t="shared" si="2"/>
        <v>30810108026 02B</v>
      </c>
      <c r="M104" s="209" t="str">
        <f t="shared" si="3"/>
        <v>Slovenská Asociácia Dynamickej StreľbyaBdynamická streľba - bežné transfery</v>
      </c>
      <c r="N104" s="210" t="str">
        <f t="shared" si="4"/>
        <v>30810108aB</v>
      </c>
    </row>
    <row r="105" spans="1:14" ht="9.75" customHeight="1" x14ac:dyDescent="0.25">
      <c r="A105" s="193" t="s">
        <v>1241</v>
      </c>
      <c r="B105" s="207" t="str">
        <f>VLOOKUP(A105,Adr!A:B,2,FALSE)</f>
        <v>Slovenská asociácia fitnes, kulturistiky a silového trojboja</v>
      </c>
      <c r="C105" s="211" t="s">
        <v>2484</v>
      </c>
      <c r="D105" s="110">
        <v>501165</v>
      </c>
      <c r="E105" s="212">
        <v>0</v>
      </c>
      <c r="F105" s="193" t="s">
        <v>375</v>
      </c>
      <c r="G105" s="194" t="s">
        <v>355</v>
      </c>
      <c r="H105" s="194" t="s">
        <v>2438</v>
      </c>
      <c r="I105" s="193" t="str">
        <f t="shared" si="0"/>
        <v>30842069a</v>
      </c>
      <c r="J105" s="194" t="str">
        <f t="shared" si="1"/>
        <v>30842069026 02</v>
      </c>
      <c r="K105" s="209" t="s">
        <v>2485</v>
      </c>
      <c r="L105" s="194" t="str">
        <f t="shared" si="2"/>
        <v>30842069026 02B</v>
      </c>
      <c r="M105" s="209" t="str">
        <f t="shared" si="3"/>
        <v>Slovenská asociácia fitnes, kulturistiky a silového trojbojaaBfitnes a kulturistika - bežné transfery</v>
      </c>
      <c r="N105" s="210" t="str">
        <f t="shared" si="4"/>
        <v>30842069aB</v>
      </c>
    </row>
    <row r="106" spans="1:14" ht="9.75" customHeight="1" x14ac:dyDescent="0.25">
      <c r="A106" s="193" t="s">
        <v>1241</v>
      </c>
      <c r="B106" s="207" t="str">
        <f>VLOOKUP(A106,Adr!A:B,2,FALSE)</f>
        <v>Slovenská asociácia fitnes, kulturistiky a silového trojboja</v>
      </c>
      <c r="C106" s="189" t="s">
        <v>2486</v>
      </c>
      <c r="D106" s="110">
        <v>24014</v>
      </c>
      <c r="E106" s="208">
        <v>0</v>
      </c>
      <c r="F106" s="193" t="s">
        <v>375</v>
      </c>
      <c r="G106" s="194" t="s">
        <v>355</v>
      </c>
      <c r="H106" s="194" t="s">
        <v>2438</v>
      </c>
      <c r="I106" s="193" t="str">
        <f t="shared" si="0"/>
        <v>30842069a</v>
      </c>
      <c r="J106" s="194" t="str">
        <f t="shared" si="1"/>
        <v>30842069026 02</v>
      </c>
      <c r="K106" s="209" t="s">
        <v>2487</v>
      </c>
      <c r="L106" s="194" t="str">
        <f t="shared" si="2"/>
        <v>30842069026 02B</v>
      </c>
      <c r="M106" s="209" t="str">
        <f t="shared" si="3"/>
        <v>Slovenská asociácia fitnes, kulturistiky a silového trojbojaaBsilové športy - bežné transfery</v>
      </c>
      <c r="N106" s="210" t="str">
        <f t="shared" si="4"/>
        <v>30842069aB</v>
      </c>
    </row>
    <row r="107" spans="1:14" ht="9.75" customHeight="1" x14ac:dyDescent="0.25">
      <c r="A107" s="193" t="s">
        <v>1241</v>
      </c>
      <c r="B107" s="207" t="str">
        <f>VLOOKUP(A107,Adr!A:B,2,FALSE)</f>
        <v>Slovenská asociácia fitnes, kulturistiky a silového trojboja</v>
      </c>
      <c r="C107" s="211" t="s">
        <v>2488</v>
      </c>
      <c r="D107" s="110">
        <v>20000</v>
      </c>
      <c r="E107" s="212">
        <v>0</v>
      </c>
      <c r="F107" s="193" t="s">
        <v>381</v>
      </c>
      <c r="G107" s="194" t="s">
        <v>357</v>
      </c>
      <c r="H107" s="194" t="s">
        <v>2438</v>
      </c>
      <c r="I107" s="193" t="str">
        <f t="shared" si="0"/>
        <v>30842069d</v>
      </c>
      <c r="J107" s="194" t="str">
        <f t="shared" si="1"/>
        <v>30842069026 03</v>
      </c>
      <c r="K107" s="209"/>
      <c r="L107" s="194" t="str">
        <f t="shared" si="2"/>
        <v>30842069026 03B</v>
      </c>
      <c r="M107" s="209" t="str">
        <f t="shared" si="3"/>
        <v>Slovenská asociácia fitnes, kulturistiky a silového trojbojadBBarbier Michal</v>
      </c>
      <c r="N107" s="210" t="str">
        <f t="shared" si="4"/>
        <v>30842069dB</v>
      </c>
    </row>
    <row r="108" spans="1:14" ht="9.75" customHeight="1" x14ac:dyDescent="0.25">
      <c r="A108" s="193" t="s">
        <v>1241</v>
      </c>
      <c r="B108" s="207" t="str">
        <f>VLOOKUP(A108,Adr!A:B,2,FALSE)</f>
        <v>Slovenská asociácia fitnes, kulturistiky a silového trojboja</v>
      </c>
      <c r="C108" s="211" t="s">
        <v>2489</v>
      </c>
      <c r="D108" s="110">
        <v>15000</v>
      </c>
      <c r="E108" s="208">
        <v>0</v>
      </c>
      <c r="F108" s="193" t="s">
        <v>381</v>
      </c>
      <c r="G108" s="194" t="s">
        <v>357</v>
      </c>
      <c r="H108" s="194" t="s">
        <v>2438</v>
      </c>
      <c r="I108" s="193" t="str">
        <f t="shared" si="0"/>
        <v>30842069d</v>
      </c>
      <c r="J108" s="194" t="str">
        <f t="shared" si="1"/>
        <v>30842069026 03</v>
      </c>
      <c r="K108" s="209"/>
      <c r="L108" s="194" t="str">
        <f t="shared" si="2"/>
        <v>30842069026 03B</v>
      </c>
      <c r="M108" s="209" t="str">
        <f t="shared" si="3"/>
        <v>Slovenská asociácia fitnes, kulturistiky a silového trojbojadBBellák Jakub</v>
      </c>
      <c r="N108" s="210" t="str">
        <f t="shared" si="4"/>
        <v>30842069dB</v>
      </c>
    </row>
    <row r="109" spans="1:14" ht="9.75" customHeight="1" x14ac:dyDescent="0.25">
      <c r="A109" s="193" t="s">
        <v>1248</v>
      </c>
      <c r="B109" s="207" t="str">
        <f>VLOOKUP(A109,Adr!A:B,2,FALSE)</f>
        <v>Slovenská asociácia Frisbee</v>
      </c>
      <c r="C109" s="189" t="s">
        <v>2490</v>
      </c>
      <c r="D109" s="110">
        <v>69132</v>
      </c>
      <c r="E109" s="212">
        <v>0</v>
      </c>
      <c r="F109" s="193" t="s">
        <v>375</v>
      </c>
      <c r="G109" s="194" t="s">
        <v>355</v>
      </c>
      <c r="H109" s="194" t="s">
        <v>2438</v>
      </c>
      <c r="I109" s="193" t="str">
        <f t="shared" si="0"/>
        <v>31749852a</v>
      </c>
      <c r="J109" s="194" t="str">
        <f t="shared" si="1"/>
        <v>31749852026 02</v>
      </c>
      <c r="K109" s="209" t="s">
        <v>2491</v>
      </c>
      <c r="L109" s="194" t="str">
        <f t="shared" si="2"/>
        <v>31749852026 02B</v>
      </c>
      <c r="M109" s="209" t="str">
        <f t="shared" si="3"/>
        <v>Slovenská asociácia FrisbeeaBšporty s lietajúcim diskom - bežné transfery</v>
      </c>
      <c r="N109" s="210" t="str">
        <f t="shared" si="4"/>
        <v>31749852aB</v>
      </c>
    </row>
    <row r="110" spans="1:14" ht="9.75" customHeight="1" x14ac:dyDescent="0.25">
      <c r="A110" s="193" t="s">
        <v>1258</v>
      </c>
      <c r="B110" s="207" t="str">
        <f>VLOOKUP(A110,Adr!A:B,2,FALSE)</f>
        <v>Slovenská asociácia go</v>
      </c>
      <c r="C110" s="194" t="s">
        <v>2492</v>
      </c>
      <c r="D110" s="213">
        <v>19239</v>
      </c>
      <c r="E110" s="208">
        <v>0</v>
      </c>
      <c r="F110" s="193" t="s">
        <v>375</v>
      </c>
      <c r="G110" s="194" t="s">
        <v>355</v>
      </c>
      <c r="H110" s="194" t="s">
        <v>2438</v>
      </c>
      <c r="I110" s="193" t="str">
        <f t="shared" si="0"/>
        <v>30844711a</v>
      </c>
      <c r="J110" s="194" t="str">
        <f t="shared" si="1"/>
        <v>30844711026 02</v>
      </c>
      <c r="K110" s="209" t="s">
        <v>2493</v>
      </c>
      <c r="L110" s="194" t="str">
        <f t="shared" si="2"/>
        <v>30844711026 02B</v>
      </c>
      <c r="M110" s="209" t="str">
        <f t="shared" si="3"/>
        <v>Slovenská asociácia goaBgo - bežné transfery</v>
      </c>
      <c r="N110" s="210" t="str">
        <f t="shared" si="4"/>
        <v>30844711aB</v>
      </c>
    </row>
    <row r="111" spans="1:14" ht="9.75" customHeight="1" x14ac:dyDescent="0.25">
      <c r="A111" s="193" t="s">
        <v>1266</v>
      </c>
      <c r="B111" s="207" t="str">
        <f>VLOOKUP(A111,Adr!A:B,2,FALSE)</f>
        <v>Slovenská asociácia korfbalu</v>
      </c>
      <c r="C111" s="194" t="s">
        <v>2494</v>
      </c>
      <c r="D111" s="213">
        <v>29908</v>
      </c>
      <c r="E111" s="212">
        <v>0</v>
      </c>
      <c r="F111" s="193" t="s">
        <v>375</v>
      </c>
      <c r="G111" s="194" t="s">
        <v>355</v>
      </c>
      <c r="H111" s="194" t="s">
        <v>2438</v>
      </c>
      <c r="I111" s="193" t="str">
        <f t="shared" si="0"/>
        <v>31940668a</v>
      </c>
      <c r="J111" s="194" t="str">
        <f t="shared" si="1"/>
        <v>31940668026 02</v>
      </c>
      <c r="K111" s="209" t="s">
        <v>2495</v>
      </c>
      <c r="L111" s="194" t="str">
        <f t="shared" si="2"/>
        <v>31940668026 02B</v>
      </c>
      <c r="M111" s="209" t="str">
        <f t="shared" si="3"/>
        <v>Slovenská asociácia korfbaluaBkorfbal - bežné transfery</v>
      </c>
      <c r="N111" s="210" t="str">
        <f t="shared" si="4"/>
        <v>31940668aB</v>
      </c>
    </row>
    <row r="112" spans="1:14" ht="9.75" customHeight="1" x14ac:dyDescent="0.25">
      <c r="A112" s="193" t="s">
        <v>1273</v>
      </c>
      <c r="B112" s="207" t="str">
        <f>VLOOKUP(A112,Adr!A:B,2,FALSE)</f>
        <v>Slovenská asociácia motoristického športu</v>
      </c>
      <c r="C112" s="211" t="s">
        <v>2496</v>
      </c>
      <c r="D112" s="110">
        <v>389148</v>
      </c>
      <c r="E112" s="208">
        <v>0</v>
      </c>
      <c r="F112" s="193" t="s">
        <v>375</v>
      </c>
      <c r="G112" s="194" t="s">
        <v>355</v>
      </c>
      <c r="H112" s="194" t="s">
        <v>2438</v>
      </c>
      <c r="I112" s="193" t="str">
        <f t="shared" si="0"/>
        <v>31824021a</v>
      </c>
      <c r="J112" s="194" t="str">
        <f t="shared" si="1"/>
        <v>31824021026 02</v>
      </c>
      <c r="K112" s="209" t="s">
        <v>2497</v>
      </c>
      <c r="L112" s="194" t="str">
        <f t="shared" si="2"/>
        <v>31824021026 02B</v>
      </c>
      <c r="M112" s="209" t="str">
        <f t="shared" si="3"/>
        <v>Slovenská asociácia motoristického športuaBautomobilový šport - bežné transfery</v>
      </c>
      <c r="N112" s="210" t="str">
        <f t="shared" si="4"/>
        <v>31824021aB</v>
      </c>
    </row>
    <row r="113" spans="1:14" ht="9.75" customHeight="1" x14ac:dyDescent="0.25">
      <c r="A113" s="193" t="s">
        <v>1273</v>
      </c>
      <c r="B113" s="207" t="str">
        <f>VLOOKUP(A113,Adr!A:B,2,FALSE)</f>
        <v>Slovenská asociácia motoristického športu</v>
      </c>
      <c r="C113" s="189" t="s">
        <v>2498</v>
      </c>
      <c r="D113" s="110">
        <v>10000</v>
      </c>
      <c r="E113" s="208">
        <v>0</v>
      </c>
      <c r="F113" s="193" t="s">
        <v>381</v>
      </c>
      <c r="G113" s="194" t="s">
        <v>357</v>
      </c>
      <c r="H113" s="194" t="s">
        <v>2438</v>
      </c>
      <c r="I113" s="193" t="str">
        <f t="shared" si="0"/>
        <v>31824021d</v>
      </c>
      <c r="J113" s="194" t="str">
        <f t="shared" si="1"/>
        <v>31824021026 03</v>
      </c>
      <c r="K113" s="209"/>
      <c r="L113" s="194" t="str">
        <f t="shared" si="2"/>
        <v>31824021026 03B</v>
      </c>
      <c r="M113" s="209" t="str">
        <f t="shared" si="3"/>
        <v>Slovenská asociácia motoristického športudBGašparovič Jakub</v>
      </c>
      <c r="N113" s="210" t="str">
        <f t="shared" si="4"/>
        <v>31824021dB</v>
      </c>
    </row>
    <row r="114" spans="1:14" ht="9.75" customHeight="1" x14ac:dyDescent="0.25">
      <c r="A114" s="193" t="s">
        <v>1273</v>
      </c>
      <c r="B114" s="207" t="str">
        <f>VLOOKUP(A114,Adr!A:B,2,FALSE)</f>
        <v>Slovenská asociácia motoristického športu</v>
      </c>
      <c r="C114" s="189" t="s">
        <v>2499</v>
      </c>
      <c r="D114" s="110">
        <v>20000</v>
      </c>
      <c r="E114" s="212">
        <v>0</v>
      </c>
      <c r="F114" s="193" t="s">
        <v>381</v>
      </c>
      <c r="G114" s="194" t="s">
        <v>357</v>
      </c>
      <c r="H114" s="194" t="s">
        <v>2438</v>
      </c>
      <c r="I114" s="193" t="str">
        <f t="shared" si="0"/>
        <v>31824021d</v>
      </c>
      <c r="J114" s="194" t="str">
        <f t="shared" si="1"/>
        <v>31824021026 03</v>
      </c>
      <c r="K114" s="209"/>
      <c r="L114" s="194" t="str">
        <f t="shared" si="2"/>
        <v>31824021026 03B</v>
      </c>
      <c r="M114" s="209" t="str">
        <f t="shared" si="3"/>
        <v>Slovenská asociácia motoristického športudBHomola Matej</v>
      </c>
      <c r="N114" s="210" t="str">
        <f t="shared" si="4"/>
        <v>31824021dB</v>
      </c>
    </row>
    <row r="115" spans="1:14" ht="9.75" customHeight="1" x14ac:dyDescent="0.25">
      <c r="A115" s="193" t="s">
        <v>1281</v>
      </c>
      <c r="B115" s="207" t="str">
        <f>VLOOKUP(A115,Adr!A:B,2,FALSE)</f>
        <v>Slovenská asociácia naturálnej kulturistiky</v>
      </c>
      <c r="C115" s="104" t="s">
        <v>388</v>
      </c>
      <c r="D115" s="213">
        <v>25000</v>
      </c>
      <c r="E115" s="212">
        <v>0</v>
      </c>
      <c r="F115" s="193" t="s">
        <v>387</v>
      </c>
      <c r="G115" s="194" t="s">
        <v>357</v>
      </c>
      <c r="H115" s="194" t="s">
        <v>2438</v>
      </c>
      <c r="I115" s="193" t="str">
        <f t="shared" si="0"/>
        <v>45009660g</v>
      </c>
      <c r="J115" s="194" t="str">
        <f t="shared" si="1"/>
        <v>45009660026 03</v>
      </c>
      <c r="K115" s="209"/>
      <c r="L115" s="194" t="str">
        <f t="shared" si="2"/>
        <v>45009660026 03B</v>
      </c>
      <c r="M115" s="209" t="str">
        <f t="shared" si="3"/>
        <v>Slovenská asociácia naturálnej kulturistikygBrozvoj športov, ktoré nie sú uznanými podľa zákona č. 440/2015 Z. z.</v>
      </c>
      <c r="N115" s="210" t="str">
        <f t="shared" si="4"/>
        <v>45009660gB</v>
      </c>
    </row>
    <row r="116" spans="1:14" ht="9.75" customHeight="1" x14ac:dyDescent="0.25">
      <c r="A116" s="193" t="s">
        <v>1288</v>
      </c>
      <c r="B116" s="207" t="str">
        <f>VLOOKUP(A116,Adr!A:B,2,FALSE)</f>
        <v>Slovenská asociácia pretláčania rukou</v>
      </c>
      <c r="C116" s="189" t="s">
        <v>2500</v>
      </c>
      <c r="D116" s="110">
        <v>39888</v>
      </c>
      <c r="E116" s="208">
        <v>0</v>
      </c>
      <c r="F116" s="193" t="s">
        <v>375</v>
      </c>
      <c r="G116" s="194" t="s">
        <v>355</v>
      </c>
      <c r="H116" s="194" t="s">
        <v>2438</v>
      </c>
      <c r="I116" s="193" t="str">
        <f t="shared" si="0"/>
        <v>30811686a</v>
      </c>
      <c r="J116" s="194" t="str">
        <f t="shared" si="1"/>
        <v>30811686026 02</v>
      </c>
      <c r="K116" s="209" t="s">
        <v>2501</v>
      </c>
      <c r="L116" s="194" t="str">
        <f t="shared" si="2"/>
        <v>30811686026 02B</v>
      </c>
      <c r="M116" s="209" t="str">
        <f t="shared" si="3"/>
        <v>Slovenská asociácia pretláčania rukouaBpretláčanie rukou - bežné transfery</v>
      </c>
      <c r="N116" s="210" t="str">
        <f t="shared" si="4"/>
        <v>30811686aB</v>
      </c>
    </row>
    <row r="117" spans="1:14" ht="9.75" customHeight="1" x14ac:dyDescent="0.25">
      <c r="A117" s="193" t="s">
        <v>1298</v>
      </c>
      <c r="B117" s="207" t="str">
        <f>VLOOKUP(A117,Adr!A:B,2,FALSE)</f>
        <v>Slovenská asociácia Taekwondo WT</v>
      </c>
      <c r="C117" s="189" t="s">
        <v>2502</v>
      </c>
      <c r="D117" s="110">
        <v>46106</v>
      </c>
      <c r="E117" s="212">
        <v>0</v>
      </c>
      <c r="F117" s="193" t="s">
        <v>375</v>
      </c>
      <c r="G117" s="194" t="s">
        <v>355</v>
      </c>
      <c r="H117" s="194" t="s">
        <v>2438</v>
      </c>
      <c r="I117" s="193" t="str">
        <f t="shared" si="0"/>
        <v>30814910a</v>
      </c>
      <c r="J117" s="194" t="str">
        <f t="shared" si="1"/>
        <v>30814910026 02</v>
      </c>
      <c r="K117" s="209" t="s">
        <v>2503</v>
      </c>
      <c r="L117" s="194" t="str">
        <f t="shared" si="2"/>
        <v>30814910026 02B</v>
      </c>
      <c r="M117" s="209" t="str">
        <f t="shared" si="3"/>
        <v>Slovenská asociácia Taekwondo WTaBtaekwondo - bežné transfery</v>
      </c>
      <c r="N117" s="210" t="str">
        <f t="shared" si="4"/>
        <v>30814910aB</v>
      </c>
    </row>
    <row r="118" spans="1:14" ht="9.75" customHeight="1" x14ac:dyDescent="0.25">
      <c r="A118" s="193" t="s">
        <v>1298</v>
      </c>
      <c r="B118" s="207" t="str">
        <f>VLOOKUP(A118,Adr!A:B,2,FALSE)</f>
        <v>Slovenská asociácia Taekwondo WT</v>
      </c>
      <c r="C118" s="211" t="s">
        <v>2504</v>
      </c>
      <c r="D118" s="110">
        <v>10340</v>
      </c>
      <c r="E118" s="212">
        <v>0</v>
      </c>
      <c r="F118" s="193" t="s">
        <v>379</v>
      </c>
      <c r="G118" s="194" t="s">
        <v>357</v>
      </c>
      <c r="H118" s="194" t="s">
        <v>2438</v>
      </c>
      <c r="I118" s="193" t="str">
        <f t="shared" si="0"/>
        <v>30814910c</v>
      </c>
      <c r="J118" s="194" t="str">
        <f t="shared" si="1"/>
        <v>30814910026 03</v>
      </c>
      <c r="K118" s="209"/>
      <c r="L118" s="194" t="str">
        <f t="shared" si="2"/>
        <v>30814910026 03B</v>
      </c>
      <c r="M118" s="209" t="str">
        <f t="shared" si="3"/>
        <v>Slovenská asociácia Taekwondo WTcBzabezpečenie a rozvoj športu taekwondo zdravotne postihnutých športovcov</v>
      </c>
      <c r="N118" s="210" t="str">
        <f t="shared" si="4"/>
        <v>30814910cB</v>
      </c>
    </row>
    <row r="119" spans="1:14" ht="9.75" customHeight="1" x14ac:dyDescent="0.25">
      <c r="A119" s="193" t="s">
        <v>1298</v>
      </c>
      <c r="B119" s="207" t="str">
        <f>VLOOKUP(A119,Adr!A:B,2,FALSE)</f>
        <v>Slovenská asociácia Taekwondo WT</v>
      </c>
      <c r="C119" s="194" t="s">
        <v>2505</v>
      </c>
      <c r="D119" s="213">
        <v>35000</v>
      </c>
      <c r="E119" s="212">
        <v>0</v>
      </c>
      <c r="F119" s="193" t="s">
        <v>381</v>
      </c>
      <c r="G119" s="194" t="s">
        <v>357</v>
      </c>
      <c r="H119" s="194" t="s">
        <v>2438</v>
      </c>
      <c r="I119" s="193" t="str">
        <f t="shared" si="0"/>
        <v>30814910d</v>
      </c>
      <c r="J119" s="194" t="str">
        <f t="shared" si="1"/>
        <v>30814910026 03</v>
      </c>
      <c r="K119" s="209"/>
      <c r="L119" s="194" t="str">
        <f t="shared" si="2"/>
        <v>30814910026 03B</v>
      </c>
      <c r="M119" s="209" t="str">
        <f t="shared" si="3"/>
        <v>Slovenská asociácia Taekwondo WTdBBérešová Adriana</v>
      </c>
      <c r="N119" s="210" t="str">
        <f t="shared" si="4"/>
        <v>30814910dB</v>
      </c>
    </row>
    <row r="120" spans="1:14" ht="9.75" customHeight="1" x14ac:dyDescent="0.25">
      <c r="A120" s="188">
        <v>30814910</v>
      </c>
      <c r="B120" s="207" t="str">
        <f>VLOOKUP(A120,Adr!A:B,2,FALSE)</f>
        <v>Slovenská asociácia taekwondo WT</v>
      </c>
      <c r="C120" s="189" t="s">
        <v>398</v>
      </c>
      <c r="D120" s="110">
        <v>4800</v>
      </c>
      <c r="E120" s="208">
        <v>0</v>
      </c>
      <c r="F120" s="193" t="s">
        <v>397</v>
      </c>
      <c r="G120" s="194" t="s">
        <v>353</v>
      </c>
      <c r="H120" s="194" t="s">
        <v>2438</v>
      </c>
      <c r="I120" s="193" t="str">
        <f t="shared" si="0"/>
        <v>30814910l</v>
      </c>
      <c r="J120" s="194" t="str">
        <f t="shared" si="1"/>
        <v>30814910026 01</v>
      </c>
      <c r="K120" s="209"/>
      <c r="L120" s="194" t="str">
        <f t="shared" si="2"/>
        <v>30814910026 01B</v>
      </c>
      <c r="M120" s="209" t="str">
        <f t="shared" si="3"/>
        <v>Slovenská asociácia taekwondo WTlBšportové pohybové tábory pre mládež</v>
      </c>
      <c r="N120" s="210" t="str">
        <f t="shared" si="4"/>
        <v>30814910lB</v>
      </c>
    </row>
    <row r="121" spans="1:14" ht="9.75" customHeight="1" x14ac:dyDescent="0.25">
      <c r="A121" s="188" t="s">
        <v>1310</v>
      </c>
      <c r="B121" s="207" t="str">
        <f>VLOOKUP(A121,Adr!A:B,2,FALSE)</f>
        <v>Slovenská asociácia univerzitného športu</v>
      </c>
      <c r="C121" s="189" t="s">
        <v>2506</v>
      </c>
      <c r="D121" s="110">
        <v>588000</v>
      </c>
      <c r="E121" s="212">
        <v>0</v>
      </c>
      <c r="F121" s="193" t="s">
        <v>385</v>
      </c>
      <c r="G121" s="194" t="s">
        <v>357</v>
      </c>
      <c r="H121" s="194" t="s">
        <v>2438</v>
      </c>
      <c r="I121" s="193" t="str">
        <f t="shared" si="0"/>
        <v>17316731f</v>
      </c>
      <c r="J121" s="194" t="str">
        <f t="shared" si="1"/>
        <v>17316731026 03</v>
      </c>
      <c r="K121" s="209"/>
      <c r="L121" s="194" t="str">
        <f t="shared" si="2"/>
        <v>17316731026 03B</v>
      </c>
      <c r="M121" s="209" t="str">
        <f t="shared" si="3"/>
        <v>Slovenská asociácia univerzitného športufBAktivity a úlohy v oblasti univerzitného športu v roku 2025</v>
      </c>
      <c r="N121" s="210" t="str">
        <f t="shared" si="4"/>
        <v>17316731fB</v>
      </c>
    </row>
    <row r="122" spans="1:14" ht="9.75" customHeight="1" x14ac:dyDescent="0.25">
      <c r="A122" s="193" t="s">
        <v>1319</v>
      </c>
      <c r="B122" s="207" t="str">
        <f>VLOOKUP(A122,Adr!A:B,2,FALSE)</f>
        <v>SLOVENSKÁ ASOCIÁCIA ZLATOKOPOV</v>
      </c>
      <c r="C122" s="194" t="s">
        <v>388</v>
      </c>
      <c r="D122" s="213">
        <v>25000</v>
      </c>
      <c r="E122" s="212">
        <v>0</v>
      </c>
      <c r="F122" s="193" t="s">
        <v>387</v>
      </c>
      <c r="G122" s="194" t="s">
        <v>357</v>
      </c>
      <c r="H122" s="194" t="s">
        <v>2438</v>
      </c>
      <c r="I122" s="193" t="str">
        <f t="shared" si="0"/>
        <v>31929931g</v>
      </c>
      <c r="J122" s="194" t="str">
        <f t="shared" si="1"/>
        <v>31929931026 03</v>
      </c>
      <c r="K122" s="209"/>
      <c r="L122" s="194" t="str">
        <f t="shared" si="2"/>
        <v>31929931026 03B</v>
      </c>
      <c r="M122" s="209" t="str">
        <f t="shared" si="3"/>
        <v>SLOVENSKÁ ASOCIÁCIA ZLATOKOPOVgBrozvoj športov, ktoré nie sú uznanými podľa zákona č. 440/2015 Z. z.</v>
      </c>
      <c r="N122" s="210" t="str">
        <f t="shared" si="4"/>
        <v>31929931gB</v>
      </c>
    </row>
    <row r="123" spans="1:14" ht="9.75" customHeight="1" x14ac:dyDescent="0.25">
      <c r="A123" s="188" t="s">
        <v>1326</v>
      </c>
      <c r="B123" s="207" t="str">
        <f>VLOOKUP(A123,Adr!A:B,2,FALSE)</f>
        <v>Slovenská asociácia zrakovo postihnutých športovcov</v>
      </c>
      <c r="C123" s="194" t="s">
        <v>2441</v>
      </c>
      <c r="D123" s="213">
        <v>174534</v>
      </c>
      <c r="E123" s="212">
        <v>0</v>
      </c>
      <c r="F123" s="193" t="s">
        <v>379</v>
      </c>
      <c r="G123" s="194" t="s">
        <v>357</v>
      </c>
      <c r="H123" s="194" t="s">
        <v>2438</v>
      </c>
      <c r="I123" s="193" t="str">
        <f t="shared" si="0"/>
        <v>30841798c</v>
      </c>
      <c r="J123" s="194" t="str">
        <f t="shared" si="1"/>
        <v>30841798026 03</v>
      </c>
      <c r="K123" s="209"/>
      <c r="L123" s="194" t="str">
        <f t="shared" si="2"/>
        <v>30841798026 03B</v>
      </c>
      <c r="M123" s="209" t="str">
        <f t="shared" si="3"/>
        <v>Slovenská asociácia zrakovo postihnutých športovcovcBzabezpečenie činnosti a úloh v roku 2025</v>
      </c>
      <c r="N123" s="210" t="str">
        <f t="shared" si="4"/>
        <v>30841798cB</v>
      </c>
    </row>
    <row r="124" spans="1:14" ht="9.75" customHeight="1" x14ac:dyDescent="0.25">
      <c r="A124" s="193" t="s">
        <v>1335</v>
      </c>
      <c r="B124" s="207" t="str">
        <f>VLOOKUP(A124,Adr!A:B,2,FALSE)</f>
        <v>Slovenská baseballová federácia</v>
      </c>
      <c r="C124" s="189" t="s">
        <v>2507</v>
      </c>
      <c r="D124" s="110">
        <v>134297</v>
      </c>
      <c r="E124" s="208">
        <v>0</v>
      </c>
      <c r="F124" s="193" t="s">
        <v>375</v>
      </c>
      <c r="G124" s="194" t="s">
        <v>355</v>
      </c>
      <c r="H124" s="194" t="s">
        <v>2438</v>
      </c>
      <c r="I124" s="193" t="str">
        <f t="shared" si="0"/>
        <v>30844568a</v>
      </c>
      <c r="J124" s="194" t="str">
        <f t="shared" si="1"/>
        <v>30844568026 02</v>
      </c>
      <c r="K124" s="209" t="s">
        <v>2508</v>
      </c>
      <c r="L124" s="194" t="str">
        <f t="shared" si="2"/>
        <v>30844568026 02B</v>
      </c>
      <c r="M124" s="209" t="str">
        <f t="shared" si="3"/>
        <v>Slovenská baseballová federáciaaBbaseball - bežné transfery</v>
      </c>
      <c r="N124" s="210" t="str">
        <f t="shared" si="4"/>
        <v>30844568aB</v>
      </c>
    </row>
    <row r="125" spans="1:14" ht="9.75" customHeight="1" x14ac:dyDescent="0.25">
      <c r="A125" s="193" t="s">
        <v>1342</v>
      </c>
      <c r="B125" s="207" t="str">
        <f>VLOOKUP(A125,Adr!A:B,2,FALSE)</f>
        <v>Slovenská basketbalová asociácia</v>
      </c>
      <c r="C125" s="194" t="s">
        <v>2509</v>
      </c>
      <c r="D125" s="213">
        <v>1013260</v>
      </c>
      <c r="E125" s="212">
        <v>0</v>
      </c>
      <c r="F125" s="193" t="s">
        <v>375</v>
      </c>
      <c r="G125" s="194" t="s">
        <v>355</v>
      </c>
      <c r="H125" s="194" t="s">
        <v>2438</v>
      </c>
      <c r="I125" s="193" t="str">
        <f t="shared" si="0"/>
        <v>17315166a</v>
      </c>
      <c r="J125" s="194" t="str">
        <f t="shared" si="1"/>
        <v>17315166026 02</v>
      </c>
      <c r="K125" s="209" t="s">
        <v>2510</v>
      </c>
      <c r="L125" s="194" t="str">
        <f t="shared" si="2"/>
        <v>17315166026 02B</v>
      </c>
      <c r="M125" s="209" t="str">
        <f t="shared" si="3"/>
        <v>Slovenská basketbalová asociáciaaBbasketbal - bežné transfery</v>
      </c>
      <c r="N125" s="210" t="str">
        <f t="shared" si="4"/>
        <v>17315166aB</v>
      </c>
    </row>
    <row r="126" spans="1:14" ht="9.75" customHeight="1" x14ac:dyDescent="0.25">
      <c r="A126" s="193" t="s">
        <v>1350</v>
      </c>
      <c r="B126" s="207" t="str">
        <f>VLOOKUP(A126,Adr!A:B,2,FALSE)</f>
        <v>Slovenská boxerská federácia</v>
      </c>
      <c r="C126" s="194" t="s">
        <v>2511</v>
      </c>
      <c r="D126" s="213">
        <v>314012</v>
      </c>
      <c r="E126" s="208">
        <v>0</v>
      </c>
      <c r="F126" s="193" t="s">
        <v>375</v>
      </c>
      <c r="G126" s="194" t="s">
        <v>355</v>
      </c>
      <c r="H126" s="194" t="s">
        <v>2438</v>
      </c>
      <c r="I126" s="193" t="str">
        <f t="shared" si="0"/>
        <v>31744621a</v>
      </c>
      <c r="J126" s="194" t="str">
        <f t="shared" si="1"/>
        <v>31744621026 02</v>
      </c>
      <c r="K126" s="209" t="s">
        <v>2512</v>
      </c>
      <c r="L126" s="194" t="str">
        <f t="shared" si="2"/>
        <v>31744621026 02B</v>
      </c>
      <c r="M126" s="209" t="str">
        <f t="shared" si="3"/>
        <v>Slovenská boxerská federáciaaBbox - bežné transfery</v>
      </c>
      <c r="N126" s="210" t="str">
        <f t="shared" si="4"/>
        <v>31744621aB</v>
      </c>
    </row>
    <row r="127" spans="1:14" ht="9.75" customHeight="1" x14ac:dyDescent="0.25">
      <c r="A127" s="193" t="s">
        <v>1350</v>
      </c>
      <c r="B127" s="207" t="str">
        <f>VLOOKUP(A127,Adr!A:B,2,FALSE)</f>
        <v>Slovenská boxerská federácia</v>
      </c>
      <c r="C127" s="194" t="s">
        <v>2513</v>
      </c>
      <c r="D127" s="110">
        <v>15000</v>
      </c>
      <c r="E127" s="208">
        <v>0</v>
      </c>
      <c r="F127" s="193" t="s">
        <v>381</v>
      </c>
      <c r="G127" s="194" t="s">
        <v>357</v>
      </c>
      <c r="H127" s="194" t="s">
        <v>2438</v>
      </c>
      <c r="I127" s="193" t="str">
        <f t="shared" si="0"/>
        <v>31744621d</v>
      </c>
      <c r="J127" s="194" t="str">
        <f t="shared" si="1"/>
        <v>31744621026 03</v>
      </c>
      <c r="K127" s="209"/>
      <c r="L127" s="194" t="str">
        <f t="shared" si="2"/>
        <v>31744621026 03B</v>
      </c>
      <c r="M127" s="209" t="str">
        <f t="shared" si="3"/>
        <v>Slovenská boxerská federáciadBĎuríková Nicole</v>
      </c>
      <c r="N127" s="210" t="str">
        <f t="shared" si="4"/>
        <v>31744621dB</v>
      </c>
    </row>
    <row r="128" spans="1:14" ht="9.75" customHeight="1" x14ac:dyDescent="0.25">
      <c r="A128" s="193" t="s">
        <v>1350</v>
      </c>
      <c r="B128" s="207" t="str">
        <f>VLOOKUP(A128,Adr!A:B,2,FALSE)</f>
        <v>Slovenská boxerská federácia</v>
      </c>
      <c r="C128" s="189" t="s">
        <v>2514</v>
      </c>
      <c r="D128" s="110">
        <v>20000</v>
      </c>
      <c r="E128" s="212">
        <v>0</v>
      </c>
      <c r="F128" s="193" t="s">
        <v>381</v>
      </c>
      <c r="G128" s="194" t="s">
        <v>357</v>
      </c>
      <c r="H128" s="194" t="s">
        <v>2438</v>
      </c>
      <c r="I128" s="193" t="str">
        <f t="shared" si="0"/>
        <v>31744621d</v>
      </c>
      <c r="J128" s="194" t="str">
        <f t="shared" si="1"/>
        <v>31744621026 03</v>
      </c>
      <c r="K128" s="209"/>
      <c r="L128" s="194" t="str">
        <f t="shared" si="2"/>
        <v>31744621026 03B</v>
      </c>
      <c r="M128" s="209" t="str">
        <f t="shared" si="3"/>
        <v>Slovenská boxerská federáciadBHerceg Miroslav</v>
      </c>
      <c r="N128" s="210" t="str">
        <f t="shared" si="4"/>
        <v>31744621dB</v>
      </c>
    </row>
    <row r="129" spans="1:14" ht="9.75" customHeight="1" x14ac:dyDescent="0.25">
      <c r="A129" s="188" t="s">
        <v>1350</v>
      </c>
      <c r="B129" s="207" t="str">
        <f>VLOOKUP(A129,Adr!A:B,2,FALSE)</f>
        <v>Slovenská boxerská federácia</v>
      </c>
      <c r="C129" s="211" t="s">
        <v>2515</v>
      </c>
      <c r="D129" s="110">
        <v>20000</v>
      </c>
      <c r="E129" s="208">
        <v>0</v>
      </c>
      <c r="F129" s="193" t="s">
        <v>381</v>
      </c>
      <c r="G129" s="194" t="s">
        <v>357</v>
      </c>
      <c r="H129" s="194" t="s">
        <v>2438</v>
      </c>
      <c r="I129" s="193" t="str">
        <f t="shared" si="0"/>
        <v>31744621d</v>
      </c>
      <c r="J129" s="194" t="str">
        <f t="shared" si="1"/>
        <v>31744621026 03</v>
      </c>
      <c r="K129" s="209"/>
      <c r="L129" s="194" t="str">
        <f t="shared" si="2"/>
        <v>31744621026 03B</v>
      </c>
      <c r="M129" s="209" t="str">
        <f t="shared" si="3"/>
        <v>Slovenská boxerská federáciadBJedináková Miroslava</v>
      </c>
      <c r="N129" s="210" t="str">
        <f t="shared" si="4"/>
        <v>31744621dB</v>
      </c>
    </row>
    <row r="130" spans="1:14" ht="9.75" customHeight="1" x14ac:dyDescent="0.25">
      <c r="A130" s="193" t="s">
        <v>1350</v>
      </c>
      <c r="B130" s="207" t="str">
        <f>VLOOKUP(A130,Adr!A:B,2,FALSE)</f>
        <v>Slovenská boxerská federácia</v>
      </c>
      <c r="C130" s="211" t="s">
        <v>2516</v>
      </c>
      <c r="D130" s="110">
        <v>45000</v>
      </c>
      <c r="E130" s="212">
        <v>0</v>
      </c>
      <c r="F130" s="193" t="s">
        <v>381</v>
      </c>
      <c r="G130" s="194" t="s">
        <v>357</v>
      </c>
      <c r="H130" s="194" t="s">
        <v>2438</v>
      </c>
      <c r="I130" s="193" t="str">
        <f t="shared" si="0"/>
        <v>31744621d</v>
      </c>
      <c r="J130" s="194" t="str">
        <f t="shared" si="1"/>
        <v>31744621026 03</v>
      </c>
      <c r="K130" s="209"/>
      <c r="L130" s="194" t="str">
        <f t="shared" si="2"/>
        <v>31744621026 03B</v>
      </c>
      <c r="M130" s="209" t="str">
        <f t="shared" si="3"/>
        <v>Slovenská boxerská federáciadBKubalová Tamara</v>
      </c>
      <c r="N130" s="210" t="str">
        <f t="shared" si="4"/>
        <v>31744621dB</v>
      </c>
    </row>
    <row r="131" spans="1:14" ht="9.75" customHeight="1" x14ac:dyDescent="0.25">
      <c r="A131" s="193" t="s">
        <v>1350</v>
      </c>
      <c r="B131" s="207" t="str">
        <f>VLOOKUP(A131,Adr!A:B,2,FALSE)</f>
        <v>Slovenská boxerská federácia</v>
      </c>
      <c r="C131" s="189" t="s">
        <v>2517</v>
      </c>
      <c r="D131" s="110">
        <v>15000</v>
      </c>
      <c r="E131" s="208">
        <v>0</v>
      </c>
      <c r="F131" s="193" t="s">
        <v>381</v>
      </c>
      <c r="G131" s="194" t="s">
        <v>357</v>
      </c>
      <c r="H131" s="194" t="s">
        <v>2438</v>
      </c>
      <c r="I131" s="193" t="str">
        <f t="shared" si="0"/>
        <v>31744621d</v>
      </c>
      <c r="J131" s="194" t="str">
        <f t="shared" si="1"/>
        <v>31744621026 03</v>
      </c>
      <c r="K131" s="209"/>
      <c r="L131" s="194" t="str">
        <f t="shared" si="2"/>
        <v>31744621026 03B</v>
      </c>
      <c r="M131" s="209" t="str">
        <f t="shared" si="3"/>
        <v>Slovenská boxerská federáciadBLovašová Bibiana</v>
      </c>
      <c r="N131" s="210" t="str">
        <f t="shared" si="4"/>
        <v>31744621dB</v>
      </c>
    </row>
    <row r="132" spans="1:14" ht="9.75" customHeight="1" x14ac:dyDescent="0.25">
      <c r="A132" s="193" t="s">
        <v>1350</v>
      </c>
      <c r="B132" s="207" t="str">
        <f>VLOOKUP(A132,Adr!A:B,2,FALSE)</f>
        <v>Slovenská boxerská federácia</v>
      </c>
      <c r="C132" s="189" t="s">
        <v>2518</v>
      </c>
      <c r="D132" s="110">
        <v>45000</v>
      </c>
      <c r="E132" s="212">
        <v>0</v>
      </c>
      <c r="F132" s="193" t="s">
        <v>381</v>
      </c>
      <c r="G132" s="194" t="s">
        <v>357</v>
      </c>
      <c r="H132" s="194" t="s">
        <v>2438</v>
      </c>
      <c r="I132" s="193" t="str">
        <f t="shared" si="0"/>
        <v>31744621d</v>
      </c>
      <c r="J132" s="194" t="str">
        <f t="shared" si="1"/>
        <v>31744621026 03</v>
      </c>
      <c r="K132" s="209"/>
      <c r="L132" s="194" t="str">
        <f t="shared" si="2"/>
        <v>31744621026 03B</v>
      </c>
      <c r="M132" s="209" t="str">
        <f t="shared" si="3"/>
        <v>Slovenská boxerská federáciadBTriebeľová Jessica</v>
      </c>
      <c r="N132" s="210" t="str">
        <f t="shared" si="4"/>
        <v>31744621dB</v>
      </c>
    </row>
    <row r="133" spans="1:14" ht="9.75" customHeight="1" x14ac:dyDescent="0.25">
      <c r="A133" s="193" t="s">
        <v>1350</v>
      </c>
      <c r="B133" s="207" t="str">
        <f>VLOOKUP(A133,Adr!A:B,2,FALSE)</f>
        <v>Slovenská boxerská federácia</v>
      </c>
      <c r="C133" s="211" t="s">
        <v>2519</v>
      </c>
      <c r="D133" s="110">
        <v>10000</v>
      </c>
      <c r="E133" s="208">
        <v>0</v>
      </c>
      <c r="F133" s="193" t="s">
        <v>381</v>
      </c>
      <c r="G133" s="194" t="s">
        <v>357</v>
      </c>
      <c r="H133" s="194" t="s">
        <v>2438</v>
      </c>
      <c r="I133" s="193" t="str">
        <f t="shared" si="0"/>
        <v>31744621d</v>
      </c>
      <c r="J133" s="194" t="str">
        <f t="shared" si="1"/>
        <v>31744621026 03</v>
      </c>
      <c r="K133" s="209"/>
      <c r="L133" s="194" t="str">
        <f t="shared" si="2"/>
        <v>31744621026 03B</v>
      </c>
      <c r="M133" s="209" t="str">
        <f t="shared" si="3"/>
        <v>Slovenská boxerská federáciadBVymyslický Lukáš</v>
      </c>
      <c r="N133" s="210" t="str">
        <f t="shared" si="4"/>
        <v>31744621dB</v>
      </c>
    </row>
    <row r="134" spans="1:14" ht="9.75" customHeight="1" x14ac:dyDescent="0.25">
      <c r="A134" s="193" t="s">
        <v>1350</v>
      </c>
      <c r="B134" s="207" t="str">
        <f>VLOOKUP(A134,Adr!A:B,2,FALSE)</f>
        <v>Slovenská boxerská federácia</v>
      </c>
      <c r="C134" s="194" t="s">
        <v>386</v>
      </c>
      <c r="D134" s="195">
        <v>20000</v>
      </c>
      <c r="E134" s="212">
        <v>0</v>
      </c>
      <c r="F134" s="193" t="s">
        <v>385</v>
      </c>
      <c r="G134" s="194" t="s">
        <v>357</v>
      </c>
      <c r="H134" s="194" t="s">
        <v>2438</v>
      </c>
      <c r="I134" s="193" t="str">
        <f t="shared" si="0"/>
        <v>31744621f</v>
      </c>
      <c r="J134" s="194" t="str">
        <f t="shared" si="1"/>
        <v>31744621026 03</v>
      </c>
      <c r="K134" s="209"/>
      <c r="L134" s="194" t="str">
        <f t="shared" si="2"/>
        <v>31744621026 03B</v>
      </c>
      <c r="M134" s="209" t="str">
        <f t="shared" si="3"/>
        <v>Slovenská boxerská federáciafBplnenie úloh verejného záujmu v športe</v>
      </c>
      <c r="N134" s="210" t="str">
        <f t="shared" si="4"/>
        <v>31744621fB</v>
      </c>
    </row>
    <row r="135" spans="1:14" ht="9.75" customHeight="1" x14ac:dyDescent="0.25">
      <c r="A135" s="193" t="s">
        <v>1359</v>
      </c>
      <c r="B135" s="207" t="str">
        <f>VLOOKUP(A135,Adr!A:B,2,FALSE)</f>
        <v>SLOVENSKÁ CYKLOTRIALOVÁ ÚNIA</v>
      </c>
      <c r="C135" s="211" t="s">
        <v>2470</v>
      </c>
      <c r="D135" s="110">
        <v>36500</v>
      </c>
      <c r="E135" s="208">
        <v>0</v>
      </c>
      <c r="F135" s="193" t="s">
        <v>385</v>
      </c>
      <c r="G135" s="194" t="s">
        <v>357</v>
      </c>
      <c r="H135" s="194" t="s">
        <v>2438</v>
      </c>
      <c r="I135" s="193" t="str">
        <f t="shared" si="0"/>
        <v>34056939f</v>
      </c>
      <c r="J135" s="194" t="str">
        <f t="shared" si="1"/>
        <v>34056939026 03</v>
      </c>
      <c r="K135" s="209"/>
      <c r="L135" s="194" t="str">
        <f t="shared" si="2"/>
        <v>34056939026 03B</v>
      </c>
      <c r="M135" s="209" t="str">
        <f t="shared" si="3"/>
        <v>SLOVENSKÁ CYKLOTRIALOVÁ ÚNIAfBpodpora a rozvoj športu</v>
      </c>
      <c r="N135" s="210" t="str">
        <f t="shared" si="4"/>
        <v>34056939fB</v>
      </c>
    </row>
    <row r="136" spans="1:14" ht="9.75" customHeight="1" x14ac:dyDescent="0.25">
      <c r="A136" s="193" t="s">
        <v>1367</v>
      </c>
      <c r="B136" s="207" t="str">
        <f>VLOOKUP(A136,Adr!A:B,2,FALSE)</f>
        <v>Slovenská Escrima Wing Tsun Organizácia (SEWTO)</v>
      </c>
      <c r="C136" s="189" t="s">
        <v>388</v>
      </c>
      <c r="D136" s="110">
        <v>19200</v>
      </c>
      <c r="E136" s="212">
        <v>0</v>
      </c>
      <c r="F136" s="193" t="s">
        <v>387</v>
      </c>
      <c r="G136" s="194" t="s">
        <v>357</v>
      </c>
      <c r="H136" s="194" t="s">
        <v>2438</v>
      </c>
      <c r="I136" s="193" t="str">
        <f t="shared" si="0"/>
        <v>37824465g</v>
      </c>
      <c r="J136" s="194" t="str">
        <f t="shared" si="1"/>
        <v>37824465026 03</v>
      </c>
      <c r="K136" s="209"/>
      <c r="L136" s="194" t="str">
        <f t="shared" si="2"/>
        <v>37824465026 03B</v>
      </c>
      <c r="M136" s="209" t="str">
        <f t="shared" si="3"/>
        <v>Slovenská Escrima Wing Tsun Organizácia (SEWTO)gBrozvoj športov, ktoré nie sú uznanými podľa zákona č. 440/2015 Z. z.</v>
      </c>
      <c r="N136" s="210" t="str">
        <f t="shared" si="4"/>
        <v>37824465gB</v>
      </c>
    </row>
    <row r="137" spans="1:14" ht="9.75" customHeight="1" x14ac:dyDescent="0.25">
      <c r="A137" s="193" t="s">
        <v>1367</v>
      </c>
      <c r="B137" s="207" t="str">
        <f>VLOOKUP(A137,Adr!A:B,2,FALSE)</f>
        <v>Slovenská Escrima Wing Tsun Organizácia (SEWTO)</v>
      </c>
      <c r="C137" s="189" t="s">
        <v>398</v>
      </c>
      <c r="D137" s="110">
        <v>4324</v>
      </c>
      <c r="E137" s="208">
        <v>0</v>
      </c>
      <c r="F137" s="193" t="s">
        <v>397</v>
      </c>
      <c r="G137" s="194" t="s">
        <v>353</v>
      </c>
      <c r="H137" s="194" t="s">
        <v>2438</v>
      </c>
      <c r="I137" s="193" t="str">
        <f t="shared" si="0"/>
        <v>37824465l</v>
      </c>
      <c r="J137" s="194" t="str">
        <f t="shared" si="1"/>
        <v>37824465026 01</v>
      </c>
      <c r="K137" s="209"/>
      <c r="L137" s="194" t="str">
        <f t="shared" si="2"/>
        <v>37824465026 01B</v>
      </c>
      <c r="M137" s="209" t="str">
        <f t="shared" si="3"/>
        <v>Slovenská Escrima Wing Tsun Organizácia (SEWTO)lBšportové pohybové tábory pre mládež</v>
      </c>
      <c r="N137" s="210" t="str">
        <f t="shared" si="4"/>
        <v>37824465lB</v>
      </c>
    </row>
    <row r="138" spans="1:14" ht="9.75" customHeight="1" x14ac:dyDescent="0.25">
      <c r="A138" s="193" t="s">
        <v>1377</v>
      </c>
      <c r="B138" s="207" t="str">
        <f>VLOOKUP(A138,Adr!A:B,2,FALSE)</f>
        <v>Slovenská federácia karate a bojových umení</v>
      </c>
      <c r="C138" s="211" t="s">
        <v>388</v>
      </c>
      <c r="D138" s="110">
        <v>138000</v>
      </c>
      <c r="E138" s="208">
        <v>0</v>
      </c>
      <c r="F138" s="193" t="s">
        <v>387</v>
      </c>
      <c r="G138" s="194" t="s">
        <v>357</v>
      </c>
      <c r="H138" s="194" t="s">
        <v>2438</v>
      </c>
      <c r="I138" s="193" t="str">
        <f t="shared" si="0"/>
        <v>34003975g</v>
      </c>
      <c r="J138" s="194" t="str">
        <f t="shared" si="1"/>
        <v>34003975026 03</v>
      </c>
      <c r="K138" s="209"/>
      <c r="L138" s="194" t="str">
        <f t="shared" si="2"/>
        <v>34003975026 03B</v>
      </c>
      <c r="M138" s="209" t="str">
        <f t="shared" si="3"/>
        <v>Slovenská federácia karate a bojových umenígBrozvoj športov, ktoré nie sú uznanými podľa zákona č. 440/2015 Z. z.</v>
      </c>
      <c r="N138" s="210" t="str">
        <f t="shared" si="4"/>
        <v>34003975gB</v>
      </c>
    </row>
    <row r="139" spans="1:14" ht="9.75" customHeight="1" x14ac:dyDescent="0.25">
      <c r="A139" s="193" t="s">
        <v>1377</v>
      </c>
      <c r="B139" s="207" t="str">
        <f>VLOOKUP(A139,Adr!A:B,2,FALSE)</f>
        <v>Slovenská federácia karate a bojových umení</v>
      </c>
      <c r="C139" s="189" t="s">
        <v>398</v>
      </c>
      <c r="D139" s="110">
        <v>3200</v>
      </c>
      <c r="E139" s="212">
        <v>0</v>
      </c>
      <c r="F139" s="193" t="s">
        <v>397</v>
      </c>
      <c r="G139" s="194" t="s">
        <v>353</v>
      </c>
      <c r="H139" s="194" t="s">
        <v>2438</v>
      </c>
      <c r="I139" s="193" t="str">
        <f t="shared" si="0"/>
        <v>34003975l</v>
      </c>
      <c r="J139" s="194" t="str">
        <f t="shared" si="1"/>
        <v>34003975026 01</v>
      </c>
      <c r="K139" s="209"/>
      <c r="L139" s="194" t="str">
        <f t="shared" si="2"/>
        <v>34003975026 01B</v>
      </c>
      <c r="M139" s="209" t="str">
        <f t="shared" si="3"/>
        <v>Slovenská federácia karate a bojových umenílBšportové pohybové tábory pre mládež</v>
      </c>
      <c r="N139" s="210" t="str">
        <f t="shared" si="4"/>
        <v>34003975lB</v>
      </c>
    </row>
    <row r="140" spans="1:14" ht="9.75" customHeight="1" x14ac:dyDescent="0.25">
      <c r="A140" s="193" t="s">
        <v>1377</v>
      </c>
      <c r="B140" s="207" t="str">
        <f>VLOOKUP(A140,Adr!A:B,2,FALSE)</f>
        <v>Slovenská federácia karate a bojových umení</v>
      </c>
      <c r="C140" s="104" t="s">
        <v>2520</v>
      </c>
      <c r="D140" s="213">
        <v>7000</v>
      </c>
      <c r="E140" s="212">
        <v>0</v>
      </c>
      <c r="F140" s="193" t="s">
        <v>399</v>
      </c>
      <c r="G140" s="194" t="s">
        <v>357</v>
      </c>
      <c r="H140" s="194" t="s">
        <v>2438</v>
      </c>
      <c r="I140" s="193" t="str">
        <f t="shared" si="0"/>
        <v>34003975m</v>
      </c>
      <c r="J140" s="194" t="str">
        <f t="shared" si="1"/>
        <v>34003975026 03</v>
      </c>
      <c r="K140" s="209"/>
      <c r="L140" s="194" t="str">
        <f t="shared" si="2"/>
        <v>34003975026 03B</v>
      </c>
      <c r="M140" s="209" t="str">
        <f t="shared" si="3"/>
        <v>Slovenská federácia karate a bojových umenímBXXVIII. Slovakia open- WUKF European Cup 2025</v>
      </c>
      <c r="N140" s="210" t="str">
        <f t="shared" si="4"/>
        <v>34003975mB</v>
      </c>
    </row>
    <row r="141" spans="1:14" ht="9.75" customHeight="1" x14ac:dyDescent="0.25">
      <c r="A141" s="193" t="s">
        <v>1384</v>
      </c>
      <c r="B141" s="207" t="str">
        <f>VLOOKUP(A141,Adr!A:B,2,FALSE)</f>
        <v>Slovenská federácia pétanque</v>
      </c>
      <c r="C141" s="194" t="s">
        <v>2521</v>
      </c>
      <c r="D141" s="213">
        <v>19239</v>
      </c>
      <c r="E141" s="208">
        <v>0</v>
      </c>
      <c r="F141" s="193" t="s">
        <v>375</v>
      </c>
      <c r="G141" s="194" t="s">
        <v>355</v>
      </c>
      <c r="H141" s="194" t="s">
        <v>2438</v>
      </c>
      <c r="I141" s="193" t="str">
        <f t="shared" si="0"/>
        <v>36064742a</v>
      </c>
      <c r="J141" s="194" t="str">
        <f t="shared" si="1"/>
        <v>36064742026 02</v>
      </c>
      <c r="K141" s="209" t="s">
        <v>2522</v>
      </c>
      <c r="L141" s="194" t="str">
        <f t="shared" si="2"/>
        <v>36064742026 02B</v>
      </c>
      <c r="M141" s="209" t="str">
        <f t="shared" si="3"/>
        <v>Slovenská federácia pétanqueaBpétanque - bežné transfery</v>
      </c>
      <c r="N141" s="210" t="str">
        <f t="shared" si="4"/>
        <v>36064742aB</v>
      </c>
    </row>
    <row r="142" spans="1:14" ht="9.75" customHeight="1" x14ac:dyDescent="0.25">
      <c r="A142" s="193" t="s">
        <v>1392</v>
      </c>
      <c r="B142" s="207" t="str">
        <f>VLOOKUP(A142,Adr!A:B,2,FALSE)</f>
        <v>Slovenská footgolfová asociácia</v>
      </c>
      <c r="C142" s="189" t="s">
        <v>388</v>
      </c>
      <c r="D142" s="110">
        <v>84600</v>
      </c>
      <c r="E142" s="208">
        <v>0</v>
      </c>
      <c r="F142" s="193" t="s">
        <v>387</v>
      </c>
      <c r="G142" s="194" t="s">
        <v>357</v>
      </c>
      <c r="H142" s="194" t="s">
        <v>2438</v>
      </c>
      <c r="I142" s="193" t="str">
        <f t="shared" si="0"/>
        <v>42361885g</v>
      </c>
      <c r="J142" s="194" t="str">
        <f t="shared" si="1"/>
        <v>42361885026 03</v>
      </c>
      <c r="K142" s="209"/>
      <c r="L142" s="194" t="str">
        <f t="shared" si="2"/>
        <v>42361885026 03B</v>
      </c>
      <c r="M142" s="209" t="str">
        <f t="shared" si="3"/>
        <v>Slovenská footgolfová asociáciagBrozvoj športov, ktoré nie sú uznanými podľa zákona č. 440/2015 Z. z.</v>
      </c>
      <c r="N142" s="210" t="str">
        <f t="shared" si="4"/>
        <v>42361885gB</v>
      </c>
    </row>
    <row r="143" spans="1:14" ht="9.75" customHeight="1" x14ac:dyDescent="0.25">
      <c r="A143" s="193" t="s">
        <v>1400</v>
      </c>
      <c r="B143" s="207" t="str">
        <f>VLOOKUP(A143,Adr!A:B,2,FALSE)</f>
        <v>Slovenská golfová asociácia</v>
      </c>
      <c r="C143" s="194" t="s">
        <v>2523</v>
      </c>
      <c r="D143" s="213">
        <v>274059</v>
      </c>
      <c r="E143" s="212">
        <v>0</v>
      </c>
      <c r="F143" s="193" t="s">
        <v>375</v>
      </c>
      <c r="G143" s="194" t="s">
        <v>355</v>
      </c>
      <c r="H143" s="194" t="s">
        <v>2438</v>
      </c>
      <c r="I143" s="193" t="str">
        <f t="shared" si="0"/>
        <v>50284363a</v>
      </c>
      <c r="J143" s="194" t="str">
        <f t="shared" si="1"/>
        <v>50284363026 02</v>
      </c>
      <c r="K143" s="209" t="s">
        <v>2524</v>
      </c>
      <c r="L143" s="194" t="str">
        <f t="shared" si="2"/>
        <v>50284363026 02B</v>
      </c>
      <c r="M143" s="209" t="str">
        <f t="shared" si="3"/>
        <v>Slovenská golfová asociáciaaBgolf - bežné transfery</v>
      </c>
      <c r="N143" s="210" t="str">
        <f t="shared" si="4"/>
        <v>50284363aB</v>
      </c>
    </row>
    <row r="144" spans="1:14" ht="9.75" customHeight="1" x14ac:dyDescent="0.25">
      <c r="A144" s="193" t="s">
        <v>1400</v>
      </c>
      <c r="B144" s="207" t="str">
        <f>VLOOKUP(A144,Adr!A:B,2,FALSE)</f>
        <v>Slovenská golfová asociácia</v>
      </c>
      <c r="C144" s="194" t="s">
        <v>2525</v>
      </c>
      <c r="D144" s="213">
        <v>5155</v>
      </c>
      <c r="E144" s="212">
        <v>0</v>
      </c>
      <c r="F144" s="193" t="s">
        <v>379</v>
      </c>
      <c r="G144" s="194" t="s">
        <v>357</v>
      </c>
      <c r="H144" s="194" t="s">
        <v>2438</v>
      </c>
      <c r="I144" s="193" t="str">
        <f t="shared" si="0"/>
        <v>50284363c</v>
      </c>
      <c r="J144" s="194" t="str">
        <f t="shared" si="1"/>
        <v>50284363026 03</v>
      </c>
      <c r="K144" s="209"/>
      <c r="L144" s="194" t="str">
        <f t="shared" si="2"/>
        <v>50284363026 03B</v>
      </c>
      <c r="M144" s="209" t="str">
        <f t="shared" si="3"/>
        <v>Slovenská golfová asociáciacBzabezpečenie a rozvoj športu golf zdravotne postihnutých športovcov</v>
      </c>
      <c r="N144" s="210" t="str">
        <f t="shared" si="4"/>
        <v>50284363cB</v>
      </c>
    </row>
    <row r="145" spans="1:14" ht="9.75" customHeight="1" x14ac:dyDescent="0.25">
      <c r="A145" s="193" t="s">
        <v>1400</v>
      </c>
      <c r="B145" s="207" t="str">
        <f>VLOOKUP(A145,Adr!A:B,2,FALSE)</f>
        <v>Slovenská golfová asociácia</v>
      </c>
      <c r="C145" s="211" t="s">
        <v>2526</v>
      </c>
      <c r="D145" s="110">
        <v>20000</v>
      </c>
      <c r="E145" s="212">
        <v>0</v>
      </c>
      <c r="F145" s="193" t="s">
        <v>381</v>
      </c>
      <c r="G145" s="194" t="s">
        <v>357</v>
      </c>
      <c r="H145" s="194" t="s">
        <v>2438</v>
      </c>
      <c r="I145" s="193" t="str">
        <f t="shared" si="0"/>
        <v>50284363d</v>
      </c>
      <c r="J145" s="194" t="str">
        <f t="shared" si="1"/>
        <v>50284363026 03</v>
      </c>
      <c r="K145" s="209"/>
      <c r="L145" s="194" t="str">
        <f t="shared" si="2"/>
        <v>50284363026 03B</v>
      </c>
      <c r="M145" s="209" t="str">
        <f t="shared" si="3"/>
        <v>Slovenská golfová asociáciadBTeták Tadeáš</v>
      </c>
      <c r="N145" s="210" t="str">
        <f t="shared" si="4"/>
        <v>50284363dB</v>
      </c>
    </row>
    <row r="146" spans="1:14" ht="9.75" customHeight="1" x14ac:dyDescent="0.25">
      <c r="A146" s="193" t="s">
        <v>1400</v>
      </c>
      <c r="B146" s="207" t="str">
        <f>VLOOKUP(A146,Adr!A:B,2,FALSE)</f>
        <v>Slovenská golfová asociácia</v>
      </c>
      <c r="C146" s="211" t="s">
        <v>2527</v>
      </c>
      <c r="D146" s="110">
        <v>2600</v>
      </c>
      <c r="E146" s="208">
        <v>0</v>
      </c>
      <c r="F146" s="193" t="s">
        <v>399</v>
      </c>
      <c r="G146" s="194" t="s">
        <v>357</v>
      </c>
      <c r="H146" s="194" t="s">
        <v>2438</v>
      </c>
      <c r="I146" s="193" t="str">
        <f t="shared" si="0"/>
        <v>50284363m</v>
      </c>
      <c r="J146" s="194" t="str">
        <f t="shared" si="1"/>
        <v>50284363026 03</v>
      </c>
      <c r="K146" s="209"/>
      <c r="L146" s="194" t="str">
        <f t="shared" si="2"/>
        <v>50284363026 03B</v>
      </c>
      <c r="M146" s="209" t="str">
        <f t="shared" si="3"/>
        <v>Slovenská golfová asociáciamBSLOVAK AMATEUR CHAMPIONSHIP</v>
      </c>
      <c r="N146" s="210" t="str">
        <f t="shared" si="4"/>
        <v>50284363mB</v>
      </c>
    </row>
    <row r="147" spans="1:14" ht="9.75" customHeight="1" x14ac:dyDescent="0.25">
      <c r="A147" s="193" t="s">
        <v>1411</v>
      </c>
      <c r="B147" s="207" t="str">
        <f>VLOOKUP(A147,Adr!A:B,2,FALSE)</f>
        <v>Slovenská gymnastická federácia</v>
      </c>
      <c r="C147" s="194" t="s">
        <v>2528</v>
      </c>
      <c r="D147" s="213">
        <v>668145</v>
      </c>
      <c r="E147" s="208">
        <v>0</v>
      </c>
      <c r="F147" s="193" t="s">
        <v>375</v>
      </c>
      <c r="G147" s="194" t="s">
        <v>355</v>
      </c>
      <c r="H147" s="194" t="s">
        <v>2438</v>
      </c>
      <c r="I147" s="193" t="str">
        <f t="shared" si="0"/>
        <v>00688321a</v>
      </c>
      <c r="J147" s="194" t="str">
        <f t="shared" si="1"/>
        <v>00688321026 02</v>
      </c>
      <c r="K147" s="209" t="s">
        <v>2529</v>
      </c>
      <c r="L147" s="194" t="str">
        <f t="shared" si="2"/>
        <v>00688321026 02B</v>
      </c>
      <c r="M147" s="209" t="str">
        <f t="shared" si="3"/>
        <v>Slovenská gymnastická federáciaaBgymnastika - bežné transfery</v>
      </c>
      <c r="N147" s="210" t="str">
        <f t="shared" si="4"/>
        <v>00688321aB</v>
      </c>
    </row>
    <row r="148" spans="1:14" ht="9.75" customHeight="1" x14ac:dyDescent="0.25">
      <c r="A148" s="188" t="s">
        <v>1411</v>
      </c>
      <c r="B148" s="207" t="str">
        <f>VLOOKUP(A148,Adr!A:B,2,FALSE)</f>
        <v>Slovenská gymnastická federácia</v>
      </c>
      <c r="C148" s="189" t="s">
        <v>2530</v>
      </c>
      <c r="D148" s="110">
        <v>10000</v>
      </c>
      <c r="E148" s="208">
        <v>0</v>
      </c>
      <c r="F148" s="193" t="s">
        <v>381</v>
      </c>
      <c r="G148" s="194" t="s">
        <v>357</v>
      </c>
      <c r="H148" s="194" t="s">
        <v>2438</v>
      </c>
      <c r="I148" s="193" t="str">
        <f t="shared" si="0"/>
        <v>00688321d</v>
      </c>
      <c r="J148" s="194" t="str">
        <f t="shared" si="1"/>
        <v>00688321026 03</v>
      </c>
      <c r="K148" s="209"/>
      <c r="L148" s="194" t="str">
        <f t="shared" si="2"/>
        <v>00688321026 03B</v>
      </c>
      <c r="M148" s="209" t="str">
        <f t="shared" si="3"/>
        <v>Slovenská gymnastická federáciadBPiliarová Lucia</v>
      </c>
      <c r="N148" s="210" t="str">
        <f t="shared" si="4"/>
        <v>00688321dB</v>
      </c>
    </row>
    <row r="149" spans="1:14" ht="9.75" customHeight="1" x14ac:dyDescent="0.25">
      <c r="A149" s="193" t="s">
        <v>1411</v>
      </c>
      <c r="B149" s="207" t="str">
        <f>VLOOKUP(A149,Adr!A:B,2,FALSE)</f>
        <v>Slovenská gymnastická federácia</v>
      </c>
      <c r="C149" s="211" t="s">
        <v>2531</v>
      </c>
      <c r="D149" s="110">
        <v>7000</v>
      </c>
      <c r="E149" s="212">
        <v>0</v>
      </c>
      <c r="F149" s="193" t="s">
        <v>399</v>
      </c>
      <c r="G149" s="194" t="s">
        <v>357</v>
      </c>
      <c r="H149" s="194" t="s">
        <v>2438</v>
      </c>
      <c r="I149" s="193" t="str">
        <f t="shared" si="0"/>
        <v>00688321m</v>
      </c>
      <c r="J149" s="194" t="str">
        <f t="shared" si="1"/>
        <v>00688321026 03</v>
      </c>
      <c r="K149" s="209"/>
      <c r="L149" s="194" t="str">
        <f t="shared" si="2"/>
        <v>00688321026 03B</v>
      </c>
      <c r="M149" s="209" t="str">
        <f t="shared" si="3"/>
        <v>Slovenská gymnastická federáciamBSlovak Aerobik Open</v>
      </c>
      <c r="N149" s="210" t="str">
        <f t="shared" si="4"/>
        <v>00688321mB</v>
      </c>
    </row>
    <row r="150" spans="1:14" ht="9.75" customHeight="1" x14ac:dyDescent="0.25">
      <c r="A150" s="193" t="s">
        <v>1419</v>
      </c>
      <c r="B150" s="207" t="str">
        <f>VLOOKUP(A150,Adr!A:B,2,FALSE)</f>
        <v>Slovenská hokejbalová únia</v>
      </c>
      <c r="C150" s="189" t="s">
        <v>2470</v>
      </c>
      <c r="D150" s="110">
        <v>35500</v>
      </c>
      <c r="E150" s="212">
        <v>0</v>
      </c>
      <c r="F150" s="193" t="s">
        <v>385</v>
      </c>
      <c r="G150" s="194" t="s">
        <v>357</v>
      </c>
      <c r="H150" s="194" t="s">
        <v>2438</v>
      </c>
      <c r="I150" s="193" t="str">
        <f t="shared" si="0"/>
        <v>00603091f</v>
      </c>
      <c r="J150" s="194" t="str">
        <f t="shared" si="1"/>
        <v>00603091026 03</v>
      </c>
      <c r="K150" s="209"/>
      <c r="L150" s="194" t="str">
        <f t="shared" si="2"/>
        <v>00603091026 03B</v>
      </c>
      <c r="M150" s="209" t="str">
        <f t="shared" si="3"/>
        <v>Slovenská hokejbalová úniafBpodpora a rozvoj športu</v>
      </c>
      <c r="N150" s="210" t="str">
        <f t="shared" si="4"/>
        <v>00603091fB</v>
      </c>
    </row>
    <row r="151" spans="1:14" ht="9.75" customHeight="1" x14ac:dyDescent="0.25">
      <c r="A151" s="193" t="s">
        <v>1419</v>
      </c>
      <c r="B151" s="207" t="str">
        <f>VLOOKUP(A151,Adr!A:B,2,FALSE)</f>
        <v>Slovenská hokejbalová únia</v>
      </c>
      <c r="C151" s="211" t="s">
        <v>388</v>
      </c>
      <c r="D151" s="110">
        <v>214300</v>
      </c>
      <c r="E151" s="212">
        <v>0</v>
      </c>
      <c r="F151" s="193" t="s">
        <v>387</v>
      </c>
      <c r="G151" s="194" t="s">
        <v>357</v>
      </c>
      <c r="H151" s="194" t="s">
        <v>2438</v>
      </c>
      <c r="I151" s="193" t="str">
        <f t="shared" si="0"/>
        <v>00603091g</v>
      </c>
      <c r="J151" s="194" t="str">
        <f t="shared" si="1"/>
        <v>00603091026 03</v>
      </c>
      <c r="K151" s="209"/>
      <c r="L151" s="194" t="str">
        <f t="shared" si="2"/>
        <v>00603091026 03B</v>
      </c>
      <c r="M151" s="209" t="str">
        <f t="shared" si="3"/>
        <v>Slovenská hokejbalová úniagBrozvoj športov, ktoré nie sú uznanými podľa zákona č. 440/2015 Z. z.</v>
      </c>
      <c r="N151" s="210" t="str">
        <f t="shared" si="4"/>
        <v>00603091gB</v>
      </c>
    </row>
    <row r="152" spans="1:14" ht="9.75" customHeight="1" x14ac:dyDescent="0.25">
      <c r="A152" s="193" t="s">
        <v>1419</v>
      </c>
      <c r="B152" s="207" t="str">
        <f>VLOOKUP(A152,Adr!A:B,2,FALSE)</f>
        <v>Slovenská hokejbalová únia</v>
      </c>
      <c r="C152" s="211" t="s">
        <v>2532</v>
      </c>
      <c r="D152" s="110">
        <v>7000</v>
      </c>
      <c r="E152" s="208">
        <v>0</v>
      </c>
      <c r="F152" s="193" t="s">
        <v>399</v>
      </c>
      <c r="G152" s="194" t="s">
        <v>357</v>
      </c>
      <c r="H152" s="194" t="s">
        <v>2438</v>
      </c>
      <c r="I152" s="193" t="str">
        <f t="shared" si="0"/>
        <v>00603091m</v>
      </c>
      <c r="J152" s="194" t="str">
        <f t="shared" si="1"/>
        <v>00603091026 03</v>
      </c>
      <c r="K152" s="209"/>
      <c r="L152" s="194" t="str">
        <f t="shared" si="2"/>
        <v>00603091026 03B</v>
      </c>
      <c r="M152" s="209" t="str">
        <f t="shared" si="3"/>
        <v>Slovenská hokejbalová úniamBOrszágh cup 2025</v>
      </c>
      <c r="N152" s="210" t="str">
        <f t="shared" si="4"/>
        <v>00603091mB</v>
      </c>
    </row>
    <row r="153" spans="1:14" ht="9.75" customHeight="1" x14ac:dyDescent="0.25">
      <c r="A153" s="193" t="s">
        <v>1425</v>
      </c>
      <c r="B153" s="207" t="str">
        <f>VLOOKUP(A153,Adr!A:B,2,FALSE)</f>
        <v>SLOVENSKÁ CHEERLEADING ÚNIA</v>
      </c>
      <c r="C153" s="194" t="s">
        <v>2533</v>
      </c>
      <c r="D153" s="213">
        <v>19239</v>
      </c>
      <c r="E153" s="208">
        <v>0</v>
      </c>
      <c r="F153" s="193" t="s">
        <v>375</v>
      </c>
      <c r="G153" s="194" t="s">
        <v>355</v>
      </c>
      <c r="H153" s="194" t="s">
        <v>2438</v>
      </c>
      <c r="I153" s="193" t="str">
        <f t="shared" si="0"/>
        <v>54041368a</v>
      </c>
      <c r="J153" s="194" t="str">
        <f t="shared" si="1"/>
        <v>54041368026 02</v>
      </c>
      <c r="K153" s="209" t="s">
        <v>2534</v>
      </c>
      <c r="L153" s="194" t="str">
        <f t="shared" si="2"/>
        <v>54041368026 02B</v>
      </c>
      <c r="M153" s="209" t="str">
        <f t="shared" si="3"/>
        <v>SLOVENSKÁ CHEERLEADING ÚNIAaBcheerleading - bežné transfery</v>
      </c>
      <c r="N153" s="210" t="str">
        <f t="shared" si="4"/>
        <v>54041368aB</v>
      </c>
    </row>
    <row r="154" spans="1:14" ht="9.75" customHeight="1" x14ac:dyDescent="0.25">
      <c r="A154" s="193" t="s">
        <v>1433</v>
      </c>
      <c r="B154" s="207" t="str">
        <f>VLOOKUP(A154,Adr!A:B,2,FALSE)</f>
        <v>SLOVENSKÁ JAZDECKÁ FEDERÁCIA</v>
      </c>
      <c r="C154" s="211" t="s">
        <v>2535</v>
      </c>
      <c r="D154" s="110">
        <v>120904</v>
      </c>
      <c r="E154" s="212">
        <v>0</v>
      </c>
      <c r="F154" s="193" t="s">
        <v>375</v>
      </c>
      <c r="G154" s="194" t="s">
        <v>355</v>
      </c>
      <c r="H154" s="194" t="s">
        <v>2438</v>
      </c>
      <c r="I154" s="193" t="str">
        <f t="shared" si="0"/>
        <v>31787801a</v>
      </c>
      <c r="J154" s="194" t="str">
        <f t="shared" si="1"/>
        <v>31787801026 02</v>
      </c>
      <c r="K154" s="209" t="s">
        <v>2536</v>
      </c>
      <c r="L154" s="194" t="str">
        <f t="shared" si="2"/>
        <v>31787801026 02B</v>
      </c>
      <c r="M154" s="209" t="str">
        <f t="shared" si="3"/>
        <v>SLOVENSKÁ JAZDECKÁ FEDERÁCIAaBjazdectvo - bežné transfery</v>
      </c>
      <c r="N154" s="210" t="str">
        <f t="shared" si="4"/>
        <v>31787801aB</v>
      </c>
    </row>
    <row r="155" spans="1:14" ht="9.75" customHeight="1" x14ac:dyDescent="0.25">
      <c r="A155" s="193" t="s">
        <v>1440</v>
      </c>
      <c r="B155" s="207" t="str">
        <f>VLOOKUP(A155,Adr!A:B,2,FALSE)</f>
        <v>Slovenská kanoistika</v>
      </c>
      <c r="C155" s="211" t="s">
        <v>2537</v>
      </c>
      <c r="D155" s="110">
        <v>1181281</v>
      </c>
      <c r="E155" s="208">
        <v>0</v>
      </c>
      <c r="F155" s="193" t="s">
        <v>375</v>
      </c>
      <c r="G155" s="194" t="s">
        <v>355</v>
      </c>
      <c r="H155" s="194" t="s">
        <v>2438</v>
      </c>
      <c r="I155" s="193" t="str">
        <f t="shared" si="0"/>
        <v>50434101a</v>
      </c>
      <c r="J155" s="194" t="str">
        <f t="shared" si="1"/>
        <v>50434101026 02</v>
      </c>
      <c r="K155" s="209" t="s">
        <v>2538</v>
      </c>
      <c r="L155" s="194" t="str">
        <f t="shared" si="2"/>
        <v>50434101026 02B</v>
      </c>
      <c r="M155" s="209" t="str">
        <f t="shared" si="3"/>
        <v>Slovenská kanoistikaaBkanoistika - bežné transfery</v>
      </c>
      <c r="N155" s="210" t="str">
        <f t="shared" si="4"/>
        <v>50434101aB</v>
      </c>
    </row>
    <row r="156" spans="1:14" ht="9.75" customHeight="1" x14ac:dyDescent="0.25">
      <c r="A156" s="193" t="s">
        <v>1440</v>
      </c>
      <c r="B156" s="207" t="str">
        <f>VLOOKUP(A156,Adr!A:B,2,FALSE)</f>
        <v>Slovenská kanoistika</v>
      </c>
      <c r="C156" s="189" t="s">
        <v>2539</v>
      </c>
      <c r="D156" s="110">
        <v>10000</v>
      </c>
      <c r="E156" s="212">
        <v>0</v>
      </c>
      <c r="F156" s="193" t="s">
        <v>381</v>
      </c>
      <c r="G156" s="194" t="s">
        <v>357</v>
      </c>
      <c r="H156" s="194" t="s">
        <v>2438</v>
      </c>
      <c r="I156" s="193" t="str">
        <f t="shared" si="0"/>
        <v>50434101d</v>
      </c>
      <c r="J156" s="194" t="str">
        <f t="shared" si="1"/>
        <v>50434101026 03</v>
      </c>
      <c r="K156" s="209"/>
      <c r="L156" s="194" t="str">
        <f t="shared" si="2"/>
        <v>50434101026 03B</v>
      </c>
      <c r="M156" s="209" t="str">
        <f t="shared" si="3"/>
        <v>Slovenská kanoistikadBAbrahámová Karolína</v>
      </c>
      <c r="N156" s="210" t="str">
        <f t="shared" si="4"/>
        <v>50434101dB</v>
      </c>
    </row>
    <row r="157" spans="1:14" ht="9.75" customHeight="1" x14ac:dyDescent="0.25">
      <c r="A157" s="188" t="s">
        <v>1440</v>
      </c>
      <c r="B157" s="207" t="str">
        <f>VLOOKUP(A157,Adr!A:B,2,FALSE)</f>
        <v>Slovenská kanoistika</v>
      </c>
      <c r="C157" s="189" t="s">
        <v>2540</v>
      </c>
      <c r="D157" s="110">
        <v>9300</v>
      </c>
      <c r="E157" s="208">
        <v>0</v>
      </c>
      <c r="F157" s="193" t="s">
        <v>381</v>
      </c>
      <c r="G157" s="194" t="s">
        <v>357</v>
      </c>
      <c r="H157" s="194" t="s">
        <v>2438</v>
      </c>
      <c r="I157" s="193" t="str">
        <f t="shared" si="0"/>
        <v>50434101d</v>
      </c>
      <c r="J157" s="194" t="str">
        <f t="shared" si="1"/>
        <v>50434101026 03</v>
      </c>
      <c r="K157" s="209"/>
      <c r="L157" s="194" t="str">
        <f t="shared" si="2"/>
        <v>50434101026 03B</v>
      </c>
      <c r="M157" s="209" t="str">
        <f t="shared" si="3"/>
        <v>Slovenská kanoistikadBBábik Martin</v>
      </c>
      <c r="N157" s="210" t="str">
        <f t="shared" si="4"/>
        <v>50434101dB</v>
      </c>
    </row>
    <row r="158" spans="1:14" ht="9.75" customHeight="1" x14ac:dyDescent="0.25">
      <c r="A158" s="193" t="s">
        <v>1440</v>
      </c>
      <c r="B158" s="207" t="str">
        <f>VLOOKUP(A158,Adr!A:B,2,FALSE)</f>
        <v>Slovenská kanoistika</v>
      </c>
      <c r="C158" s="189" t="s">
        <v>2541</v>
      </c>
      <c r="D158" s="110">
        <v>15600</v>
      </c>
      <c r="E158" s="212">
        <v>0</v>
      </c>
      <c r="F158" s="193" t="s">
        <v>381</v>
      </c>
      <c r="G158" s="194" t="s">
        <v>357</v>
      </c>
      <c r="H158" s="194" t="s">
        <v>2438</v>
      </c>
      <c r="I158" s="193" t="str">
        <f t="shared" si="0"/>
        <v>50434101d</v>
      </c>
      <c r="J158" s="194" t="str">
        <f t="shared" si="1"/>
        <v>50434101026 03</v>
      </c>
      <c r="K158" s="209"/>
      <c r="L158" s="194" t="str">
        <f t="shared" si="2"/>
        <v>50434101026 03B</v>
      </c>
      <c r="M158" s="209" t="str">
        <f t="shared" si="3"/>
        <v>Slovenská kanoistikadBBaláž Samuel</v>
      </c>
      <c r="N158" s="210" t="str">
        <f t="shared" si="4"/>
        <v>50434101dB</v>
      </c>
    </row>
    <row r="159" spans="1:14" ht="9.75" customHeight="1" x14ac:dyDescent="0.25">
      <c r="A159" s="193" t="s">
        <v>1440</v>
      </c>
      <c r="B159" s="207" t="str">
        <f>VLOOKUP(A159,Adr!A:B,2,FALSE)</f>
        <v>Slovenská kanoistika</v>
      </c>
      <c r="C159" s="189" t="s">
        <v>2542</v>
      </c>
      <c r="D159" s="110">
        <v>80000</v>
      </c>
      <c r="E159" s="208">
        <v>0</v>
      </c>
      <c r="F159" s="193" t="s">
        <v>381</v>
      </c>
      <c r="G159" s="194" t="s">
        <v>357</v>
      </c>
      <c r="H159" s="194" t="s">
        <v>2438</v>
      </c>
      <c r="I159" s="193" t="str">
        <f t="shared" si="0"/>
        <v>50434101d</v>
      </c>
      <c r="J159" s="194" t="str">
        <f t="shared" si="1"/>
        <v>50434101026 03</v>
      </c>
      <c r="K159" s="209"/>
      <c r="L159" s="194" t="str">
        <f t="shared" si="2"/>
        <v>50434101026 03B</v>
      </c>
      <c r="M159" s="209" t="str">
        <f t="shared" si="3"/>
        <v>Slovenská kanoistikadBBeňuš Matej</v>
      </c>
      <c r="N159" s="210" t="str">
        <f t="shared" si="4"/>
        <v>50434101dB</v>
      </c>
    </row>
    <row r="160" spans="1:14" ht="9.75" customHeight="1" x14ac:dyDescent="0.25">
      <c r="A160" s="193" t="s">
        <v>1440</v>
      </c>
      <c r="B160" s="207" t="str">
        <f>VLOOKUP(A160,Adr!A:B,2,FALSE)</f>
        <v>Slovenská kanoistika</v>
      </c>
      <c r="C160" s="189" t="s">
        <v>2543</v>
      </c>
      <c r="D160" s="110">
        <v>9300</v>
      </c>
      <c r="E160" s="212">
        <v>0</v>
      </c>
      <c r="F160" s="193" t="s">
        <v>381</v>
      </c>
      <c r="G160" s="194" t="s">
        <v>357</v>
      </c>
      <c r="H160" s="194" t="s">
        <v>2438</v>
      </c>
      <c r="I160" s="193" t="str">
        <f t="shared" si="0"/>
        <v>50434101d</v>
      </c>
      <c r="J160" s="194" t="str">
        <f t="shared" si="1"/>
        <v>50434101026 03</v>
      </c>
      <c r="K160" s="209"/>
      <c r="L160" s="194" t="str">
        <f t="shared" si="2"/>
        <v>50434101026 03B</v>
      </c>
      <c r="M160" s="209" t="str">
        <f t="shared" si="3"/>
        <v>Slovenská kanoistikadBBergendi Sofia</v>
      </c>
      <c r="N160" s="210" t="str">
        <f t="shared" si="4"/>
        <v>50434101dB</v>
      </c>
    </row>
    <row r="161" spans="1:14" ht="9.75" customHeight="1" x14ac:dyDescent="0.25">
      <c r="A161" s="193" t="s">
        <v>1440</v>
      </c>
      <c r="B161" s="207" t="str">
        <f>VLOOKUP(A161,Adr!A:B,2,FALSE)</f>
        <v>Slovenská kanoistika</v>
      </c>
      <c r="C161" s="189" t="s">
        <v>2544</v>
      </c>
      <c r="D161" s="110">
        <v>15600</v>
      </c>
      <c r="E161" s="208">
        <v>0</v>
      </c>
      <c r="F161" s="193" t="s">
        <v>381</v>
      </c>
      <c r="G161" s="194" t="s">
        <v>357</v>
      </c>
      <c r="H161" s="194" t="s">
        <v>2438</v>
      </c>
      <c r="I161" s="193" t="str">
        <f t="shared" si="0"/>
        <v>50434101d</v>
      </c>
      <c r="J161" s="194" t="str">
        <f t="shared" si="1"/>
        <v>50434101026 03</v>
      </c>
      <c r="K161" s="209"/>
      <c r="L161" s="194" t="str">
        <f t="shared" si="2"/>
        <v>50434101026 03B</v>
      </c>
      <c r="M161" s="209" t="str">
        <f t="shared" si="3"/>
        <v>Slovenská kanoistikadBBotek Adam</v>
      </c>
      <c r="N161" s="210" t="str">
        <f t="shared" si="4"/>
        <v>50434101dB</v>
      </c>
    </row>
    <row r="162" spans="1:14" ht="9.75" customHeight="1" x14ac:dyDescent="0.25">
      <c r="A162" s="188" t="s">
        <v>1440</v>
      </c>
      <c r="B162" s="207" t="str">
        <f>VLOOKUP(A162,Adr!A:B,2,FALSE)</f>
        <v>Slovenská kanoistika</v>
      </c>
      <c r="C162" s="189" t="s">
        <v>2545</v>
      </c>
      <c r="D162" s="110">
        <v>15000</v>
      </c>
      <c r="E162" s="212">
        <v>0</v>
      </c>
      <c r="F162" s="193" t="s">
        <v>381</v>
      </c>
      <c r="G162" s="194" t="s">
        <v>357</v>
      </c>
      <c r="H162" s="194" t="s">
        <v>2438</v>
      </c>
      <c r="I162" s="193" t="str">
        <f t="shared" si="0"/>
        <v>50434101d</v>
      </c>
      <c r="J162" s="194" t="str">
        <f t="shared" si="1"/>
        <v>50434101026 03</v>
      </c>
      <c r="K162" s="209"/>
      <c r="L162" s="194" t="str">
        <f t="shared" si="2"/>
        <v>50434101026 03B</v>
      </c>
      <c r="M162" s="209" t="str">
        <f t="shared" si="3"/>
        <v>Slovenská kanoistikadBBugár Reka</v>
      </c>
      <c r="N162" s="210" t="str">
        <f t="shared" si="4"/>
        <v>50434101dB</v>
      </c>
    </row>
    <row r="163" spans="1:14" ht="9.75" customHeight="1" x14ac:dyDescent="0.25">
      <c r="A163" s="193" t="s">
        <v>1440</v>
      </c>
      <c r="B163" s="207" t="str">
        <f>VLOOKUP(A163,Adr!A:B,2,FALSE)</f>
        <v>Slovenská kanoistika</v>
      </c>
      <c r="C163" s="189" t="s">
        <v>2546</v>
      </c>
      <c r="D163" s="110">
        <v>9300</v>
      </c>
      <c r="E163" s="208">
        <v>0</v>
      </c>
      <c r="F163" s="193" t="s">
        <v>381</v>
      </c>
      <c r="G163" s="194" t="s">
        <v>357</v>
      </c>
      <c r="H163" s="194" t="s">
        <v>2438</v>
      </c>
      <c r="I163" s="193" t="str">
        <f t="shared" si="0"/>
        <v>50434101d</v>
      </c>
      <c r="J163" s="194" t="str">
        <f t="shared" si="1"/>
        <v>50434101026 03</v>
      </c>
      <c r="K163" s="209"/>
      <c r="L163" s="194" t="str">
        <f t="shared" si="2"/>
        <v>50434101026 03B</v>
      </c>
      <c r="M163" s="209" t="str">
        <f t="shared" si="3"/>
        <v>Slovenská kanoistikadBČulenová Dagmar</v>
      </c>
      <c r="N163" s="210" t="str">
        <f t="shared" si="4"/>
        <v>50434101dB</v>
      </c>
    </row>
    <row r="164" spans="1:14" ht="9.75" customHeight="1" x14ac:dyDescent="0.25">
      <c r="A164" s="193" t="s">
        <v>1440</v>
      </c>
      <c r="B164" s="207" t="str">
        <f>VLOOKUP(A164,Adr!A:B,2,FALSE)</f>
        <v>Slovenská kanoistika</v>
      </c>
      <c r="C164" s="211" t="s">
        <v>2547</v>
      </c>
      <c r="D164" s="110">
        <v>7500</v>
      </c>
      <c r="E164" s="212">
        <v>0</v>
      </c>
      <c r="F164" s="193" t="s">
        <v>381</v>
      </c>
      <c r="G164" s="194" t="s">
        <v>357</v>
      </c>
      <c r="H164" s="194" t="s">
        <v>2438</v>
      </c>
      <c r="I164" s="193" t="str">
        <f t="shared" si="0"/>
        <v>50434101d</v>
      </c>
      <c r="J164" s="194" t="str">
        <f t="shared" si="1"/>
        <v>50434101026 03</v>
      </c>
      <c r="K164" s="209"/>
      <c r="L164" s="194" t="str">
        <f t="shared" si="2"/>
        <v>50434101026 03B</v>
      </c>
      <c r="M164" s="209" t="str">
        <f t="shared" si="3"/>
        <v>Slovenská kanoistikadBDoktorík Dominik</v>
      </c>
      <c r="N164" s="210" t="str">
        <f t="shared" si="4"/>
        <v>50434101dB</v>
      </c>
    </row>
    <row r="165" spans="1:14" ht="9.75" customHeight="1" x14ac:dyDescent="0.25">
      <c r="A165" s="193" t="s">
        <v>1440</v>
      </c>
      <c r="B165" s="207" t="str">
        <f>VLOOKUP(A165,Adr!A:B,2,FALSE)</f>
        <v>Slovenská kanoistika</v>
      </c>
      <c r="C165" s="211" t="s">
        <v>2548</v>
      </c>
      <c r="D165" s="110">
        <v>15000</v>
      </c>
      <c r="E165" s="208">
        <v>0</v>
      </c>
      <c r="F165" s="193" t="s">
        <v>381</v>
      </c>
      <c r="G165" s="194" t="s">
        <v>357</v>
      </c>
      <c r="H165" s="194" t="s">
        <v>2438</v>
      </c>
      <c r="I165" s="193" t="str">
        <f t="shared" si="0"/>
        <v>50434101d</v>
      </c>
      <c r="J165" s="194" t="str">
        <f t="shared" si="1"/>
        <v>50434101026 03</v>
      </c>
      <c r="K165" s="209"/>
      <c r="L165" s="194" t="str">
        <f t="shared" si="2"/>
        <v>50434101026 03B</v>
      </c>
      <c r="M165" s="209" t="str">
        <f t="shared" si="3"/>
        <v>Slovenská kanoistikadBDorner Milan</v>
      </c>
      <c r="N165" s="210" t="str">
        <f t="shared" si="4"/>
        <v>50434101dB</v>
      </c>
    </row>
    <row r="166" spans="1:14" ht="9.75" customHeight="1" x14ac:dyDescent="0.25">
      <c r="A166" s="193" t="s">
        <v>1440</v>
      </c>
      <c r="B166" s="207" t="str">
        <f>VLOOKUP(A166,Adr!A:B,2,FALSE)</f>
        <v>Slovenská kanoistika</v>
      </c>
      <c r="C166" s="104" t="s">
        <v>2549</v>
      </c>
      <c r="D166" s="110">
        <v>20000</v>
      </c>
      <c r="E166" s="212">
        <v>0</v>
      </c>
      <c r="F166" s="193" t="s">
        <v>381</v>
      </c>
      <c r="G166" s="194" t="s">
        <v>357</v>
      </c>
      <c r="H166" s="194" t="s">
        <v>2438</v>
      </c>
      <c r="I166" s="193" t="str">
        <f t="shared" si="0"/>
        <v>50434101d</v>
      </c>
      <c r="J166" s="194" t="str">
        <f t="shared" si="1"/>
        <v>50434101026 03</v>
      </c>
      <c r="K166" s="209"/>
      <c r="L166" s="194" t="str">
        <f t="shared" si="2"/>
        <v>50434101026 03B</v>
      </c>
      <c r="M166" s="209" t="str">
        <f t="shared" si="3"/>
        <v>Slovenská kanoistikadBDuda Filip</v>
      </c>
      <c r="N166" s="210" t="str">
        <f t="shared" si="4"/>
        <v>50434101dB</v>
      </c>
    </row>
    <row r="167" spans="1:14" ht="9.75" customHeight="1" x14ac:dyDescent="0.25">
      <c r="A167" s="188" t="s">
        <v>1440</v>
      </c>
      <c r="B167" s="207" t="str">
        <f>VLOOKUP(A167,Adr!A:B,2,FALSE)</f>
        <v>Slovenská kanoistika</v>
      </c>
      <c r="C167" s="194" t="s">
        <v>2550</v>
      </c>
      <c r="D167" s="213">
        <v>10000</v>
      </c>
      <c r="E167" s="208">
        <v>0</v>
      </c>
      <c r="F167" s="193" t="s">
        <v>381</v>
      </c>
      <c r="G167" s="194" t="s">
        <v>357</v>
      </c>
      <c r="H167" s="194" t="s">
        <v>2438</v>
      </c>
      <c r="I167" s="193" t="str">
        <f t="shared" si="0"/>
        <v>50434101d</v>
      </c>
      <c r="J167" s="194" t="str">
        <f t="shared" si="1"/>
        <v>50434101026 03</v>
      </c>
      <c r="K167" s="209"/>
      <c r="L167" s="194" t="str">
        <f t="shared" si="2"/>
        <v>50434101026 03B</v>
      </c>
      <c r="M167" s="209" t="str">
        <f t="shared" si="3"/>
        <v>Slovenská kanoistikadBEgyházy Dominik</v>
      </c>
      <c r="N167" s="210" t="str">
        <f t="shared" si="4"/>
        <v>50434101dB</v>
      </c>
    </row>
    <row r="168" spans="1:14" ht="9.75" customHeight="1" x14ac:dyDescent="0.25">
      <c r="A168" s="193" t="s">
        <v>1440</v>
      </c>
      <c r="B168" s="207" t="str">
        <f>VLOOKUP(A168,Adr!A:B,2,FALSE)</f>
        <v>Slovenská kanoistika</v>
      </c>
      <c r="C168" s="194" t="s">
        <v>2551</v>
      </c>
      <c r="D168" s="213">
        <v>15000</v>
      </c>
      <c r="E168" s="212">
        <v>0</v>
      </c>
      <c r="F168" s="193" t="s">
        <v>381</v>
      </c>
      <c r="G168" s="194" t="s">
        <v>357</v>
      </c>
      <c r="H168" s="194" t="s">
        <v>2438</v>
      </c>
      <c r="I168" s="193" t="str">
        <f t="shared" si="0"/>
        <v>50434101d</v>
      </c>
      <c r="J168" s="194" t="str">
        <f t="shared" si="1"/>
        <v>50434101026 03</v>
      </c>
      <c r="K168" s="209"/>
      <c r="L168" s="194" t="str">
        <f t="shared" si="2"/>
        <v>50434101026 03B</v>
      </c>
      <c r="M168" s="209" t="str">
        <f t="shared" si="3"/>
        <v>Slovenská kanoistikadBGacsal Ákos</v>
      </c>
      <c r="N168" s="210" t="str">
        <f t="shared" si="4"/>
        <v>50434101dB</v>
      </c>
    </row>
    <row r="169" spans="1:14" ht="9.75" customHeight="1" x14ac:dyDescent="0.25">
      <c r="A169" s="193" t="s">
        <v>1440</v>
      </c>
      <c r="B169" s="207" t="str">
        <f>VLOOKUP(A169,Adr!A:B,2,FALSE)</f>
        <v>Slovenská kanoistika</v>
      </c>
      <c r="C169" s="211" t="s">
        <v>2552</v>
      </c>
      <c r="D169" s="110">
        <v>10000</v>
      </c>
      <c r="E169" s="208">
        <v>0</v>
      </c>
      <c r="F169" s="193" t="s">
        <v>381</v>
      </c>
      <c r="G169" s="194" t="s">
        <v>357</v>
      </c>
      <c r="H169" s="194" t="s">
        <v>2438</v>
      </c>
      <c r="I169" s="193" t="str">
        <f t="shared" si="0"/>
        <v>50434101d</v>
      </c>
      <c r="J169" s="194" t="str">
        <f t="shared" si="1"/>
        <v>50434101026 03</v>
      </c>
      <c r="K169" s="209"/>
      <c r="L169" s="194" t="str">
        <f t="shared" si="2"/>
        <v>50434101026 03B</v>
      </c>
      <c r="M169" s="209" t="str">
        <f t="shared" si="3"/>
        <v>Slovenská kanoistikadBGavorová Hana</v>
      </c>
      <c r="N169" s="210" t="str">
        <f t="shared" si="4"/>
        <v>50434101dB</v>
      </c>
    </row>
    <row r="170" spans="1:14" ht="9.75" customHeight="1" x14ac:dyDescent="0.25">
      <c r="A170" s="193" t="s">
        <v>1440</v>
      </c>
      <c r="B170" s="207" t="str">
        <f>VLOOKUP(A170,Adr!A:B,2,FALSE)</f>
        <v>Slovenská kanoistika</v>
      </c>
      <c r="C170" s="189" t="s">
        <v>2553</v>
      </c>
      <c r="D170" s="110">
        <v>50000</v>
      </c>
      <c r="E170" s="212">
        <v>0</v>
      </c>
      <c r="F170" s="193" t="s">
        <v>381</v>
      </c>
      <c r="G170" s="194" t="s">
        <v>357</v>
      </c>
      <c r="H170" s="194" t="s">
        <v>2438</v>
      </c>
      <c r="I170" s="193" t="str">
        <f t="shared" si="0"/>
        <v>50434101d</v>
      </c>
      <c r="J170" s="194" t="str">
        <f t="shared" si="1"/>
        <v>50434101026 03</v>
      </c>
      <c r="K170" s="209"/>
      <c r="L170" s="194" t="str">
        <f t="shared" si="2"/>
        <v>50434101026 03B</v>
      </c>
      <c r="M170" s="209" t="str">
        <f t="shared" si="3"/>
        <v>Slovenská kanoistikadBGrigar Jakub</v>
      </c>
      <c r="N170" s="210" t="str">
        <f t="shared" si="4"/>
        <v>50434101dB</v>
      </c>
    </row>
    <row r="171" spans="1:14" ht="9.75" customHeight="1" x14ac:dyDescent="0.25">
      <c r="A171" s="193" t="s">
        <v>1440</v>
      </c>
      <c r="B171" s="207" t="str">
        <f>VLOOKUP(A171,Adr!A:B,2,FALSE)</f>
        <v>Slovenská kanoistika</v>
      </c>
      <c r="C171" s="211" t="s">
        <v>2554</v>
      </c>
      <c r="D171" s="110">
        <v>10000</v>
      </c>
      <c r="E171" s="208">
        <v>0</v>
      </c>
      <c r="F171" s="193" t="s">
        <v>381</v>
      </c>
      <c r="G171" s="194" t="s">
        <v>357</v>
      </c>
      <c r="H171" s="194" t="s">
        <v>2438</v>
      </c>
      <c r="I171" s="193" t="str">
        <f t="shared" si="0"/>
        <v>50434101d</v>
      </c>
      <c r="J171" s="194" t="str">
        <f t="shared" si="1"/>
        <v>50434101026 03</v>
      </c>
      <c r="K171" s="209"/>
      <c r="L171" s="194" t="str">
        <f t="shared" si="2"/>
        <v>50434101026 03B</v>
      </c>
      <c r="M171" s="209" t="str">
        <f t="shared" si="3"/>
        <v>Slovenská kanoistikadBHvojníková Nikola</v>
      </c>
      <c r="N171" s="210" t="str">
        <f t="shared" si="4"/>
        <v>50434101dB</v>
      </c>
    </row>
    <row r="172" spans="1:14" ht="9.75" customHeight="1" x14ac:dyDescent="0.25">
      <c r="A172" s="193" t="s">
        <v>1440</v>
      </c>
      <c r="B172" s="207" t="str">
        <f>VLOOKUP(A172,Adr!A:B,2,FALSE)</f>
        <v>Slovenská kanoistika</v>
      </c>
      <c r="C172" s="211" t="s">
        <v>2555</v>
      </c>
      <c r="D172" s="110">
        <v>10000</v>
      </c>
      <c r="E172" s="212">
        <v>0</v>
      </c>
      <c r="F172" s="193" t="s">
        <v>381</v>
      </c>
      <c r="G172" s="194" t="s">
        <v>357</v>
      </c>
      <c r="H172" s="194" t="s">
        <v>2438</v>
      </c>
      <c r="I172" s="193" t="str">
        <f t="shared" si="0"/>
        <v>50434101d</v>
      </c>
      <c r="J172" s="194" t="str">
        <f t="shared" si="1"/>
        <v>50434101026 03</v>
      </c>
      <c r="K172" s="209"/>
      <c r="L172" s="194" t="str">
        <f t="shared" si="2"/>
        <v>50434101026 03B</v>
      </c>
      <c r="M172" s="209" t="str">
        <f t="shared" si="3"/>
        <v>Slovenská kanoistikadBChlebová Ivana</v>
      </c>
      <c r="N172" s="210" t="str">
        <f t="shared" si="4"/>
        <v>50434101dB</v>
      </c>
    </row>
    <row r="173" spans="1:14" ht="9.75" customHeight="1" x14ac:dyDescent="0.25">
      <c r="A173" s="193" t="s">
        <v>1440</v>
      </c>
      <c r="B173" s="207" t="str">
        <f>VLOOKUP(A173,Adr!A:B,2,FALSE)</f>
        <v>Slovenská kanoistika</v>
      </c>
      <c r="C173" s="194" t="s">
        <v>2556</v>
      </c>
      <c r="D173" s="213">
        <v>10000</v>
      </c>
      <c r="E173" s="208">
        <v>0</v>
      </c>
      <c r="F173" s="193" t="s">
        <v>381</v>
      </c>
      <c r="G173" s="194" t="s">
        <v>357</v>
      </c>
      <c r="H173" s="194" t="s">
        <v>2438</v>
      </c>
      <c r="I173" s="193" t="str">
        <f t="shared" si="0"/>
        <v>50434101d</v>
      </c>
      <c r="J173" s="194" t="str">
        <f t="shared" si="1"/>
        <v>50434101026 03</v>
      </c>
      <c r="K173" s="209"/>
      <c r="L173" s="194" t="str">
        <f t="shared" si="2"/>
        <v>50434101026 03B</v>
      </c>
      <c r="M173" s="209" t="str">
        <f t="shared" si="3"/>
        <v>Slovenská kanoistikadBKořínek Matyáš</v>
      </c>
      <c r="N173" s="210" t="str">
        <f t="shared" si="4"/>
        <v>50434101dB</v>
      </c>
    </row>
    <row r="174" spans="1:14" ht="9.75" customHeight="1" x14ac:dyDescent="0.25">
      <c r="A174" s="188" t="s">
        <v>1440</v>
      </c>
      <c r="B174" s="207" t="str">
        <f>VLOOKUP(A174,Adr!A:B,2,FALSE)</f>
        <v>Slovenská kanoistika</v>
      </c>
      <c r="C174" s="194" t="s">
        <v>2557</v>
      </c>
      <c r="D174" s="213">
        <v>10000</v>
      </c>
      <c r="E174" s="212">
        <v>0</v>
      </c>
      <c r="F174" s="193" t="s">
        <v>381</v>
      </c>
      <c r="G174" s="194" t="s">
        <v>357</v>
      </c>
      <c r="H174" s="194" t="s">
        <v>2438</v>
      </c>
      <c r="I174" s="193" t="str">
        <f t="shared" si="0"/>
        <v>50434101d</v>
      </c>
      <c r="J174" s="194" t="str">
        <f t="shared" si="1"/>
        <v>50434101026 03</v>
      </c>
      <c r="K174" s="209"/>
      <c r="L174" s="194" t="str">
        <f t="shared" si="2"/>
        <v>50434101026 03B</v>
      </c>
      <c r="M174" s="209" t="str">
        <f t="shared" si="3"/>
        <v>Slovenská kanoistikadBKrajčí Samuel</v>
      </c>
      <c r="N174" s="210" t="str">
        <f t="shared" si="4"/>
        <v>50434101dB</v>
      </c>
    </row>
    <row r="175" spans="1:14" ht="9.75" customHeight="1" x14ac:dyDescent="0.25">
      <c r="A175" s="193" t="s">
        <v>1440</v>
      </c>
      <c r="B175" s="207" t="str">
        <f>VLOOKUP(A175,Adr!A:B,2,FALSE)</f>
        <v>Slovenská kanoistika</v>
      </c>
      <c r="C175" s="189" t="s">
        <v>2558</v>
      </c>
      <c r="D175" s="110">
        <v>9300</v>
      </c>
      <c r="E175" s="208">
        <v>0</v>
      </c>
      <c r="F175" s="193" t="s">
        <v>381</v>
      </c>
      <c r="G175" s="194" t="s">
        <v>357</v>
      </c>
      <c r="H175" s="194" t="s">
        <v>2438</v>
      </c>
      <c r="I175" s="193" t="str">
        <f t="shared" si="0"/>
        <v>50434101d</v>
      </c>
      <c r="J175" s="194" t="str">
        <f t="shared" si="1"/>
        <v>50434101026 03</v>
      </c>
      <c r="K175" s="209"/>
      <c r="L175" s="194" t="str">
        <f t="shared" si="2"/>
        <v>50434101026 03B</v>
      </c>
      <c r="M175" s="209" t="str">
        <f t="shared" si="3"/>
        <v>Slovenská kanoistikadBLepi Máté</v>
      </c>
      <c r="N175" s="210" t="str">
        <f t="shared" si="4"/>
        <v>50434101dB</v>
      </c>
    </row>
    <row r="176" spans="1:14" ht="9.75" customHeight="1" x14ac:dyDescent="0.25">
      <c r="A176" s="193" t="s">
        <v>1440</v>
      </c>
      <c r="B176" s="207" t="str">
        <f>VLOOKUP(A176,Adr!A:B,2,FALSE)</f>
        <v>Slovenská kanoistika</v>
      </c>
      <c r="C176" s="194" t="s">
        <v>2559</v>
      </c>
      <c r="D176" s="213">
        <v>10000</v>
      </c>
      <c r="E176" s="212">
        <v>0</v>
      </c>
      <c r="F176" s="193" t="s">
        <v>381</v>
      </c>
      <c r="G176" s="194" t="s">
        <v>357</v>
      </c>
      <c r="H176" s="194" t="s">
        <v>2438</v>
      </c>
      <c r="I176" s="193" t="str">
        <f t="shared" si="0"/>
        <v>50434101d</v>
      </c>
      <c r="J176" s="194" t="str">
        <f t="shared" si="1"/>
        <v>50434101026 03</v>
      </c>
      <c r="K176" s="209"/>
      <c r="L176" s="194" t="str">
        <f t="shared" si="2"/>
        <v>50434101026 03B</v>
      </c>
      <c r="M176" s="209" t="str">
        <f t="shared" si="3"/>
        <v>Slovenská kanoistikadBLukáč Teo Peter</v>
      </c>
      <c r="N176" s="210" t="str">
        <f t="shared" si="4"/>
        <v>50434101dB</v>
      </c>
    </row>
    <row r="177" spans="1:14" ht="9.75" customHeight="1" x14ac:dyDescent="0.25">
      <c r="A177" s="193" t="s">
        <v>1440</v>
      </c>
      <c r="B177" s="207" t="str">
        <f>VLOOKUP(A177,Adr!A:B,2,FALSE)</f>
        <v>Slovenská kanoistika</v>
      </c>
      <c r="C177" s="194" t="s">
        <v>2560</v>
      </c>
      <c r="D177" s="213">
        <v>25000</v>
      </c>
      <c r="E177" s="208">
        <v>0</v>
      </c>
      <c r="F177" s="193" t="s">
        <v>381</v>
      </c>
      <c r="G177" s="194" t="s">
        <v>357</v>
      </c>
      <c r="H177" s="194" t="s">
        <v>2438</v>
      </c>
      <c r="I177" s="193" t="str">
        <f t="shared" si="0"/>
        <v>50434101d</v>
      </c>
      <c r="J177" s="194" t="str">
        <f t="shared" si="1"/>
        <v>50434101026 03</v>
      </c>
      <c r="K177" s="209"/>
      <c r="L177" s="194" t="str">
        <f t="shared" si="2"/>
        <v>50434101026 03B</v>
      </c>
      <c r="M177" s="209" t="str">
        <f t="shared" si="3"/>
        <v>Slovenská kanoistikadBLuknárová Emanuela</v>
      </c>
      <c r="N177" s="210" t="str">
        <f t="shared" si="4"/>
        <v>50434101dB</v>
      </c>
    </row>
    <row r="178" spans="1:14" ht="9.75" customHeight="1" x14ac:dyDescent="0.25">
      <c r="A178" s="193" t="s">
        <v>1440</v>
      </c>
      <c r="B178" s="207" t="str">
        <f>VLOOKUP(A178,Adr!A:B,2,FALSE)</f>
        <v>Slovenská kanoistika</v>
      </c>
      <c r="C178" s="211" t="s">
        <v>2561</v>
      </c>
      <c r="D178" s="110">
        <v>9300</v>
      </c>
      <c r="E178" s="212">
        <v>0</v>
      </c>
      <c r="F178" s="193" t="s">
        <v>381</v>
      </c>
      <c r="G178" s="194" t="s">
        <v>357</v>
      </c>
      <c r="H178" s="194" t="s">
        <v>2438</v>
      </c>
      <c r="I178" s="193" t="str">
        <f t="shared" si="0"/>
        <v>50434101d</v>
      </c>
      <c r="J178" s="194" t="str">
        <f t="shared" si="1"/>
        <v>50434101026 03</v>
      </c>
      <c r="K178" s="209"/>
      <c r="L178" s="194" t="str">
        <f t="shared" si="2"/>
        <v>50434101026 03B</v>
      </c>
      <c r="M178" s="209" t="str">
        <f t="shared" si="3"/>
        <v>Slovenská kanoistikadBMarsal Máté</v>
      </c>
      <c r="N178" s="210" t="str">
        <f t="shared" si="4"/>
        <v>50434101dB</v>
      </c>
    </row>
    <row r="179" spans="1:14" ht="9.75" customHeight="1" x14ac:dyDescent="0.25">
      <c r="A179" s="193" t="s">
        <v>1440</v>
      </c>
      <c r="B179" s="207" t="str">
        <f>VLOOKUP(A179,Adr!A:B,2,FALSE)</f>
        <v>Slovenská kanoistika</v>
      </c>
      <c r="C179" s="211" t="s">
        <v>2562</v>
      </c>
      <c r="D179" s="110">
        <v>20000</v>
      </c>
      <c r="E179" s="208">
        <v>0</v>
      </c>
      <c r="F179" s="193" t="s">
        <v>381</v>
      </c>
      <c r="G179" s="194" t="s">
        <v>357</v>
      </c>
      <c r="H179" s="194" t="s">
        <v>2438</v>
      </c>
      <c r="I179" s="193" t="str">
        <f t="shared" si="0"/>
        <v>50434101d</v>
      </c>
      <c r="J179" s="194" t="str">
        <f t="shared" si="1"/>
        <v>50434101026 03</v>
      </c>
      <c r="K179" s="209"/>
      <c r="L179" s="194" t="str">
        <f t="shared" si="2"/>
        <v>50434101026 03B</v>
      </c>
      <c r="M179" s="209" t="str">
        <f t="shared" si="3"/>
        <v>Slovenská kanoistikadBMartikán Michal</v>
      </c>
      <c r="N179" s="210" t="str">
        <f t="shared" si="4"/>
        <v>50434101dB</v>
      </c>
    </row>
    <row r="180" spans="1:14" ht="9.75" customHeight="1" x14ac:dyDescent="0.25">
      <c r="A180" s="193" t="s">
        <v>1440</v>
      </c>
      <c r="B180" s="207" t="str">
        <f>VLOOKUP(A180,Adr!A:B,2,FALSE)</f>
        <v>Slovenská kanoistika</v>
      </c>
      <c r="C180" s="189" t="s">
        <v>2563</v>
      </c>
      <c r="D180" s="110">
        <v>70000</v>
      </c>
      <c r="E180" s="212">
        <v>0</v>
      </c>
      <c r="F180" s="193" t="s">
        <v>381</v>
      </c>
      <c r="G180" s="194" t="s">
        <v>357</v>
      </c>
      <c r="H180" s="194" t="s">
        <v>2438</v>
      </c>
      <c r="I180" s="193" t="str">
        <f t="shared" si="0"/>
        <v>50434101d</v>
      </c>
      <c r="J180" s="194" t="str">
        <f t="shared" si="1"/>
        <v>50434101026 03</v>
      </c>
      <c r="K180" s="209"/>
      <c r="L180" s="194" t="str">
        <f t="shared" si="2"/>
        <v>50434101026 03B</v>
      </c>
      <c r="M180" s="209" t="str">
        <f t="shared" si="3"/>
        <v>Slovenská kanoistikadBMintálová Eliška</v>
      </c>
      <c r="N180" s="210" t="str">
        <f t="shared" si="4"/>
        <v>50434101dB</v>
      </c>
    </row>
    <row r="181" spans="1:14" ht="9.75" customHeight="1" x14ac:dyDescent="0.25">
      <c r="A181" s="193" t="s">
        <v>1440</v>
      </c>
      <c r="B181" s="207" t="str">
        <f>VLOOKUP(A181,Adr!A:B,2,FALSE)</f>
        <v>Slovenská kanoistika</v>
      </c>
      <c r="C181" s="211" t="s">
        <v>2564</v>
      </c>
      <c r="D181" s="110">
        <v>40000</v>
      </c>
      <c r="E181" s="208">
        <v>0</v>
      </c>
      <c r="F181" s="193" t="s">
        <v>381</v>
      </c>
      <c r="G181" s="194" t="s">
        <v>357</v>
      </c>
      <c r="H181" s="194" t="s">
        <v>2438</v>
      </c>
      <c r="I181" s="193" t="str">
        <f t="shared" si="0"/>
        <v>50434101d</v>
      </c>
      <c r="J181" s="194" t="str">
        <f t="shared" si="1"/>
        <v>50434101026 03</v>
      </c>
      <c r="K181" s="209"/>
      <c r="L181" s="194" t="str">
        <f t="shared" si="2"/>
        <v>50434101026 03B</v>
      </c>
      <c r="M181" s="209" t="str">
        <f t="shared" si="3"/>
        <v>Slovenská kanoistikadBMirgorodský Marko</v>
      </c>
      <c r="N181" s="210" t="str">
        <f t="shared" si="4"/>
        <v>50434101dB</v>
      </c>
    </row>
    <row r="182" spans="1:14" ht="9.75" customHeight="1" x14ac:dyDescent="0.25">
      <c r="A182" s="193" t="s">
        <v>1440</v>
      </c>
      <c r="B182" s="207" t="str">
        <f>VLOOKUP(A182,Adr!A:B,2,FALSE)</f>
        <v>Slovenská kanoistika</v>
      </c>
      <c r="C182" s="189" t="s">
        <v>2565</v>
      </c>
      <c r="D182" s="110">
        <v>15600</v>
      </c>
      <c r="E182" s="212">
        <v>0</v>
      </c>
      <c r="F182" s="193" t="s">
        <v>381</v>
      </c>
      <c r="G182" s="194" t="s">
        <v>357</v>
      </c>
      <c r="H182" s="194" t="s">
        <v>2438</v>
      </c>
      <c r="I182" s="193" t="str">
        <f t="shared" si="0"/>
        <v>50434101d</v>
      </c>
      <c r="J182" s="194" t="str">
        <f t="shared" si="1"/>
        <v>50434101026 03</v>
      </c>
      <c r="K182" s="209"/>
      <c r="L182" s="194" t="str">
        <f t="shared" si="2"/>
        <v>50434101026 03B</v>
      </c>
      <c r="M182" s="209" t="str">
        <f t="shared" si="3"/>
        <v>Slovenská kanoistikadBMyšák Denis</v>
      </c>
      <c r="N182" s="210" t="str">
        <f t="shared" si="4"/>
        <v>50434101dB</v>
      </c>
    </row>
    <row r="183" spans="1:14" ht="9.75" customHeight="1" x14ac:dyDescent="0.25">
      <c r="A183" s="193" t="s">
        <v>1440</v>
      </c>
      <c r="B183" s="207" t="str">
        <f>VLOOKUP(A183,Adr!A:B,2,FALSE)</f>
        <v>Slovenská kanoistika</v>
      </c>
      <c r="C183" s="211" t="s">
        <v>2566</v>
      </c>
      <c r="D183" s="110">
        <v>60000</v>
      </c>
      <c r="E183" s="208">
        <v>0</v>
      </c>
      <c r="F183" s="193" t="s">
        <v>381</v>
      </c>
      <c r="G183" s="194" t="s">
        <v>357</v>
      </c>
      <c r="H183" s="194" t="s">
        <v>2438</v>
      </c>
      <c r="I183" s="193" t="str">
        <f t="shared" si="0"/>
        <v>50434101d</v>
      </c>
      <c r="J183" s="194" t="str">
        <f t="shared" si="1"/>
        <v>50434101026 03</v>
      </c>
      <c r="K183" s="209"/>
      <c r="L183" s="194" t="str">
        <f t="shared" si="2"/>
        <v>50434101026 03B</v>
      </c>
      <c r="M183" s="209" t="str">
        <f t="shared" si="3"/>
        <v>Slovenská kanoistikadBPaňková Zuzana</v>
      </c>
      <c r="N183" s="210" t="str">
        <f t="shared" si="4"/>
        <v>50434101dB</v>
      </c>
    </row>
    <row r="184" spans="1:14" ht="9.75" customHeight="1" x14ac:dyDescent="0.25">
      <c r="A184" s="193" t="s">
        <v>1440</v>
      </c>
      <c r="B184" s="207" t="str">
        <f>VLOOKUP(A184,Adr!A:B,2,FALSE)</f>
        <v>Slovenská kanoistika</v>
      </c>
      <c r="C184" s="189" t="s">
        <v>2567</v>
      </c>
      <c r="D184" s="110">
        <v>9300</v>
      </c>
      <c r="E184" s="212">
        <v>0</v>
      </c>
      <c r="F184" s="193" t="s">
        <v>381</v>
      </c>
      <c r="G184" s="194" t="s">
        <v>357</v>
      </c>
      <c r="H184" s="194" t="s">
        <v>2438</v>
      </c>
      <c r="I184" s="193" t="str">
        <f t="shared" si="0"/>
        <v>50434101d</v>
      </c>
      <c r="J184" s="194" t="str">
        <f t="shared" si="1"/>
        <v>50434101026 03</v>
      </c>
      <c r="K184" s="209"/>
      <c r="L184" s="194" t="str">
        <f t="shared" si="2"/>
        <v>50434101026 03B</v>
      </c>
      <c r="M184" s="209" t="str">
        <f t="shared" si="3"/>
        <v>Slovenská kanoistikadBPecsuková Katarína</v>
      </c>
      <c r="N184" s="210" t="str">
        <f t="shared" si="4"/>
        <v>50434101dB</v>
      </c>
    </row>
    <row r="185" spans="1:14" ht="9.75" customHeight="1" x14ac:dyDescent="0.25">
      <c r="A185" s="193" t="s">
        <v>1440</v>
      </c>
      <c r="B185" s="207" t="str">
        <f>VLOOKUP(A185,Adr!A:B,2,FALSE)</f>
        <v>Slovenská kanoistika</v>
      </c>
      <c r="C185" s="189" t="s">
        <v>2568</v>
      </c>
      <c r="D185" s="110">
        <v>10000</v>
      </c>
      <c r="E185" s="208">
        <v>0</v>
      </c>
      <c r="F185" s="193" t="s">
        <v>381</v>
      </c>
      <c r="G185" s="194" t="s">
        <v>357</v>
      </c>
      <c r="H185" s="194" t="s">
        <v>2438</v>
      </c>
      <c r="I185" s="193" t="str">
        <f t="shared" si="0"/>
        <v>50434101d</v>
      </c>
      <c r="J185" s="194" t="str">
        <f t="shared" si="1"/>
        <v>50434101026 03</v>
      </c>
      <c r="K185" s="209"/>
      <c r="L185" s="194" t="str">
        <f t="shared" si="2"/>
        <v>50434101026 03B</v>
      </c>
      <c r="M185" s="209" t="str">
        <f t="shared" si="3"/>
        <v>Slovenská kanoistikadBRumanský Richard</v>
      </c>
      <c r="N185" s="210" t="str">
        <f t="shared" si="4"/>
        <v>50434101dB</v>
      </c>
    </row>
    <row r="186" spans="1:14" ht="9.75" customHeight="1" x14ac:dyDescent="0.25">
      <c r="A186" s="193" t="s">
        <v>1440</v>
      </c>
      <c r="B186" s="207" t="str">
        <f>VLOOKUP(A186,Adr!A:B,2,FALSE)</f>
        <v>Slovenská kanoistika</v>
      </c>
      <c r="C186" s="211" t="s">
        <v>2569</v>
      </c>
      <c r="D186" s="110">
        <v>10000</v>
      </c>
      <c r="E186" s="212">
        <v>0</v>
      </c>
      <c r="F186" s="193" t="s">
        <v>381</v>
      </c>
      <c r="G186" s="194" t="s">
        <v>357</v>
      </c>
      <c r="H186" s="194" t="s">
        <v>2438</v>
      </c>
      <c r="I186" s="193" t="str">
        <f t="shared" si="0"/>
        <v>50434101d</v>
      </c>
      <c r="J186" s="194" t="str">
        <f t="shared" si="1"/>
        <v>50434101026 03</v>
      </c>
      <c r="K186" s="209"/>
      <c r="L186" s="194" t="str">
        <f t="shared" si="2"/>
        <v>50434101026 03B</v>
      </c>
      <c r="M186" s="209" t="str">
        <f t="shared" si="3"/>
        <v>Slovenská kanoistikadBRužič Patrik</v>
      </c>
      <c r="N186" s="210" t="str">
        <f t="shared" si="4"/>
        <v>50434101dB</v>
      </c>
    </row>
    <row r="187" spans="1:14" ht="9.75" customHeight="1" x14ac:dyDescent="0.25">
      <c r="A187" s="193" t="s">
        <v>1440</v>
      </c>
      <c r="B187" s="207" t="str">
        <f>VLOOKUP(A187,Adr!A:B,2,FALSE)</f>
        <v>Slovenská kanoistika</v>
      </c>
      <c r="C187" s="189" t="s">
        <v>2570</v>
      </c>
      <c r="D187" s="110">
        <v>15000</v>
      </c>
      <c r="E187" s="208">
        <v>0</v>
      </c>
      <c r="F187" s="193" t="s">
        <v>381</v>
      </c>
      <c r="G187" s="194" t="s">
        <v>357</v>
      </c>
      <c r="H187" s="194" t="s">
        <v>2438</v>
      </c>
      <c r="I187" s="193" t="str">
        <f t="shared" si="0"/>
        <v>50434101d</v>
      </c>
      <c r="J187" s="194" t="str">
        <f t="shared" si="1"/>
        <v>50434101026 03</v>
      </c>
      <c r="K187" s="209"/>
      <c r="L187" s="194" t="str">
        <f t="shared" si="2"/>
        <v>50434101026 03B</v>
      </c>
      <c r="M187" s="209" t="str">
        <f t="shared" si="3"/>
        <v>Slovenská kanoistikadBSidová Bianka</v>
      </c>
      <c r="N187" s="210" t="str">
        <f t="shared" si="4"/>
        <v>50434101dB</v>
      </c>
    </row>
    <row r="188" spans="1:14" ht="9.75" customHeight="1" x14ac:dyDescent="0.25">
      <c r="A188" s="193" t="s">
        <v>1440</v>
      </c>
      <c r="B188" s="207" t="str">
        <f>VLOOKUP(A188,Adr!A:B,2,FALSE)</f>
        <v>Slovenská kanoistika</v>
      </c>
      <c r="C188" s="211" t="s">
        <v>2571</v>
      </c>
      <c r="D188" s="110">
        <v>10000</v>
      </c>
      <c r="E188" s="212">
        <v>0</v>
      </c>
      <c r="F188" s="193" t="s">
        <v>381</v>
      </c>
      <c r="G188" s="194" t="s">
        <v>357</v>
      </c>
      <c r="H188" s="194" t="s">
        <v>2438</v>
      </c>
      <c r="I188" s="193" t="str">
        <f t="shared" si="0"/>
        <v>50434101d</v>
      </c>
      <c r="J188" s="194" t="str">
        <f t="shared" si="1"/>
        <v>50434101026 03</v>
      </c>
      <c r="K188" s="209"/>
      <c r="L188" s="194" t="str">
        <f t="shared" si="2"/>
        <v>50434101026 03B</v>
      </c>
      <c r="M188" s="209" t="str">
        <f t="shared" si="3"/>
        <v>Slovenská kanoistikadBSkubík Dávid</v>
      </c>
      <c r="N188" s="210" t="str">
        <f t="shared" si="4"/>
        <v>50434101dB</v>
      </c>
    </row>
    <row r="189" spans="1:14" ht="9.75" customHeight="1" x14ac:dyDescent="0.25">
      <c r="A189" s="193" t="s">
        <v>1440</v>
      </c>
      <c r="B189" s="207" t="str">
        <f>VLOOKUP(A189,Adr!A:B,2,FALSE)</f>
        <v>Slovenská kanoistika</v>
      </c>
      <c r="C189" s="194" t="s">
        <v>2572</v>
      </c>
      <c r="D189" s="213">
        <v>35000</v>
      </c>
      <c r="E189" s="208">
        <v>0</v>
      </c>
      <c r="F189" s="193" t="s">
        <v>381</v>
      </c>
      <c r="G189" s="194" t="s">
        <v>357</v>
      </c>
      <c r="H189" s="194" t="s">
        <v>2438</v>
      </c>
      <c r="I189" s="193" t="str">
        <f t="shared" si="0"/>
        <v>50434101d</v>
      </c>
      <c r="J189" s="194" t="str">
        <f t="shared" si="1"/>
        <v>50434101026 03</v>
      </c>
      <c r="K189" s="209"/>
      <c r="L189" s="194" t="str">
        <f t="shared" si="2"/>
        <v>50434101026 03B</v>
      </c>
      <c r="M189" s="209" t="str">
        <f t="shared" si="3"/>
        <v>Slovenská kanoistikadBStanovská Soňa</v>
      </c>
      <c r="N189" s="210" t="str">
        <f t="shared" si="4"/>
        <v>50434101dB</v>
      </c>
    </row>
    <row r="190" spans="1:14" ht="9.75" customHeight="1" x14ac:dyDescent="0.25">
      <c r="A190" s="193" t="s">
        <v>1440</v>
      </c>
      <c r="B190" s="207" t="str">
        <f>VLOOKUP(A190,Adr!A:B,2,FALSE)</f>
        <v>Slovenská kanoistika</v>
      </c>
      <c r="C190" s="189" t="s">
        <v>2573</v>
      </c>
      <c r="D190" s="110">
        <v>9300</v>
      </c>
      <c r="E190" s="212">
        <v>0</v>
      </c>
      <c r="F190" s="193" t="s">
        <v>381</v>
      </c>
      <c r="G190" s="194" t="s">
        <v>357</v>
      </c>
      <c r="H190" s="194" t="s">
        <v>2438</v>
      </c>
      <c r="I190" s="193" t="str">
        <f t="shared" si="0"/>
        <v>50434101d</v>
      </c>
      <c r="J190" s="194" t="str">
        <f t="shared" si="1"/>
        <v>50434101026 03</v>
      </c>
      <c r="K190" s="209"/>
      <c r="L190" s="194" t="str">
        <f t="shared" si="2"/>
        <v>50434101026 03B</v>
      </c>
      <c r="M190" s="209" t="str">
        <f t="shared" si="3"/>
        <v>Slovenská kanoistikadBSzabó Maximilián</v>
      </c>
      <c r="N190" s="210" t="str">
        <f t="shared" si="4"/>
        <v>50434101dB</v>
      </c>
    </row>
    <row r="191" spans="1:14" ht="9.75" customHeight="1" x14ac:dyDescent="0.25">
      <c r="A191" s="193" t="s">
        <v>1440</v>
      </c>
      <c r="B191" s="207" t="str">
        <f>VLOOKUP(A191,Adr!A:B,2,FALSE)</f>
        <v>Slovenská kanoistika</v>
      </c>
      <c r="C191" s="211" t="s">
        <v>2574</v>
      </c>
      <c r="D191" s="110">
        <v>10000</v>
      </c>
      <c r="E191" s="208">
        <v>0</v>
      </c>
      <c r="F191" s="193" t="s">
        <v>381</v>
      </c>
      <c r="G191" s="194" t="s">
        <v>357</v>
      </c>
      <c r="H191" s="194" t="s">
        <v>2438</v>
      </c>
      <c r="I191" s="193" t="str">
        <f t="shared" si="0"/>
        <v>50434101d</v>
      </c>
      <c r="J191" s="194" t="str">
        <f t="shared" si="1"/>
        <v>50434101026 03</v>
      </c>
      <c r="K191" s="209"/>
      <c r="L191" s="194" t="str">
        <f t="shared" si="2"/>
        <v>50434101026 03B</v>
      </c>
      <c r="M191" s="209" t="str">
        <f t="shared" si="3"/>
        <v>Slovenská kanoistikadBŠevčík Jakub</v>
      </c>
      <c r="N191" s="210" t="str">
        <f t="shared" si="4"/>
        <v>50434101dB</v>
      </c>
    </row>
    <row r="192" spans="1:14" ht="9.75" customHeight="1" x14ac:dyDescent="0.25">
      <c r="A192" s="193" t="s">
        <v>1440</v>
      </c>
      <c r="B192" s="207" t="str">
        <f>VLOOKUP(A192,Adr!A:B,2,FALSE)</f>
        <v>Slovenská kanoistika</v>
      </c>
      <c r="C192" s="211" t="s">
        <v>2575</v>
      </c>
      <c r="D192" s="110">
        <v>7500</v>
      </c>
      <c r="E192" s="208">
        <v>0</v>
      </c>
      <c r="F192" s="193" t="s">
        <v>381</v>
      </c>
      <c r="G192" s="194" t="s">
        <v>357</v>
      </c>
      <c r="H192" s="194" t="s">
        <v>2438</v>
      </c>
      <c r="I192" s="193" t="str">
        <f t="shared" si="0"/>
        <v>50434101d</v>
      </c>
      <c r="J192" s="194" t="str">
        <f t="shared" si="1"/>
        <v>50434101026 03</v>
      </c>
      <c r="K192" s="209"/>
      <c r="L192" s="194" t="str">
        <f t="shared" si="2"/>
        <v>50434101026 03B</v>
      </c>
      <c r="M192" s="209" t="str">
        <f t="shared" si="3"/>
        <v>Slovenská kanoistikadBŠvecová Romana</v>
      </c>
      <c r="N192" s="210" t="str">
        <f t="shared" si="4"/>
        <v>50434101dB</v>
      </c>
    </row>
    <row r="193" spans="1:14" ht="9.75" customHeight="1" x14ac:dyDescent="0.25">
      <c r="A193" s="193" t="s">
        <v>1440</v>
      </c>
      <c r="B193" s="207" t="str">
        <f>VLOOKUP(A193,Adr!A:B,2,FALSE)</f>
        <v>Slovenská kanoistika</v>
      </c>
      <c r="C193" s="211" t="s">
        <v>2576</v>
      </c>
      <c r="D193" s="110">
        <v>7500</v>
      </c>
      <c r="E193" s="212">
        <v>0</v>
      </c>
      <c r="F193" s="193" t="s">
        <v>381</v>
      </c>
      <c r="G193" s="194" t="s">
        <v>357</v>
      </c>
      <c r="H193" s="194" t="s">
        <v>2438</v>
      </c>
      <c r="I193" s="193" t="str">
        <f t="shared" si="0"/>
        <v>50434101d</v>
      </c>
      <c r="J193" s="194" t="str">
        <f t="shared" si="1"/>
        <v>50434101026 03</v>
      </c>
      <c r="K193" s="209"/>
      <c r="L193" s="194" t="str">
        <f t="shared" si="2"/>
        <v>50434101026 03B</v>
      </c>
      <c r="M193" s="209" t="str">
        <f t="shared" si="3"/>
        <v>Slovenská kanoistikadBTóth Ludovít</v>
      </c>
      <c r="N193" s="210" t="str">
        <f t="shared" si="4"/>
        <v>50434101dB</v>
      </c>
    </row>
    <row r="194" spans="1:14" ht="9.75" customHeight="1" x14ac:dyDescent="0.25">
      <c r="A194" s="193" t="s">
        <v>1440</v>
      </c>
      <c r="B194" s="207" t="str">
        <f>VLOOKUP(A194,Adr!A:B,2,FALSE)</f>
        <v>Slovenská kanoistika</v>
      </c>
      <c r="C194" s="211" t="s">
        <v>2577</v>
      </c>
      <c r="D194" s="110">
        <v>15600</v>
      </c>
      <c r="E194" s="208">
        <v>0</v>
      </c>
      <c r="F194" s="193" t="s">
        <v>381</v>
      </c>
      <c r="G194" s="194" t="s">
        <v>357</v>
      </c>
      <c r="H194" s="194" t="s">
        <v>2438</v>
      </c>
      <c r="I194" s="193" t="str">
        <f t="shared" si="0"/>
        <v>50434101d</v>
      </c>
      <c r="J194" s="194" t="str">
        <f t="shared" si="1"/>
        <v>50434101026 03</v>
      </c>
      <c r="K194" s="209"/>
      <c r="L194" s="194" t="str">
        <f t="shared" si="2"/>
        <v>50434101026 03B</v>
      </c>
      <c r="M194" s="209" t="str">
        <f t="shared" si="3"/>
        <v>Slovenská kanoistikadBZalka Csaba</v>
      </c>
      <c r="N194" s="210" t="str">
        <f t="shared" si="4"/>
        <v>50434101dB</v>
      </c>
    </row>
    <row r="195" spans="1:14" ht="9.75" customHeight="1" x14ac:dyDescent="0.25">
      <c r="A195" s="193" t="s">
        <v>1440</v>
      </c>
      <c r="B195" s="207" t="str">
        <f>VLOOKUP(A195,Adr!A:B,2,FALSE)</f>
        <v>Slovenská kanoistika</v>
      </c>
      <c r="C195" s="189" t="s">
        <v>2578</v>
      </c>
      <c r="D195" s="110">
        <v>9300</v>
      </c>
      <c r="E195" s="208">
        <v>0</v>
      </c>
      <c r="F195" s="193" t="s">
        <v>381</v>
      </c>
      <c r="G195" s="194" t="s">
        <v>357</v>
      </c>
      <c r="H195" s="194" t="s">
        <v>2438</v>
      </c>
      <c r="I195" s="193" t="str">
        <f t="shared" si="0"/>
        <v>50434101d</v>
      </c>
      <c r="J195" s="194" t="str">
        <f t="shared" si="1"/>
        <v>50434101026 03</v>
      </c>
      <c r="K195" s="209"/>
      <c r="L195" s="194" t="str">
        <f t="shared" si="2"/>
        <v>50434101026 03B</v>
      </c>
      <c r="M195" s="209" t="str">
        <f t="shared" si="3"/>
        <v>Slovenská kanoistikadBZemánková Hana</v>
      </c>
      <c r="N195" s="210" t="str">
        <f t="shared" si="4"/>
        <v>50434101dB</v>
      </c>
    </row>
    <row r="196" spans="1:14" ht="9.75" customHeight="1" x14ac:dyDescent="0.25">
      <c r="A196" s="193" t="s">
        <v>1447</v>
      </c>
      <c r="B196" s="207" t="str">
        <f>VLOOKUP(A196,Adr!A:B,2,FALSE)</f>
        <v>Slovenská Lakrosová Federácia</v>
      </c>
      <c r="C196" s="189" t="s">
        <v>2579</v>
      </c>
      <c r="D196" s="110">
        <v>19239</v>
      </c>
      <c r="E196" s="212">
        <v>0</v>
      </c>
      <c r="F196" s="193" t="s">
        <v>375</v>
      </c>
      <c r="G196" s="194" t="s">
        <v>355</v>
      </c>
      <c r="H196" s="194" t="s">
        <v>2438</v>
      </c>
      <c r="I196" s="193" t="str">
        <f t="shared" si="0"/>
        <v>30853427a</v>
      </c>
      <c r="J196" s="194" t="str">
        <f t="shared" si="1"/>
        <v>30853427026 02</v>
      </c>
      <c r="K196" s="209" t="s">
        <v>2580</v>
      </c>
      <c r="L196" s="194" t="str">
        <f t="shared" si="2"/>
        <v>30853427026 02B</v>
      </c>
      <c r="M196" s="209" t="str">
        <f t="shared" si="3"/>
        <v>Slovenská Lakrosová FederáciaaBlakros - bežné transfery</v>
      </c>
      <c r="N196" s="210" t="str">
        <f t="shared" si="4"/>
        <v>30853427aB</v>
      </c>
    </row>
    <row r="197" spans="1:14" ht="9.75" customHeight="1" x14ac:dyDescent="0.25">
      <c r="A197" s="193" t="s">
        <v>1455</v>
      </c>
      <c r="B197" s="207" t="str">
        <f>VLOOKUP(A197,Adr!A:B,2,FALSE)</f>
        <v>Slovenská lukostrelecká asociácia 3D</v>
      </c>
      <c r="C197" s="211" t="s">
        <v>388</v>
      </c>
      <c r="D197" s="110">
        <v>45800</v>
      </c>
      <c r="E197" s="208">
        <v>0</v>
      </c>
      <c r="F197" s="193" t="s">
        <v>387</v>
      </c>
      <c r="G197" s="194" t="s">
        <v>357</v>
      </c>
      <c r="H197" s="194" t="s">
        <v>2438</v>
      </c>
      <c r="I197" s="193" t="str">
        <f t="shared" si="0"/>
        <v>36075809g</v>
      </c>
      <c r="J197" s="194" t="str">
        <f t="shared" si="1"/>
        <v>36075809026 03</v>
      </c>
      <c r="K197" s="209"/>
      <c r="L197" s="194" t="str">
        <f t="shared" si="2"/>
        <v>36075809026 03B</v>
      </c>
      <c r="M197" s="209" t="str">
        <f t="shared" si="3"/>
        <v>Slovenská lukostrelecká asociácia 3DgBrozvoj športov, ktoré nie sú uznanými podľa zákona č. 440/2015 Z. z.</v>
      </c>
      <c r="N197" s="210" t="str">
        <f t="shared" si="4"/>
        <v>36075809gB</v>
      </c>
    </row>
    <row r="198" spans="1:14" ht="9.75" customHeight="1" x14ac:dyDescent="0.25">
      <c r="A198" s="193" t="s">
        <v>1464</v>
      </c>
      <c r="B198" s="207" t="str">
        <f>VLOOKUP(A198,Adr!A:B,2,FALSE)</f>
        <v>Slovenská motocyklová federácia</v>
      </c>
      <c r="C198" s="211" t="s">
        <v>2581</v>
      </c>
      <c r="D198" s="110">
        <v>88269</v>
      </c>
      <c r="E198" s="208">
        <v>0</v>
      </c>
      <c r="F198" s="193" t="s">
        <v>375</v>
      </c>
      <c r="G198" s="194" t="s">
        <v>355</v>
      </c>
      <c r="H198" s="194" t="s">
        <v>2438</v>
      </c>
      <c r="I198" s="193" t="str">
        <f t="shared" si="0"/>
        <v>30813883a</v>
      </c>
      <c r="J198" s="194" t="str">
        <f t="shared" si="1"/>
        <v>30813883026 02</v>
      </c>
      <c r="K198" s="209" t="s">
        <v>2582</v>
      </c>
      <c r="L198" s="194" t="str">
        <f t="shared" si="2"/>
        <v>30813883026 02B</v>
      </c>
      <c r="M198" s="209" t="str">
        <f t="shared" si="3"/>
        <v>Slovenská motocyklová federáciaaBmotocyklový šport - bežné transfery</v>
      </c>
      <c r="N198" s="210" t="str">
        <f t="shared" si="4"/>
        <v>30813883aB</v>
      </c>
    </row>
    <row r="199" spans="1:14" ht="9.75" customHeight="1" x14ac:dyDescent="0.25">
      <c r="A199" s="193" t="s">
        <v>1464</v>
      </c>
      <c r="B199" s="207" t="str">
        <f>VLOOKUP(A199,Adr!A:B,2,FALSE)</f>
        <v>Slovenská motocyklová federácia</v>
      </c>
      <c r="C199" s="211" t="s">
        <v>2583</v>
      </c>
      <c r="D199" s="110">
        <v>20000</v>
      </c>
      <c r="E199" s="212">
        <v>0</v>
      </c>
      <c r="F199" s="193" t="s">
        <v>381</v>
      </c>
      <c r="G199" s="194" t="s">
        <v>357</v>
      </c>
      <c r="H199" s="194" t="s">
        <v>2438</v>
      </c>
      <c r="I199" s="193" t="str">
        <f t="shared" si="0"/>
        <v>30813883d</v>
      </c>
      <c r="J199" s="194" t="str">
        <f t="shared" si="1"/>
        <v>30813883026 03</v>
      </c>
      <c r="K199" s="209"/>
      <c r="L199" s="194" t="str">
        <f t="shared" si="2"/>
        <v>30813883026 03B</v>
      </c>
      <c r="M199" s="209" t="str">
        <f t="shared" si="3"/>
        <v>Slovenská motocyklová federáciadBSvitko Štefan</v>
      </c>
      <c r="N199" s="210" t="str">
        <f t="shared" si="4"/>
        <v>30813883dB</v>
      </c>
    </row>
    <row r="200" spans="1:14" ht="9.75" customHeight="1" x14ac:dyDescent="0.25">
      <c r="A200" s="193" t="s">
        <v>1464</v>
      </c>
      <c r="B200" s="207" t="str">
        <f>VLOOKUP(A200,Adr!A:B,2,FALSE)</f>
        <v>Slovenská motocyklová federácia</v>
      </c>
      <c r="C200" s="189" t="s">
        <v>2584</v>
      </c>
      <c r="D200" s="110">
        <v>35000</v>
      </c>
      <c r="E200" s="212">
        <v>0</v>
      </c>
      <c r="F200" s="193" t="s">
        <v>381</v>
      </c>
      <c r="G200" s="194" t="s">
        <v>357</v>
      </c>
      <c r="H200" s="194" t="s">
        <v>2438</v>
      </c>
      <c r="I200" s="193" t="str">
        <f t="shared" si="0"/>
        <v>30813883d</v>
      </c>
      <c r="J200" s="194" t="str">
        <f t="shared" si="1"/>
        <v>30813883026 03</v>
      </c>
      <c r="K200" s="209"/>
      <c r="L200" s="194" t="str">
        <f t="shared" si="2"/>
        <v>30813883026 03B</v>
      </c>
      <c r="M200" s="209" t="str">
        <f t="shared" si="3"/>
        <v>Slovenská motocyklová federáciadBVaculík Martin</v>
      </c>
      <c r="N200" s="210" t="str">
        <f t="shared" si="4"/>
        <v>30813883dB</v>
      </c>
    </row>
    <row r="201" spans="1:14" ht="9.75" customHeight="1" x14ac:dyDescent="0.25">
      <c r="A201" s="193" t="s">
        <v>1472</v>
      </c>
      <c r="B201" s="207" t="str">
        <f>VLOOKUP(A201,Adr!A:B,2,FALSE)</f>
        <v>Slovenská Muaythai asociácia</v>
      </c>
      <c r="C201" s="189" t="s">
        <v>2585</v>
      </c>
      <c r="D201" s="110">
        <v>19609</v>
      </c>
      <c r="E201" s="212">
        <v>0</v>
      </c>
      <c r="F201" s="193" t="s">
        <v>375</v>
      </c>
      <c r="G201" s="194" t="s">
        <v>355</v>
      </c>
      <c r="H201" s="194" t="s">
        <v>2438</v>
      </c>
      <c r="I201" s="193" t="str">
        <f t="shared" si="0"/>
        <v>34057587a</v>
      </c>
      <c r="J201" s="194" t="str">
        <f t="shared" si="1"/>
        <v>34057587026 02</v>
      </c>
      <c r="K201" s="209" t="s">
        <v>2586</v>
      </c>
      <c r="L201" s="194" t="str">
        <f t="shared" si="2"/>
        <v>34057587026 02B</v>
      </c>
      <c r="M201" s="209" t="str">
        <f t="shared" si="3"/>
        <v>Slovenská Muaythai asociáciaaBthajský box - bežné transfery</v>
      </c>
      <c r="N201" s="210" t="str">
        <f t="shared" si="4"/>
        <v>34057587aB</v>
      </c>
    </row>
    <row r="202" spans="1:14" ht="9.75" customHeight="1" x14ac:dyDescent="0.25">
      <c r="A202" s="193" t="s">
        <v>1472</v>
      </c>
      <c r="B202" s="207" t="str">
        <f>VLOOKUP(A202,Adr!A:B,2,FALSE)</f>
        <v>Slovenská Muaythai asociácia</v>
      </c>
      <c r="C202" s="194" t="s">
        <v>2587</v>
      </c>
      <c r="D202" s="213">
        <v>20000</v>
      </c>
      <c r="E202" s="208">
        <v>0</v>
      </c>
      <c r="F202" s="193" t="s">
        <v>381</v>
      </c>
      <c r="G202" s="194" t="s">
        <v>357</v>
      </c>
      <c r="H202" s="194" t="s">
        <v>2438</v>
      </c>
      <c r="I202" s="193" t="str">
        <f t="shared" si="0"/>
        <v>34057587d</v>
      </c>
      <c r="J202" s="194" t="str">
        <f t="shared" si="1"/>
        <v>34057587026 03</v>
      </c>
      <c r="K202" s="209"/>
      <c r="L202" s="194" t="str">
        <f t="shared" si="2"/>
        <v>34057587026 03B</v>
      </c>
      <c r="M202" s="209" t="str">
        <f t="shared" si="3"/>
        <v>Slovenská Muaythai asociáciadBChochlíková Monika</v>
      </c>
      <c r="N202" s="210" t="str">
        <f t="shared" si="4"/>
        <v>34057587dB</v>
      </c>
    </row>
    <row r="203" spans="1:14" ht="9.75" customHeight="1" x14ac:dyDescent="0.25">
      <c r="A203" s="193" t="s">
        <v>1479</v>
      </c>
      <c r="B203" s="207" t="str">
        <f>VLOOKUP(A203,Adr!A:B,2,FALSE)</f>
        <v>Slovenská nohejbalová asociácia</v>
      </c>
      <c r="C203" s="104" t="s">
        <v>388</v>
      </c>
      <c r="D203" s="213">
        <v>46100</v>
      </c>
      <c r="E203" s="212">
        <v>0</v>
      </c>
      <c r="F203" s="193" t="s">
        <v>387</v>
      </c>
      <c r="G203" s="194" t="s">
        <v>357</v>
      </c>
      <c r="H203" s="194" t="s">
        <v>2438</v>
      </c>
      <c r="I203" s="193" t="str">
        <f t="shared" si="0"/>
        <v>30806887g</v>
      </c>
      <c r="J203" s="194" t="str">
        <f t="shared" si="1"/>
        <v>30806887026 03</v>
      </c>
      <c r="K203" s="209"/>
      <c r="L203" s="194" t="str">
        <f t="shared" si="2"/>
        <v>30806887026 03B</v>
      </c>
      <c r="M203" s="209" t="str">
        <f t="shared" si="3"/>
        <v>Slovenská nohejbalová asociáciagBrozvoj športov, ktoré nie sú uznanými podľa zákona č. 440/2015 Z. z.</v>
      </c>
      <c r="N203" s="210" t="str">
        <f t="shared" si="4"/>
        <v>30806887gB</v>
      </c>
    </row>
    <row r="204" spans="1:14" ht="9.75" customHeight="1" x14ac:dyDescent="0.25">
      <c r="A204" s="193" t="s">
        <v>1485</v>
      </c>
      <c r="B204" s="207" t="str">
        <f>VLOOKUP(A204,Adr!A:B,2,FALSE)</f>
        <v>SLOVENSKÁ PADELOVÁ ASOCIÁCIA</v>
      </c>
      <c r="C204" s="211" t="s">
        <v>2470</v>
      </c>
      <c r="D204" s="110">
        <v>15000</v>
      </c>
      <c r="E204" s="208">
        <v>0</v>
      </c>
      <c r="F204" s="193" t="s">
        <v>385</v>
      </c>
      <c r="G204" s="194" t="s">
        <v>357</v>
      </c>
      <c r="H204" s="194" t="s">
        <v>2438</v>
      </c>
      <c r="I204" s="193" t="str">
        <f t="shared" si="0"/>
        <v>51852179f</v>
      </c>
      <c r="J204" s="194" t="str">
        <f t="shared" si="1"/>
        <v>51852179026 03</v>
      </c>
      <c r="K204" s="209"/>
      <c r="L204" s="194" t="str">
        <f t="shared" si="2"/>
        <v>51852179026 03B</v>
      </c>
      <c r="M204" s="209" t="str">
        <f t="shared" si="3"/>
        <v>SLOVENSKÁ PADELOVÁ ASOCIÁCIAfBpodpora a rozvoj športu</v>
      </c>
      <c r="N204" s="210" t="str">
        <f t="shared" si="4"/>
        <v>51852179fB</v>
      </c>
    </row>
    <row r="205" spans="1:14" ht="9.75" customHeight="1" x14ac:dyDescent="0.25">
      <c r="A205" s="193" t="s">
        <v>1493</v>
      </c>
      <c r="B205" s="207" t="str">
        <f>VLOOKUP(A205,Adr!A:B,2,FALSE)</f>
        <v>Slovenská plavecká federácia</v>
      </c>
      <c r="C205" s="189" t="s">
        <v>2588</v>
      </c>
      <c r="D205" s="110">
        <v>1740292</v>
      </c>
      <c r="E205" s="212">
        <v>0</v>
      </c>
      <c r="F205" s="193" t="s">
        <v>375</v>
      </c>
      <c r="G205" s="194" t="s">
        <v>355</v>
      </c>
      <c r="H205" s="194" t="s">
        <v>2438</v>
      </c>
      <c r="I205" s="193" t="str">
        <f t="shared" si="0"/>
        <v>36068764a</v>
      </c>
      <c r="J205" s="194" t="str">
        <f t="shared" si="1"/>
        <v>36068764026 02</v>
      </c>
      <c r="K205" s="209" t="s">
        <v>2589</v>
      </c>
      <c r="L205" s="194" t="str">
        <f t="shared" si="2"/>
        <v>36068764026 02B</v>
      </c>
      <c r="M205" s="209" t="str">
        <f t="shared" si="3"/>
        <v>Slovenská plavecká federáciaaBplavecké športy - bežné transfery</v>
      </c>
      <c r="N205" s="210" t="str">
        <f t="shared" si="4"/>
        <v>36068764aB</v>
      </c>
    </row>
    <row r="206" spans="1:14" ht="9.75" customHeight="1" x14ac:dyDescent="0.25">
      <c r="A206" s="193" t="s">
        <v>1493</v>
      </c>
      <c r="B206" s="207" t="str">
        <f>VLOOKUP(A206,Adr!A:B,2,FALSE)</f>
        <v>Slovenská plavecká federácia</v>
      </c>
      <c r="C206" s="189" t="s">
        <v>2590</v>
      </c>
      <c r="D206" s="110">
        <v>7500</v>
      </c>
      <c r="E206" s="212">
        <v>0</v>
      </c>
      <c r="F206" s="193" t="s">
        <v>381</v>
      </c>
      <c r="G206" s="194" t="s">
        <v>357</v>
      </c>
      <c r="H206" s="194" t="s">
        <v>2438</v>
      </c>
      <c r="I206" s="193" t="str">
        <f t="shared" si="0"/>
        <v>36068764d</v>
      </c>
      <c r="J206" s="194" t="str">
        <f t="shared" si="1"/>
        <v>36068764026 03</v>
      </c>
      <c r="K206" s="209"/>
      <c r="L206" s="194" t="str">
        <f t="shared" si="2"/>
        <v>36068764026 03B</v>
      </c>
      <c r="M206" s="209" t="str">
        <f t="shared" si="3"/>
        <v>Slovenská plavecká federáciadBBernathova Michaela</v>
      </c>
      <c r="N206" s="210" t="str">
        <f t="shared" si="4"/>
        <v>36068764dB</v>
      </c>
    </row>
    <row r="207" spans="1:14" ht="9.75" customHeight="1" x14ac:dyDescent="0.25">
      <c r="A207" s="193" t="s">
        <v>1493</v>
      </c>
      <c r="B207" s="207" t="str">
        <f>VLOOKUP(A207,Adr!A:B,2,FALSE)</f>
        <v>Slovenská plavecká federácia</v>
      </c>
      <c r="C207" s="194" t="s">
        <v>2591</v>
      </c>
      <c r="D207" s="213">
        <v>20000</v>
      </c>
      <c r="E207" s="208">
        <v>0</v>
      </c>
      <c r="F207" s="193" t="s">
        <v>381</v>
      </c>
      <c r="G207" s="194" t="s">
        <v>357</v>
      </c>
      <c r="H207" s="194" t="s">
        <v>2438</v>
      </c>
      <c r="I207" s="193" t="str">
        <f t="shared" si="0"/>
        <v>36068764d</v>
      </c>
      <c r="J207" s="194" t="str">
        <f t="shared" si="1"/>
        <v>36068764026 03</v>
      </c>
      <c r="K207" s="209"/>
      <c r="L207" s="194" t="str">
        <f t="shared" si="2"/>
        <v>36068764026 03B</v>
      </c>
      <c r="M207" s="209" t="str">
        <f t="shared" si="3"/>
        <v>Slovenská plavecká federáciadBDuša Matej</v>
      </c>
      <c r="N207" s="210" t="str">
        <f t="shared" si="4"/>
        <v>36068764dB</v>
      </c>
    </row>
    <row r="208" spans="1:14" ht="9.75" customHeight="1" x14ac:dyDescent="0.25">
      <c r="A208" s="188" t="s">
        <v>1493</v>
      </c>
      <c r="B208" s="207" t="str">
        <f>VLOOKUP(A208,Adr!A:B,2,FALSE)</f>
        <v>Slovenská plavecká federácia</v>
      </c>
      <c r="C208" s="189" t="s">
        <v>2592</v>
      </c>
      <c r="D208" s="110">
        <v>10000</v>
      </c>
      <c r="E208" s="208">
        <v>0</v>
      </c>
      <c r="F208" s="193" t="s">
        <v>381</v>
      </c>
      <c r="G208" s="194" t="s">
        <v>357</v>
      </c>
      <c r="H208" s="194" t="s">
        <v>2438</v>
      </c>
      <c r="I208" s="193" t="str">
        <f t="shared" si="0"/>
        <v>36068764d</v>
      </c>
      <c r="J208" s="194" t="str">
        <f t="shared" si="1"/>
        <v>36068764026 03</v>
      </c>
      <c r="K208" s="209"/>
      <c r="L208" s="194" t="str">
        <f t="shared" si="2"/>
        <v>36068764026 03B</v>
      </c>
      <c r="M208" s="209" t="str">
        <f t="shared" si="3"/>
        <v>Slovenská plavecká federáciadBHrnčárová Alexandra</v>
      </c>
      <c r="N208" s="210" t="str">
        <f t="shared" si="4"/>
        <v>36068764dB</v>
      </c>
    </row>
    <row r="209" spans="1:14" ht="9.75" customHeight="1" x14ac:dyDescent="0.25">
      <c r="A209" s="193" t="s">
        <v>1493</v>
      </c>
      <c r="B209" s="207" t="str">
        <f>VLOOKUP(A209,Adr!A:B,2,FALSE)</f>
        <v>Slovenská plavecká federácia</v>
      </c>
      <c r="C209" s="194" t="s">
        <v>2593</v>
      </c>
      <c r="D209" s="213">
        <v>15000</v>
      </c>
      <c r="E209" s="212">
        <v>0</v>
      </c>
      <c r="F209" s="193" t="s">
        <v>381</v>
      </c>
      <c r="G209" s="194" t="s">
        <v>357</v>
      </c>
      <c r="H209" s="194" t="s">
        <v>2438</v>
      </c>
      <c r="I209" s="193" t="str">
        <f t="shared" si="0"/>
        <v>36068764d</v>
      </c>
      <c r="J209" s="194" t="str">
        <f t="shared" si="1"/>
        <v>36068764026 03</v>
      </c>
      <c r="K209" s="209"/>
      <c r="L209" s="194" t="str">
        <f t="shared" si="2"/>
        <v>36068764026 03B</v>
      </c>
      <c r="M209" s="209" t="str">
        <f t="shared" si="3"/>
        <v>Slovenská plavecká federáciadBKošťál Samuel</v>
      </c>
      <c r="N209" s="210" t="str">
        <f t="shared" si="4"/>
        <v>36068764dB</v>
      </c>
    </row>
    <row r="210" spans="1:14" ht="9.75" customHeight="1" x14ac:dyDescent="0.25">
      <c r="A210" s="193" t="s">
        <v>1493</v>
      </c>
      <c r="B210" s="207" t="str">
        <f>VLOOKUP(A210,Adr!A:B,2,FALSE)</f>
        <v>Slovenská plavecká federácia</v>
      </c>
      <c r="C210" s="211" t="s">
        <v>2594</v>
      </c>
      <c r="D210" s="110">
        <v>7500</v>
      </c>
      <c r="E210" s="212">
        <v>0</v>
      </c>
      <c r="F210" s="193" t="s">
        <v>381</v>
      </c>
      <c r="G210" s="194" t="s">
        <v>357</v>
      </c>
      <c r="H210" s="194" t="s">
        <v>2438</v>
      </c>
      <c r="I210" s="193" t="str">
        <f t="shared" si="0"/>
        <v>36068764d</v>
      </c>
      <c r="J210" s="194" t="str">
        <f t="shared" si="1"/>
        <v>36068764026 03</v>
      </c>
      <c r="K210" s="209"/>
      <c r="L210" s="194" t="str">
        <f t="shared" si="2"/>
        <v>36068764026 03B</v>
      </c>
      <c r="M210" s="209" t="str">
        <f t="shared" si="3"/>
        <v>Slovenská plavecká federáciadBKrajčovičová Lea</v>
      </c>
      <c r="N210" s="210" t="str">
        <f t="shared" si="4"/>
        <v>36068764dB</v>
      </c>
    </row>
    <row r="211" spans="1:14" ht="9.75" customHeight="1" x14ac:dyDescent="0.25">
      <c r="A211" s="193" t="s">
        <v>1493</v>
      </c>
      <c r="B211" s="207" t="str">
        <f>VLOOKUP(A211,Adr!A:B,2,FALSE)</f>
        <v>Slovenská plavecká federácia</v>
      </c>
      <c r="C211" s="189" t="s">
        <v>2595</v>
      </c>
      <c r="D211" s="110">
        <v>20000</v>
      </c>
      <c r="E211" s="212">
        <v>0</v>
      </c>
      <c r="F211" s="193" t="s">
        <v>381</v>
      </c>
      <c r="G211" s="194" t="s">
        <v>357</v>
      </c>
      <c r="H211" s="194" t="s">
        <v>2438</v>
      </c>
      <c r="I211" s="193" t="str">
        <f t="shared" si="0"/>
        <v>36068764d</v>
      </c>
      <c r="J211" s="194" t="str">
        <f t="shared" si="1"/>
        <v>36068764026 03</v>
      </c>
      <c r="K211" s="209"/>
      <c r="L211" s="194" t="str">
        <f t="shared" si="2"/>
        <v>36068764026 03B</v>
      </c>
      <c r="M211" s="209" t="str">
        <f t="shared" si="3"/>
        <v>Slovenská plavecká federáciadBNagy Richard</v>
      </c>
      <c r="N211" s="210" t="str">
        <f t="shared" si="4"/>
        <v>36068764dB</v>
      </c>
    </row>
    <row r="212" spans="1:14" ht="9.75" customHeight="1" x14ac:dyDescent="0.25">
      <c r="A212" s="193" t="s">
        <v>1493</v>
      </c>
      <c r="B212" s="207" t="str">
        <f>VLOOKUP(A212,Adr!A:B,2,FALSE)</f>
        <v>Slovenská plavecká federácia</v>
      </c>
      <c r="C212" s="194" t="s">
        <v>2596</v>
      </c>
      <c r="D212" s="213">
        <v>20000</v>
      </c>
      <c r="E212" s="208">
        <v>0</v>
      </c>
      <c r="F212" s="193" t="s">
        <v>381</v>
      </c>
      <c r="G212" s="194" t="s">
        <v>357</v>
      </c>
      <c r="H212" s="194" t="s">
        <v>2438</v>
      </c>
      <c r="I212" s="193" t="str">
        <f t="shared" si="0"/>
        <v>36068764d</v>
      </c>
      <c r="J212" s="194" t="str">
        <f t="shared" si="1"/>
        <v>36068764026 03</v>
      </c>
      <c r="K212" s="209"/>
      <c r="L212" s="194" t="str">
        <f t="shared" si="2"/>
        <v>36068764026 03B</v>
      </c>
      <c r="M212" s="209" t="str">
        <f t="shared" si="3"/>
        <v>Slovenská plavecká federáciadBPodmaníková Andrea</v>
      </c>
      <c r="N212" s="210" t="str">
        <f t="shared" si="4"/>
        <v>36068764dB</v>
      </c>
    </row>
    <row r="213" spans="1:14" ht="9.75" customHeight="1" x14ac:dyDescent="0.25">
      <c r="A213" s="193" t="s">
        <v>1493</v>
      </c>
      <c r="B213" s="207" t="str">
        <f>VLOOKUP(A213,Adr!A:B,2,FALSE)</f>
        <v>Slovenská plavecká federácia</v>
      </c>
      <c r="C213" s="211" t="s">
        <v>2597</v>
      </c>
      <c r="D213" s="110">
        <v>20000</v>
      </c>
      <c r="E213" s="212">
        <v>0</v>
      </c>
      <c r="F213" s="193" t="s">
        <v>381</v>
      </c>
      <c r="G213" s="194" t="s">
        <v>357</v>
      </c>
      <c r="H213" s="194" t="s">
        <v>2438</v>
      </c>
      <c r="I213" s="193" t="str">
        <f t="shared" si="0"/>
        <v>36068764d</v>
      </c>
      <c r="J213" s="194" t="str">
        <f t="shared" si="1"/>
        <v>36068764026 03</v>
      </c>
      <c r="K213" s="209"/>
      <c r="L213" s="194" t="str">
        <f t="shared" si="2"/>
        <v>36068764026 03B</v>
      </c>
      <c r="M213" s="209" t="str">
        <f t="shared" si="3"/>
        <v>Slovenská plavecká federáciadBPotocká Tamara</v>
      </c>
      <c r="N213" s="210" t="str">
        <f t="shared" si="4"/>
        <v>36068764dB</v>
      </c>
    </row>
    <row r="214" spans="1:14" ht="9.75" customHeight="1" x14ac:dyDescent="0.25">
      <c r="A214" s="188" t="s">
        <v>1493</v>
      </c>
      <c r="B214" s="207" t="str">
        <f>VLOOKUP(A214,Adr!A:B,2,FALSE)</f>
        <v>Slovenská plavecká federácia</v>
      </c>
      <c r="C214" s="189" t="s">
        <v>2598</v>
      </c>
      <c r="D214" s="110">
        <v>10000</v>
      </c>
      <c r="E214" s="208">
        <v>0</v>
      </c>
      <c r="F214" s="193" t="s">
        <v>381</v>
      </c>
      <c r="G214" s="194" t="s">
        <v>357</v>
      </c>
      <c r="H214" s="194" t="s">
        <v>2438</v>
      </c>
      <c r="I214" s="193" t="str">
        <f t="shared" si="0"/>
        <v>36068764d</v>
      </c>
      <c r="J214" s="194" t="str">
        <f t="shared" si="1"/>
        <v>36068764026 03</v>
      </c>
      <c r="K214" s="209"/>
      <c r="L214" s="194" t="str">
        <f t="shared" si="2"/>
        <v>36068764026 03B</v>
      </c>
      <c r="M214" s="209" t="str">
        <f t="shared" si="3"/>
        <v>Slovenská plavecká federáciadBSlušná Lilian</v>
      </c>
      <c r="N214" s="210" t="str">
        <f t="shared" si="4"/>
        <v>36068764dB</v>
      </c>
    </row>
    <row r="215" spans="1:14" ht="9.75" customHeight="1" x14ac:dyDescent="0.25">
      <c r="A215" s="193" t="s">
        <v>1493</v>
      </c>
      <c r="B215" s="207" t="str">
        <f>VLOOKUP(A215,Adr!A:B,2,FALSE)</f>
        <v>Slovenská plavecká federácia</v>
      </c>
      <c r="C215" s="211" t="s">
        <v>2599</v>
      </c>
      <c r="D215" s="110">
        <v>7500</v>
      </c>
      <c r="E215" s="212">
        <v>0</v>
      </c>
      <c r="F215" s="193" t="s">
        <v>381</v>
      </c>
      <c r="G215" s="194" t="s">
        <v>357</v>
      </c>
      <c r="H215" s="194" t="s">
        <v>2438</v>
      </c>
      <c r="I215" s="193" t="str">
        <f t="shared" si="0"/>
        <v>36068764d</v>
      </c>
      <c r="J215" s="194" t="str">
        <f t="shared" si="1"/>
        <v>36068764026 03</v>
      </c>
      <c r="K215" s="209"/>
      <c r="L215" s="194" t="str">
        <f t="shared" si="2"/>
        <v>36068764026 03B</v>
      </c>
      <c r="M215" s="209" t="str">
        <f t="shared" si="3"/>
        <v>Slovenská plavecká federáciadBStrapeková Žofia</v>
      </c>
      <c r="N215" s="210" t="str">
        <f t="shared" si="4"/>
        <v>36068764dB</v>
      </c>
    </row>
    <row r="216" spans="1:14" ht="9.75" customHeight="1" x14ac:dyDescent="0.25">
      <c r="A216" s="193" t="s">
        <v>1493</v>
      </c>
      <c r="B216" s="207" t="str">
        <f>VLOOKUP(A216,Adr!A:B,2,FALSE)</f>
        <v>Slovenská plavecká federácia</v>
      </c>
      <c r="C216" s="194" t="s">
        <v>2600</v>
      </c>
      <c r="D216" s="213">
        <v>10000</v>
      </c>
      <c r="E216" s="208">
        <v>0</v>
      </c>
      <c r="F216" s="193" t="s">
        <v>381</v>
      </c>
      <c r="G216" s="194" t="s">
        <v>357</v>
      </c>
      <c r="H216" s="194" t="s">
        <v>2438</v>
      </c>
      <c r="I216" s="193" t="str">
        <f t="shared" si="0"/>
        <v>36068764d</v>
      </c>
      <c r="J216" s="194" t="str">
        <f t="shared" si="1"/>
        <v>36068764026 03</v>
      </c>
      <c r="K216" s="209"/>
      <c r="L216" s="194" t="str">
        <f t="shared" si="2"/>
        <v>36068764026 03B</v>
      </c>
      <c r="M216" s="209" t="str">
        <f t="shared" si="3"/>
        <v>Slovenská plavecká federáciadBštafeta - plávanie</v>
      </c>
      <c r="N216" s="210" t="str">
        <f t="shared" si="4"/>
        <v>36068764dB</v>
      </c>
    </row>
    <row r="217" spans="1:14" ht="9.75" customHeight="1" x14ac:dyDescent="0.25">
      <c r="A217" s="193" t="s">
        <v>1500</v>
      </c>
      <c r="B217" s="207" t="str">
        <f>VLOOKUP(A217,Adr!A:B,2,FALSE)</f>
        <v>Slovenská rugbyová únia</v>
      </c>
      <c r="C217" s="189" t="s">
        <v>2601</v>
      </c>
      <c r="D217" s="110">
        <v>23402</v>
      </c>
      <c r="E217" s="208">
        <v>0</v>
      </c>
      <c r="F217" s="193" t="s">
        <v>375</v>
      </c>
      <c r="G217" s="194" t="s">
        <v>355</v>
      </c>
      <c r="H217" s="194" t="s">
        <v>2438</v>
      </c>
      <c r="I217" s="193" t="str">
        <f t="shared" si="0"/>
        <v>30851459a</v>
      </c>
      <c r="J217" s="194" t="str">
        <f t="shared" si="1"/>
        <v>30851459026 02</v>
      </c>
      <c r="K217" s="209" t="s">
        <v>2602</v>
      </c>
      <c r="L217" s="194" t="str">
        <f t="shared" si="2"/>
        <v>30851459026 02B</v>
      </c>
      <c r="M217" s="209" t="str">
        <f t="shared" si="3"/>
        <v>Slovenská rugbyová úniaaBrugby - bežné transfery</v>
      </c>
      <c r="N217" s="210" t="str">
        <f t="shared" si="4"/>
        <v>30851459aB</v>
      </c>
    </row>
    <row r="218" spans="1:14" ht="9.75" customHeight="1" x14ac:dyDescent="0.25">
      <c r="A218" s="193" t="s">
        <v>1508</v>
      </c>
      <c r="B218" s="207" t="str">
        <f>VLOOKUP(A218,Adr!A:B,2,FALSE)</f>
        <v>Slovenská skialpinistická asociácia</v>
      </c>
      <c r="C218" s="189" t="s">
        <v>2603</v>
      </c>
      <c r="D218" s="110">
        <v>19239</v>
      </c>
      <c r="E218" s="212">
        <v>0</v>
      </c>
      <c r="F218" s="193" t="s">
        <v>375</v>
      </c>
      <c r="G218" s="194" t="s">
        <v>355</v>
      </c>
      <c r="H218" s="194" t="s">
        <v>2438</v>
      </c>
      <c r="I218" s="193" t="str">
        <f t="shared" si="0"/>
        <v>37998919a</v>
      </c>
      <c r="J218" s="194" t="str">
        <f t="shared" si="1"/>
        <v>37998919026 02</v>
      </c>
      <c r="K218" s="209" t="s">
        <v>2604</v>
      </c>
      <c r="L218" s="194" t="str">
        <f t="shared" si="2"/>
        <v>37998919026 02B</v>
      </c>
      <c r="M218" s="209" t="str">
        <f t="shared" si="3"/>
        <v>Slovenská skialpinistická asociáciaaBskialpinizmus - bežné transfery</v>
      </c>
      <c r="N218" s="210" t="str">
        <f t="shared" si="4"/>
        <v>37998919aB</v>
      </c>
    </row>
    <row r="219" spans="1:14" ht="9.75" customHeight="1" x14ac:dyDescent="0.25">
      <c r="A219" s="193" t="s">
        <v>1508</v>
      </c>
      <c r="B219" s="207" t="str">
        <f>VLOOKUP(A219,Adr!A:B,2,FALSE)</f>
        <v>Slovenská skialpinistická asociácia</v>
      </c>
      <c r="C219" s="189" t="s">
        <v>2605</v>
      </c>
      <c r="D219" s="110">
        <v>30000</v>
      </c>
      <c r="E219" s="212">
        <v>0</v>
      </c>
      <c r="F219" s="193" t="s">
        <v>381</v>
      </c>
      <c r="G219" s="194" t="s">
        <v>357</v>
      </c>
      <c r="H219" s="194" t="s">
        <v>2438</v>
      </c>
      <c r="I219" s="193" t="str">
        <f t="shared" si="0"/>
        <v>37998919d</v>
      </c>
      <c r="J219" s="194" t="str">
        <f t="shared" si="1"/>
        <v>37998919026 03</v>
      </c>
      <c r="K219" s="209"/>
      <c r="L219" s="194" t="str">
        <f t="shared" si="2"/>
        <v>37998919026 03B</v>
      </c>
      <c r="M219" s="209" t="str">
        <f t="shared" si="3"/>
        <v>Slovenská skialpinistická asociáciadBdvojica - skialpinizmus (dospelí mix)</v>
      </c>
      <c r="N219" s="210" t="str">
        <f t="shared" si="4"/>
        <v>37998919dB</v>
      </c>
    </row>
    <row r="220" spans="1:14" ht="9.75" customHeight="1" x14ac:dyDescent="0.25">
      <c r="A220" s="193" t="s">
        <v>1508</v>
      </c>
      <c r="B220" s="207" t="str">
        <f>VLOOKUP(A220,Adr!A:B,2,FALSE)</f>
        <v>Slovenská skialpinistická asociácia</v>
      </c>
      <c r="C220" s="189" t="s">
        <v>2606</v>
      </c>
      <c r="D220" s="110">
        <v>80000</v>
      </c>
      <c r="E220" s="212">
        <v>0</v>
      </c>
      <c r="F220" s="193" t="s">
        <v>381</v>
      </c>
      <c r="G220" s="194" t="s">
        <v>357</v>
      </c>
      <c r="H220" s="194" t="s">
        <v>2438</v>
      </c>
      <c r="I220" s="193" t="str">
        <f t="shared" si="0"/>
        <v>37998919d</v>
      </c>
      <c r="J220" s="194" t="str">
        <f t="shared" si="1"/>
        <v>37998919026 03</v>
      </c>
      <c r="K220" s="209"/>
      <c r="L220" s="194" t="str">
        <f t="shared" si="2"/>
        <v>37998919026 03B</v>
      </c>
      <c r="M220" s="209" t="str">
        <f t="shared" si="3"/>
        <v>Slovenská skialpinistická asociáciadBJagerčíková Marianna</v>
      </c>
      <c r="N220" s="210" t="str">
        <f t="shared" si="4"/>
        <v>37998919dB</v>
      </c>
    </row>
    <row r="221" spans="1:14" ht="9.75" customHeight="1" x14ac:dyDescent="0.25">
      <c r="A221" s="193" t="s">
        <v>1508</v>
      </c>
      <c r="B221" s="207" t="str">
        <f>VLOOKUP(A221,Adr!A:B,2,FALSE)</f>
        <v>Slovenská skialpinistická asociácia</v>
      </c>
      <c r="C221" s="211" t="s">
        <v>2607</v>
      </c>
      <c r="D221" s="110">
        <v>20000</v>
      </c>
      <c r="E221" s="208">
        <v>0</v>
      </c>
      <c r="F221" s="193" t="s">
        <v>381</v>
      </c>
      <c r="G221" s="194" t="s">
        <v>357</v>
      </c>
      <c r="H221" s="194" t="s">
        <v>2438</v>
      </c>
      <c r="I221" s="193" t="str">
        <f t="shared" si="0"/>
        <v>37998919d</v>
      </c>
      <c r="J221" s="194" t="str">
        <f t="shared" si="1"/>
        <v>37998919026 03</v>
      </c>
      <c r="K221" s="209"/>
      <c r="L221" s="194" t="str">
        <f t="shared" si="2"/>
        <v>37998919026 03B</v>
      </c>
      <c r="M221" s="209" t="str">
        <f t="shared" si="3"/>
        <v>Slovenská skialpinistická asociáciadBŠiarnik Jakub</v>
      </c>
      <c r="N221" s="210" t="str">
        <f t="shared" si="4"/>
        <v>37998919dB</v>
      </c>
    </row>
    <row r="222" spans="1:14" ht="9.75" customHeight="1" x14ac:dyDescent="0.25">
      <c r="A222" s="193" t="s">
        <v>1517</v>
      </c>
      <c r="B222" s="207" t="str">
        <f>VLOOKUP(A222,Adr!A:B,2,FALSE)</f>
        <v>Slovenská softballová asociácia</v>
      </c>
      <c r="C222" s="211" t="s">
        <v>2608</v>
      </c>
      <c r="D222" s="110">
        <v>30873</v>
      </c>
      <c r="E222" s="208">
        <v>0</v>
      </c>
      <c r="F222" s="193" t="s">
        <v>375</v>
      </c>
      <c r="G222" s="194" t="s">
        <v>355</v>
      </c>
      <c r="H222" s="194" t="s">
        <v>2438</v>
      </c>
      <c r="I222" s="193" t="str">
        <f t="shared" si="0"/>
        <v>17316723a</v>
      </c>
      <c r="J222" s="194" t="str">
        <f t="shared" si="1"/>
        <v>17316723026 02</v>
      </c>
      <c r="K222" s="209" t="s">
        <v>2609</v>
      </c>
      <c r="L222" s="194" t="str">
        <f t="shared" si="2"/>
        <v>17316723026 02B</v>
      </c>
      <c r="M222" s="209" t="str">
        <f t="shared" si="3"/>
        <v>Slovenská softballová asociáciaaBsoftbal - bežné transfery</v>
      </c>
      <c r="N222" s="210" t="str">
        <f t="shared" si="4"/>
        <v>17316723aB</v>
      </c>
    </row>
    <row r="223" spans="1:14" ht="9.75" customHeight="1" x14ac:dyDescent="0.25">
      <c r="A223" s="193" t="s">
        <v>1523</v>
      </c>
      <c r="B223" s="207" t="str">
        <f>VLOOKUP(A223,Adr!A:B,2,FALSE)</f>
        <v>Slovenská squashová asociácia</v>
      </c>
      <c r="C223" s="189" t="s">
        <v>2610</v>
      </c>
      <c r="D223" s="110">
        <v>19239</v>
      </c>
      <c r="E223" s="208">
        <v>0</v>
      </c>
      <c r="F223" s="193" t="s">
        <v>375</v>
      </c>
      <c r="G223" s="194" t="s">
        <v>355</v>
      </c>
      <c r="H223" s="194" t="s">
        <v>2438</v>
      </c>
      <c r="I223" s="193" t="str">
        <f t="shared" si="0"/>
        <v>30807018a</v>
      </c>
      <c r="J223" s="194" t="str">
        <f t="shared" si="1"/>
        <v>30807018026 02</v>
      </c>
      <c r="K223" s="209" t="s">
        <v>2611</v>
      </c>
      <c r="L223" s="194" t="str">
        <f t="shared" si="2"/>
        <v>30807018026 02B</v>
      </c>
      <c r="M223" s="209" t="str">
        <f t="shared" si="3"/>
        <v>Slovenská squashová asociáciaaBsquash - bežné transfery</v>
      </c>
      <c r="N223" s="210" t="str">
        <f t="shared" si="4"/>
        <v>30807018aB</v>
      </c>
    </row>
    <row r="224" spans="1:14" ht="9.75" customHeight="1" x14ac:dyDescent="0.25">
      <c r="A224" s="193" t="s">
        <v>1530</v>
      </c>
      <c r="B224" s="207" t="str">
        <f>VLOOKUP(A224,Adr!A:B,2,FALSE)</f>
        <v>Slovenská triatlonová únia</v>
      </c>
      <c r="C224" s="189" t="s">
        <v>2612</v>
      </c>
      <c r="D224" s="110">
        <v>168998</v>
      </c>
      <c r="E224" s="212">
        <v>0</v>
      </c>
      <c r="F224" s="193" t="s">
        <v>375</v>
      </c>
      <c r="G224" s="194" t="s">
        <v>355</v>
      </c>
      <c r="H224" s="194" t="s">
        <v>2438</v>
      </c>
      <c r="I224" s="193" t="str">
        <f t="shared" si="0"/>
        <v>31745466a</v>
      </c>
      <c r="J224" s="194" t="str">
        <f t="shared" si="1"/>
        <v>31745466026 02</v>
      </c>
      <c r="K224" s="209" t="s">
        <v>2613</v>
      </c>
      <c r="L224" s="194" t="str">
        <f t="shared" si="2"/>
        <v>31745466026 02B</v>
      </c>
      <c r="M224" s="209" t="str">
        <f t="shared" si="3"/>
        <v>Slovenská triatlonová úniaaBtriatlon - bežné transfery</v>
      </c>
      <c r="N224" s="210" t="str">
        <f t="shared" si="4"/>
        <v>31745466aB</v>
      </c>
    </row>
    <row r="225" spans="1:14" ht="9.75" customHeight="1" x14ac:dyDescent="0.25">
      <c r="A225" s="193" t="s">
        <v>1530</v>
      </c>
      <c r="B225" s="207" t="str">
        <f>VLOOKUP(A225,Adr!A:B,2,FALSE)</f>
        <v>Slovenská triatlonová únia</v>
      </c>
      <c r="C225" s="211" t="s">
        <v>2614</v>
      </c>
      <c r="D225" s="110">
        <v>7175</v>
      </c>
      <c r="E225" s="212">
        <v>0</v>
      </c>
      <c r="F225" s="193" t="s">
        <v>379</v>
      </c>
      <c r="G225" s="194" t="s">
        <v>357</v>
      </c>
      <c r="H225" s="194" t="s">
        <v>2438</v>
      </c>
      <c r="I225" s="193" t="str">
        <f t="shared" si="0"/>
        <v>31745466c</v>
      </c>
      <c r="J225" s="194" t="str">
        <f t="shared" si="1"/>
        <v>31745466026 03</v>
      </c>
      <c r="K225" s="209"/>
      <c r="L225" s="194" t="str">
        <f t="shared" si="2"/>
        <v>31745466026 03B</v>
      </c>
      <c r="M225" s="209" t="str">
        <f t="shared" si="3"/>
        <v>Slovenská triatlonová úniacBzabezpečenie a rozvoj športu triatlon zdravotne postihnutých športovcov</v>
      </c>
      <c r="N225" s="210" t="str">
        <f t="shared" si="4"/>
        <v>31745466cB</v>
      </c>
    </row>
    <row r="226" spans="1:14" ht="9.75" customHeight="1" x14ac:dyDescent="0.25">
      <c r="A226" s="193" t="s">
        <v>1530</v>
      </c>
      <c r="B226" s="207" t="str">
        <f>VLOOKUP(A226,Adr!A:B,2,FALSE)</f>
        <v>Slovenská triatlonová únia</v>
      </c>
      <c r="C226" s="211" t="s">
        <v>2615</v>
      </c>
      <c r="D226" s="110">
        <v>10000</v>
      </c>
      <c r="E226" s="212">
        <v>0</v>
      </c>
      <c r="F226" s="193" t="s">
        <v>381</v>
      </c>
      <c r="G226" s="194" t="s">
        <v>357</v>
      </c>
      <c r="H226" s="194" t="s">
        <v>2438</v>
      </c>
      <c r="I226" s="193" t="str">
        <f t="shared" si="0"/>
        <v>31745466d</v>
      </c>
      <c r="J226" s="194" t="str">
        <f t="shared" si="1"/>
        <v>31745466026 03</v>
      </c>
      <c r="K226" s="209"/>
      <c r="L226" s="194" t="str">
        <f t="shared" si="2"/>
        <v>31745466026 03B</v>
      </c>
      <c r="M226" s="209" t="str">
        <f t="shared" si="3"/>
        <v>Slovenská triatlonová úniadBIvančík Dominik</v>
      </c>
      <c r="N226" s="210" t="str">
        <f t="shared" si="4"/>
        <v>31745466dB</v>
      </c>
    </row>
    <row r="227" spans="1:14" ht="9.75" customHeight="1" x14ac:dyDescent="0.25">
      <c r="A227" s="188" t="s">
        <v>1530</v>
      </c>
      <c r="B227" s="207" t="str">
        <f>VLOOKUP(A227,Adr!A:B,2,FALSE)</f>
        <v>Slovenská triatlonová únia</v>
      </c>
      <c r="C227" s="194" t="s">
        <v>2616</v>
      </c>
      <c r="D227" s="213">
        <v>50000</v>
      </c>
      <c r="E227" s="208">
        <v>0</v>
      </c>
      <c r="F227" s="193" t="s">
        <v>381</v>
      </c>
      <c r="G227" s="194" t="s">
        <v>357</v>
      </c>
      <c r="H227" s="194" t="s">
        <v>2438</v>
      </c>
      <c r="I227" s="193" t="str">
        <f t="shared" si="0"/>
        <v>31745466d</v>
      </c>
      <c r="J227" s="194" t="str">
        <f t="shared" si="1"/>
        <v>31745466026 03</v>
      </c>
      <c r="K227" s="209"/>
      <c r="L227" s="194" t="str">
        <f t="shared" si="2"/>
        <v>31745466026 03B</v>
      </c>
      <c r="M227" s="209" t="str">
        <f t="shared" si="3"/>
        <v>Slovenská triatlonová úniadBMichaličková Zuzana</v>
      </c>
      <c r="N227" s="210" t="str">
        <f t="shared" si="4"/>
        <v>31745466dB</v>
      </c>
    </row>
    <row r="228" spans="1:14" ht="9.75" customHeight="1" x14ac:dyDescent="0.25">
      <c r="A228" s="193" t="s">
        <v>1530</v>
      </c>
      <c r="B228" s="207" t="str">
        <f>VLOOKUP(A228,Adr!A:B,2,FALSE)</f>
        <v>Slovenská triatlonová únia</v>
      </c>
      <c r="C228" s="189" t="s">
        <v>2617</v>
      </c>
      <c r="D228" s="110">
        <v>10000</v>
      </c>
      <c r="E228" s="208">
        <v>0</v>
      </c>
      <c r="F228" s="193" t="s">
        <v>381</v>
      </c>
      <c r="G228" s="194" t="s">
        <v>357</v>
      </c>
      <c r="H228" s="194" t="s">
        <v>2438</v>
      </c>
      <c r="I228" s="193" t="str">
        <f t="shared" si="0"/>
        <v>31745466d</v>
      </c>
      <c r="J228" s="194" t="str">
        <f t="shared" si="1"/>
        <v>31745466026 03</v>
      </c>
      <c r="K228" s="209"/>
      <c r="L228" s="194" t="str">
        <f t="shared" si="2"/>
        <v>31745466026 03B</v>
      </c>
      <c r="M228" s="209" t="str">
        <f t="shared" si="3"/>
        <v>Slovenská triatlonová úniadBVráblová Margaréta</v>
      </c>
      <c r="N228" s="210" t="str">
        <f t="shared" si="4"/>
        <v>31745466dB</v>
      </c>
    </row>
    <row r="229" spans="1:14" ht="9.75" customHeight="1" x14ac:dyDescent="0.25">
      <c r="A229" s="193" t="s">
        <v>1537</v>
      </c>
      <c r="B229" s="207" t="str">
        <f>VLOOKUP(A229,Adr!A:B,2,FALSE)</f>
        <v>Slovenská volejbalová federácia</v>
      </c>
      <c r="C229" s="194" t="s">
        <v>2618</v>
      </c>
      <c r="D229" s="213">
        <v>1214960</v>
      </c>
      <c r="E229" s="208">
        <v>0</v>
      </c>
      <c r="F229" s="193" t="s">
        <v>375</v>
      </c>
      <c r="G229" s="194" t="s">
        <v>355</v>
      </c>
      <c r="H229" s="194" t="s">
        <v>2438</v>
      </c>
      <c r="I229" s="193" t="str">
        <f t="shared" si="0"/>
        <v>00688819a</v>
      </c>
      <c r="J229" s="194" t="str">
        <f t="shared" si="1"/>
        <v>00688819026 02</v>
      </c>
      <c r="K229" s="209" t="s">
        <v>2619</v>
      </c>
      <c r="L229" s="194" t="str">
        <f t="shared" si="2"/>
        <v>00688819026 02B</v>
      </c>
      <c r="M229" s="209" t="str">
        <f t="shared" si="3"/>
        <v>Slovenská volejbalová federáciaaBvolejbal - bežné transfery</v>
      </c>
      <c r="N229" s="210" t="str">
        <f t="shared" si="4"/>
        <v>00688819aB</v>
      </c>
    </row>
    <row r="230" spans="1:14" ht="9.75" customHeight="1" x14ac:dyDescent="0.25">
      <c r="A230" s="193" t="s">
        <v>1544</v>
      </c>
      <c r="B230" s="207" t="str">
        <f>VLOOKUP(A230,Adr!A:B,2,FALSE)</f>
        <v>Slovenský atletický zväz</v>
      </c>
      <c r="C230" s="189" t="s">
        <v>2620</v>
      </c>
      <c r="D230" s="110">
        <v>2167461</v>
      </c>
      <c r="E230" s="212">
        <v>0</v>
      </c>
      <c r="F230" s="193" t="s">
        <v>375</v>
      </c>
      <c r="G230" s="194" t="s">
        <v>355</v>
      </c>
      <c r="H230" s="194" t="s">
        <v>2438</v>
      </c>
      <c r="I230" s="193" t="str">
        <f t="shared" si="0"/>
        <v>36063835a</v>
      </c>
      <c r="J230" s="194" t="str">
        <f t="shared" si="1"/>
        <v>36063835026 02</v>
      </c>
      <c r="K230" s="209" t="s">
        <v>2621</v>
      </c>
      <c r="L230" s="194" t="str">
        <f t="shared" si="2"/>
        <v>36063835026 02B</v>
      </c>
      <c r="M230" s="209" t="str">
        <f t="shared" si="3"/>
        <v>Slovenský atletický zväzaBatletika - bežné transfery</v>
      </c>
      <c r="N230" s="210" t="str">
        <f t="shared" si="4"/>
        <v>36063835aB</v>
      </c>
    </row>
    <row r="231" spans="1:14" ht="9.75" customHeight="1" x14ac:dyDescent="0.25">
      <c r="A231" s="193" t="s">
        <v>1544</v>
      </c>
      <c r="B231" s="207" t="str">
        <f>VLOOKUP(A231,Adr!A:B,2,FALSE)</f>
        <v>Slovenský atletický zväz</v>
      </c>
      <c r="C231" s="189" t="s">
        <v>2622</v>
      </c>
      <c r="D231" s="110">
        <v>20000</v>
      </c>
      <c r="E231" s="212">
        <v>0</v>
      </c>
      <c r="F231" s="193" t="s">
        <v>381</v>
      </c>
      <c r="G231" s="194" t="s">
        <v>357</v>
      </c>
      <c r="H231" s="194" t="s">
        <v>2438</v>
      </c>
      <c r="I231" s="193" t="str">
        <f t="shared" si="0"/>
        <v>36063835d</v>
      </c>
      <c r="J231" s="194" t="str">
        <f t="shared" si="1"/>
        <v>36063835026 03</v>
      </c>
      <c r="K231" s="209"/>
      <c r="L231" s="194" t="str">
        <f t="shared" si="2"/>
        <v>36063835026 03B</v>
      </c>
      <c r="M231" s="209" t="str">
        <f t="shared" si="3"/>
        <v>Slovenský atletický zväzdBBurzalová Hana</v>
      </c>
      <c r="N231" s="210" t="str">
        <f t="shared" si="4"/>
        <v>36063835dB</v>
      </c>
    </row>
    <row r="232" spans="1:14" ht="9.75" customHeight="1" x14ac:dyDescent="0.25">
      <c r="A232" s="188" t="s">
        <v>1544</v>
      </c>
      <c r="B232" s="207" t="str">
        <f>VLOOKUP(A232,Adr!A:B,2,FALSE)</f>
        <v>Slovenský atletický zväz</v>
      </c>
      <c r="C232" s="104" t="s">
        <v>2623</v>
      </c>
      <c r="D232" s="213">
        <v>15974.27</v>
      </c>
      <c r="E232" s="208">
        <v>0</v>
      </c>
      <c r="F232" s="193" t="s">
        <v>381</v>
      </c>
      <c r="G232" s="194" t="s">
        <v>357</v>
      </c>
      <c r="H232" s="194" t="s">
        <v>2438</v>
      </c>
      <c r="I232" s="193" t="str">
        <f t="shared" si="0"/>
        <v>36063835d</v>
      </c>
      <c r="J232" s="194" t="str">
        <f t="shared" si="1"/>
        <v>36063835026 03</v>
      </c>
      <c r="K232" s="209"/>
      <c r="L232" s="194" t="str">
        <f t="shared" si="2"/>
        <v>36063835026 03B</v>
      </c>
      <c r="M232" s="209" t="str">
        <f t="shared" si="3"/>
        <v>Slovenský atletický zväzdBCzaková Mária Katerinka</v>
      </c>
      <c r="N232" s="210" t="str">
        <f t="shared" si="4"/>
        <v>36063835dB</v>
      </c>
    </row>
    <row r="233" spans="1:14" ht="9.75" customHeight="1" x14ac:dyDescent="0.25">
      <c r="A233" s="193" t="s">
        <v>1544</v>
      </c>
      <c r="B233" s="207" t="str">
        <f>VLOOKUP(A233,Adr!A:B,2,FALSE)</f>
        <v>Slovenský atletický zväz</v>
      </c>
      <c r="C233" s="189" t="s">
        <v>2624</v>
      </c>
      <c r="D233" s="110">
        <v>20000</v>
      </c>
      <c r="E233" s="208">
        <v>0</v>
      </c>
      <c r="F233" s="193" t="s">
        <v>381</v>
      </c>
      <c r="G233" s="194" t="s">
        <v>357</v>
      </c>
      <c r="H233" s="194" t="s">
        <v>2438</v>
      </c>
      <c r="I233" s="193" t="str">
        <f t="shared" si="0"/>
        <v>36063835d</v>
      </c>
      <c r="J233" s="194" t="str">
        <f t="shared" si="1"/>
        <v>36063835026 03</v>
      </c>
      <c r="K233" s="209"/>
      <c r="L233" s="194" t="str">
        <f t="shared" si="2"/>
        <v>36063835026 03B</v>
      </c>
      <c r="M233" s="209" t="str">
        <f t="shared" si="3"/>
        <v>Slovenský atletický zväzdBČerný Dominik</v>
      </c>
      <c r="N233" s="210" t="str">
        <f t="shared" si="4"/>
        <v>36063835dB</v>
      </c>
    </row>
    <row r="234" spans="1:14" ht="9.75" customHeight="1" x14ac:dyDescent="0.25">
      <c r="A234" s="193" t="s">
        <v>1544</v>
      </c>
      <c r="B234" s="207" t="str">
        <f>VLOOKUP(A234,Adr!A:B,2,FALSE)</f>
        <v>Slovenský atletický zväz</v>
      </c>
      <c r="C234" s="211" t="s">
        <v>2625</v>
      </c>
      <c r="D234" s="110">
        <v>10000</v>
      </c>
      <c r="E234" s="208">
        <v>0</v>
      </c>
      <c r="F234" s="193" t="s">
        <v>381</v>
      </c>
      <c r="G234" s="194" t="s">
        <v>357</v>
      </c>
      <c r="H234" s="194" t="s">
        <v>2438</v>
      </c>
      <c r="I234" s="193" t="str">
        <f t="shared" si="0"/>
        <v>36063835d</v>
      </c>
      <c r="J234" s="194" t="str">
        <f t="shared" si="1"/>
        <v>36063835026 03</v>
      </c>
      <c r="K234" s="209"/>
      <c r="L234" s="194" t="str">
        <f t="shared" si="2"/>
        <v>36063835026 03B</v>
      </c>
      <c r="M234" s="209" t="str">
        <f t="shared" si="3"/>
        <v>Slovenský atletický zväzdBFederič Filip</v>
      </c>
      <c r="N234" s="210" t="str">
        <f t="shared" si="4"/>
        <v>36063835dB</v>
      </c>
    </row>
    <row r="235" spans="1:14" ht="9.75" customHeight="1" x14ac:dyDescent="0.25">
      <c r="A235" s="193" t="s">
        <v>1544</v>
      </c>
      <c r="B235" s="207" t="str">
        <f>VLOOKUP(A235,Adr!A:B,2,FALSE)</f>
        <v>Slovenský atletický zväz</v>
      </c>
      <c r="C235" s="189" t="s">
        <v>2626</v>
      </c>
      <c r="D235" s="110">
        <v>20000</v>
      </c>
      <c r="E235" s="212">
        <v>0</v>
      </c>
      <c r="F235" s="193" t="s">
        <v>381</v>
      </c>
      <c r="G235" s="194" t="s">
        <v>357</v>
      </c>
      <c r="H235" s="194" t="s">
        <v>2438</v>
      </c>
      <c r="I235" s="193" t="str">
        <f t="shared" si="0"/>
        <v>36063835d</v>
      </c>
      <c r="J235" s="194" t="str">
        <f t="shared" si="1"/>
        <v>36063835026 03</v>
      </c>
      <c r="K235" s="209"/>
      <c r="L235" s="194" t="str">
        <f t="shared" si="2"/>
        <v>36063835026 03B</v>
      </c>
      <c r="M235" s="209" t="str">
        <f t="shared" si="3"/>
        <v>Slovenský atletický zväzdBForster Viktória</v>
      </c>
      <c r="N235" s="210" t="str">
        <f t="shared" si="4"/>
        <v>36063835dB</v>
      </c>
    </row>
    <row r="236" spans="1:14" ht="9.75" customHeight="1" x14ac:dyDescent="0.25">
      <c r="A236" s="193" t="s">
        <v>1544</v>
      </c>
      <c r="B236" s="207" t="str">
        <f>VLOOKUP(A236,Adr!A:B,2,FALSE)</f>
        <v>Slovenský atletický zväz</v>
      </c>
      <c r="C236" s="211" t="s">
        <v>2627</v>
      </c>
      <c r="D236" s="110">
        <v>20000</v>
      </c>
      <c r="E236" s="208">
        <v>0</v>
      </c>
      <c r="F236" s="193" t="s">
        <v>381</v>
      </c>
      <c r="G236" s="194" t="s">
        <v>357</v>
      </c>
      <c r="H236" s="194" t="s">
        <v>2438</v>
      </c>
      <c r="I236" s="193" t="str">
        <f t="shared" si="0"/>
        <v>36063835d</v>
      </c>
      <c r="J236" s="194" t="str">
        <f t="shared" si="1"/>
        <v>36063835026 03</v>
      </c>
      <c r="K236" s="209"/>
      <c r="L236" s="194" t="str">
        <f t="shared" si="2"/>
        <v>36063835026 03B</v>
      </c>
      <c r="M236" s="209" t="str">
        <f t="shared" si="3"/>
        <v>Slovenský atletický zväzdBFraňo Peter</v>
      </c>
      <c r="N236" s="210" t="str">
        <f t="shared" si="4"/>
        <v>36063835dB</v>
      </c>
    </row>
    <row r="237" spans="1:14" ht="9.75" customHeight="1" x14ac:dyDescent="0.25">
      <c r="A237" s="193" t="s">
        <v>1544</v>
      </c>
      <c r="B237" s="207" t="str">
        <f>VLOOKUP(A237,Adr!A:B,2,FALSE)</f>
        <v>Slovenský atletický zväz</v>
      </c>
      <c r="C237" s="194" t="s">
        <v>2628</v>
      </c>
      <c r="D237" s="213">
        <v>10000</v>
      </c>
      <c r="E237" s="212">
        <v>0</v>
      </c>
      <c r="F237" s="193" t="s">
        <v>381</v>
      </c>
      <c r="G237" s="194" t="s">
        <v>357</v>
      </c>
      <c r="H237" s="194" t="s">
        <v>2438</v>
      </c>
      <c r="I237" s="193" t="str">
        <f t="shared" si="0"/>
        <v>36063835d</v>
      </c>
      <c r="J237" s="194" t="str">
        <f t="shared" si="1"/>
        <v>36063835026 03</v>
      </c>
      <c r="K237" s="209"/>
      <c r="L237" s="194" t="str">
        <f t="shared" si="2"/>
        <v>36063835026 03B</v>
      </c>
      <c r="M237" s="209" t="str">
        <f t="shared" si="3"/>
        <v>Slovenský atletický zväzdBFrličková Laura</v>
      </c>
      <c r="N237" s="210" t="str">
        <f t="shared" si="4"/>
        <v>36063835dB</v>
      </c>
    </row>
    <row r="238" spans="1:14" ht="9.75" customHeight="1" x14ac:dyDescent="0.25">
      <c r="A238" s="193" t="s">
        <v>1544</v>
      </c>
      <c r="B238" s="207" t="str">
        <f>VLOOKUP(A238,Adr!A:B,2,FALSE)</f>
        <v>Slovenský atletický zväz</v>
      </c>
      <c r="C238" s="104" t="s">
        <v>2629</v>
      </c>
      <c r="D238" s="213">
        <v>50000</v>
      </c>
      <c r="E238" s="208">
        <v>0</v>
      </c>
      <c r="F238" s="193" t="s">
        <v>381</v>
      </c>
      <c r="G238" s="194" t="s">
        <v>357</v>
      </c>
      <c r="H238" s="194" t="s">
        <v>2438</v>
      </c>
      <c r="I238" s="193" t="str">
        <f t="shared" si="0"/>
        <v>36063835d</v>
      </c>
      <c r="J238" s="194" t="str">
        <f t="shared" si="1"/>
        <v>36063835026 03</v>
      </c>
      <c r="K238" s="209"/>
      <c r="L238" s="194" t="str">
        <f t="shared" si="2"/>
        <v>36063835026 03B</v>
      </c>
      <c r="M238" s="209" t="str">
        <f t="shared" si="3"/>
        <v>Slovenský atletický zväzdBGajanová Gabriela</v>
      </c>
      <c r="N238" s="210" t="str">
        <f t="shared" si="4"/>
        <v>36063835dB</v>
      </c>
    </row>
    <row r="239" spans="1:14" ht="9.75" customHeight="1" x14ac:dyDescent="0.25">
      <c r="A239" s="193" t="s">
        <v>1544</v>
      </c>
      <c r="B239" s="207" t="str">
        <f>VLOOKUP(A239,Adr!A:B,2,FALSE)</f>
        <v>Slovenský atletický zväz</v>
      </c>
      <c r="C239" s="189" t="s">
        <v>2630</v>
      </c>
      <c r="D239" s="110">
        <v>15000</v>
      </c>
      <c r="E239" s="212">
        <v>0</v>
      </c>
      <c r="F239" s="193" t="s">
        <v>381</v>
      </c>
      <c r="G239" s="194" t="s">
        <v>357</v>
      </c>
      <c r="H239" s="194" t="s">
        <v>2438</v>
      </c>
      <c r="I239" s="193" t="str">
        <f t="shared" si="0"/>
        <v>36063835d</v>
      </c>
      <c r="J239" s="194" t="str">
        <f t="shared" si="1"/>
        <v>36063835026 03</v>
      </c>
      <c r="K239" s="209"/>
      <c r="L239" s="194" t="str">
        <f t="shared" si="2"/>
        <v>36063835026 03B</v>
      </c>
      <c r="M239" s="209" t="str">
        <f t="shared" si="3"/>
        <v>Slovenský atletický zväzdBRuffíni Robert</v>
      </c>
      <c r="N239" s="210" t="str">
        <f t="shared" si="4"/>
        <v>36063835dB</v>
      </c>
    </row>
    <row r="240" spans="1:14" ht="9.75" customHeight="1" x14ac:dyDescent="0.25">
      <c r="A240" s="193" t="s">
        <v>1544</v>
      </c>
      <c r="B240" s="207" t="str">
        <f>VLOOKUP(A240,Adr!A:B,2,FALSE)</f>
        <v>Slovenský atletický zväz</v>
      </c>
      <c r="C240" s="211" t="s">
        <v>2631</v>
      </c>
      <c r="D240" s="110">
        <v>10000</v>
      </c>
      <c r="E240" s="212">
        <v>0</v>
      </c>
      <c r="F240" s="193" t="s">
        <v>381</v>
      </c>
      <c r="G240" s="194" t="s">
        <v>357</v>
      </c>
      <c r="H240" s="194" t="s">
        <v>2438</v>
      </c>
      <c r="I240" s="193" t="str">
        <f t="shared" si="0"/>
        <v>36063835d</v>
      </c>
      <c r="J240" s="194" t="str">
        <f t="shared" si="1"/>
        <v>36063835026 03</v>
      </c>
      <c r="K240" s="209"/>
      <c r="L240" s="194" t="str">
        <f t="shared" si="2"/>
        <v>36063835026 03B</v>
      </c>
      <c r="M240" s="209" t="str">
        <f t="shared" si="3"/>
        <v>Slovenský atletický zväzdBSlezáková Rebecca</v>
      </c>
      <c r="N240" s="210" t="str">
        <f t="shared" si="4"/>
        <v>36063835dB</v>
      </c>
    </row>
    <row r="241" spans="1:14" ht="9.75" customHeight="1" x14ac:dyDescent="0.25">
      <c r="A241" s="193" t="s">
        <v>1544</v>
      </c>
      <c r="B241" s="207" t="str">
        <f>VLOOKUP(A241,Adr!A:B,2,FALSE)</f>
        <v>Slovenský atletický zväz</v>
      </c>
      <c r="C241" s="104" t="s">
        <v>2632</v>
      </c>
      <c r="D241" s="213">
        <v>20000</v>
      </c>
      <c r="E241" s="208">
        <v>0</v>
      </c>
      <c r="F241" s="193" t="s">
        <v>381</v>
      </c>
      <c r="G241" s="194" t="s">
        <v>357</v>
      </c>
      <c r="H241" s="194" t="s">
        <v>2438</v>
      </c>
      <c r="I241" s="193" t="str">
        <f t="shared" si="0"/>
        <v>36063835d</v>
      </c>
      <c r="J241" s="194" t="str">
        <f t="shared" si="1"/>
        <v>36063835026 03</v>
      </c>
      <c r="K241" s="209"/>
      <c r="L241" s="194" t="str">
        <f t="shared" si="2"/>
        <v>36063835026 03B</v>
      </c>
      <c r="M241" s="209" t="str">
        <f t="shared" si="3"/>
        <v>Slovenský atletický zväzdBVolko Ján</v>
      </c>
      <c r="N241" s="210" t="str">
        <f t="shared" si="4"/>
        <v>36063835dB</v>
      </c>
    </row>
    <row r="242" spans="1:14" ht="9.75" customHeight="1" x14ac:dyDescent="0.25">
      <c r="A242" s="193" t="s">
        <v>1554</v>
      </c>
      <c r="B242" s="207" t="str">
        <f>VLOOKUP(A242,Adr!A:B,2,FALSE)</f>
        <v>Slovenský bežecký spolok</v>
      </c>
      <c r="C242" s="211" t="s">
        <v>2440</v>
      </c>
      <c r="D242" s="110">
        <v>35000</v>
      </c>
      <c r="E242" s="208">
        <v>0</v>
      </c>
      <c r="F242" s="193" t="s">
        <v>385</v>
      </c>
      <c r="G242" s="194" t="s">
        <v>353</v>
      </c>
      <c r="H242" s="194" t="s">
        <v>2438</v>
      </c>
      <c r="I242" s="193" t="str">
        <f t="shared" si="0"/>
        <v>30845688f</v>
      </c>
      <c r="J242" s="194" t="str">
        <f t="shared" si="1"/>
        <v>30845688026 01</v>
      </c>
      <c r="K242" s="209"/>
      <c r="L242" s="194" t="str">
        <f t="shared" si="2"/>
        <v>30845688026 01B</v>
      </c>
      <c r="M242" s="209" t="str">
        <f t="shared" si="3"/>
        <v>Slovenský bežecký spolokfBpodpora a rozvoj športu pre všetkých</v>
      </c>
      <c r="N242" s="210" t="str">
        <f t="shared" si="4"/>
        <v>30845688fB</v>
      </c>
    </row>
    <row r="243" spans="1:14" ht="9.75" customHeight="1" x14ac:dyDescent="0.25">
      <c r="A243" s="193" t="s">
        <v>1561</v>
      </c>
      <c r="B243" s="207" t="str">
        <f>VLOOKUP(A243,Adr!A:B,2,FALSE)</f>
        <v>Slovenský biliardový zväz</v>
      </c>
      <c r="C243" s="189" t="s">
        <v>2633</v>
      </c>
      <c r="D243" s="110">
        <v>31111</v>
      </c>
      <c r="E243" s="212">
        <v>0</v>
      </c>
      <c r="F243" s="193" t="s">
        <v>375</v>
      </c>
      <c r="G243" s="194" t="s">
        <v>355</v>
      </c>
      <c r="H243" s="194" t="s">
        <v>2438</v>
      </c>
      <c r="I243" s="193" t="str">
        <f t="shared" si="0"/>
        <v>31753825a</v>
      </c>
      <c r="J243" s="194" t="str">
        <f t="shared" si="1"/>
        <v>31753825026 02</v>
      </c>
      <c r="K243" s="209" t="s">
        <v>2634</v>
      </c>
      <c r="L243" s="194" t="str">
        <f t="shared" si="2"/>
        <v>31753825026 02B</v>
      </c>
      <c r="M243" s="209" t="str">
        <f t="shared" si="3"/>
        <v>Slovenský biliardový zväzaBbiliard - bežné transfery</v>
      </c>
      <c r="N243" s="210" t="str">
        <f t="shared" si="4"/>
        <v>31753825aB</v>
      </c>
    </row>
    <row r="244" spans="1:14" ht="9.75" customHeight="1" x14ac:dyDescent="0.25">
      <c r="A244" s="193" t="s">
        <v>1567</v>
      </c>
      <c r="B244" s="207" t="str">
        <f>VLOOKUP(A244,Adr!A:B,2,FALSE)</f>
        <v>Slovenský bowlingový zväz</v>
      </c>
      <c r="C244" s="189" t="s">
        <v>2635</v>
      </c>
      <c r="D244" s="110">
        <v>37659</v>
      </c>
      <c r="E244" s="208">
        <v>0</v>
      </c>
      <c r="F244" s="193" t="s">
        <v>375</v>
      </c>
      <c r="G244" s="194" t="s">
        <v>355</v>
      </c>
      <c r="H244" s="194" t="s">
        <v>2438</v>
      </c>
      <c r="I244" s="193" t="str">
        <f t="shared" si="0"/>
        <v>36128147a</v>
      </c>
      <c r="J244" s="194" t="str">
        <f t="shared" si="1"/>
        <v>36128147026 02</v>
      </c>
      <c r="K244" s="209" t="s">
        <v>2636</v>
      </c>
      <c r="L244" s="194" t="str">
        <f t="shared" si="2"/>
        <v>36128147026 02B</v>
      </c>
      <c r="M244" s="209" t="str">
        <f t="shared" si="3"/>
        <v>Slovenský bowlingový zväzaBbowling - bežné transfery</v>
      </c>
      <c r="N244" s="210" t="str">
        <f t="shared" si="4"/>
        <v>36128147aB</v>
      </c>
    </row>
    <row r="245" spans="1:14" ht="9.75" customHeight="1" x14ac:dyDescent="0.25">
      <c r="A245" s="193" t="s">
        <v>1574</v>
      </c>
      <c r="B245" s="207" t="str">
        <f>VLOOKUP(A245,Adr!A:B,2,FALSE)</f>
        <v>Slovenský bridžový zväz</v>
      </c>
      <c r="C245" s="189" t="s">
        <v>2637</v>
      </c>
      <c r="D245" s="110">
        <v>19239</v>
      </c>
      <c r="E245" s="212">
        <v>0</v>
      </c>
      <c r="F245" s="193" t="s">
        <v>375</v>
      </c>
      <c r="G245" s="194" t="s">
        <v>355</v>
      </c>
      <c r="H245" s="194" t="s">
        <v>2438</v>
      </c>
      <c r="I245" s="193" t="str">
        <f t="shared" si="0"/>
        <v>31770908a</v>
      </c>
      <c r="J245" s="194" t="str">
        <f t="shared" si="1"/>
        <v>31770908026 02</v>
      </c>
      <c r="K245" s="209" t="s">
        <v>2638</v>
      </c>
      <c r="L245" s="194" t="str">
        <f t="shared" si="2"/>
        <v>31770908026 02B</v>
      </c>
      <c r="M245" s="209" t="str">
        <f t="shared" si="3"/>
        <v>Slovenský bridžový zväzaBbridž - bežné transfery</v>
      </c>
      <c r="N245" s="210" t="str">
        <f t="shared" si="4"/>
        <v>31770908aB</v>
      </c>
    </row>
    <row r="246" spans="1:14" ht="9.75" customHeight="1" x14ac:dyDescent="0.25">
      <c r="A246" s="193" t="s">
        <v>1583</v>
      </c>
      <c r="B246" s="207" t="str">
        <f>VLOOKUP(A246,Adr!A:B,2,FALSE)</f>
        <v>Slovenský curlingový zväz</v>
      </c>
      <c r="C246" s="189" t="s">
        <v>2639</v>
      </c>
      <c r="D246" s="110">
        <v>24607</v>
      </c>
      <c r="E246" s="208">
        <v>0</v>
      </c>
      <c r="F246" s="193" t="s">
        <v>375</v>
      </c>
      <c r="G246" s="194" t="s">
        <v>355</v>
      </c>
      <c r="H246" s="194" t="s">
        <v>2438</v>
      </c>
      <c r="I246" s="193" t="str">
        <f t="shared" si="0"/>
        <v>37841866a</v>
      </c>
      <c r="J246" s="194" t="str">
        <f t="shared" si="1"/>
        <v>37841866026 02</v>
      </c>
      <c r="K246" s="209" t="s">
        <v>2640</v>
      </c>
      <c r="L246" s="194" t="str">
        <f t="shared" si="2"/>
        <v>37841866026 02B</v>
      </c>
      <c r="M246" s="209" t="str">
        <f t="shared" si="3"/>
        <v>Slovenský curlingový zväzaBcurling - bežné transfery</v>
      </c>
      <c r="N246" s="210" t="str">
        <f t="shared" si="4"/>
        <v>37841866aB</v>
      </c>
    </row>
    <row r="247" spans="1:14" ht="9.75" customHeight="1" x14ac:dyDescent="0.25">
      <c r="A247" s="193" t="s">
        <v>1592</v>
      </c>
      <c r="B247" s="207" t="str">
        <f>VLOOKUP(A247,Adr!A:B,2,FALSE)</f>
        <v>Slovenský cykloklub</v>
      </c>
      <c r="C247" s="194" t="s">
        <v>2641</v>
      </c>
      <c r="D247" s="213">
        <v>50000</v>
      </c>
      <c r="E247" s="212">
        <v>0</v>
      </c>
      <c r="F247" s="193" t="s">
        <v>385</v>
      </c>
      <c r="G247" s="194" t="s">
        <v>353</v>
      </c>
      <c r="H247" s="194" t="s">
        <v>2438</v>
      </c>
      <c r="I247" s="193" t="str">
        <f t="shared" si="0"/>
        <v>34009388f</v>
      </c>
      <c r="J247" s="194" t="str">
        <f t="shared" si="1"/>
        <v>34009388026 01</v>
      </c>
      <c r="K247" s="209"/>
      <c r="L247" s="194" t="str">
        <f t="shared" si="2"/>
        <v>34009388026 01B</v>
      </c>
      <c r="M247" s="209" t="str">
        <f t="shared" si="3"/>
        <v>Slovenský cykloklubfBznačenie cykloturistických trás</v>
      </c>
      <c r="N247" s="210" t="str">
        <f t="shared" si="4"/>
        <v>34009388fB</v>
      </c>
    </row>
    <row r="248" spans="1:14" ht="9.75" customHeight="1" x14ac:dyDescent="0.25">
      <c r="A248" s="193" t="s">
        <v>1601</v>
      </c>
      <c r="B248" s="207" t="str">
        <f>VLOOKUP(A248,Adr!A:B,2,FALSE)</f>
        <v>Slovenský futbalový zväz</v>
      </c>
      <c r="C248" s="189" t="s">
        <v>2642</v>
      </c>
      <c r="D248" s="110">
        <v>8176462</v>
      </c>
      <c r="E248" s="212">
        <v>0</v>
      </c>
      <c r="F248" s="193" t="s">
        <v>375</v>
      </c>
      <c r="G248" s="194" t="s">
        <v>355</v>
      </c>
      <c r="H248" s="194" t="s">
        <v>2438</v>
      </c>
      <c r="I248" s="193" t="str">
        <f t="shared" si="0"/>
        <v>00687308a</v>
      </c>
      <c r="J248" s="194" t="str">
        <f t="shared" si="1"/>
        <v>00687308026 02</v>
      </c>
      <c r="K248" s="209" t="s">
        <v>2643</v>
      </c>
      <c r="L248" s="194" t="str">
        <f t="shared" si="2"/>
        <v>00687308026 02B</v>
      </c>
      <c r="M248" s="209" t="str">
        <f t="shared" si="3"/>
        <v>Slovenský futbalový zväzaBfutbal - bežné transfery</v>
      </c>
      <c r="N248" s="210" t="str">
        <f t="shared" si="4"/>
        <v>00687308aB</v>
      </c>
    </row>
    <row r="249" spans="1:14" ht="9.75" customHeight="1" x14ac:dyDescent="0.25">
      <c r="A249" s="193" t="s">
        <v>1601</v>
      </c>
      <c r="B249" s="207" t="str">
        <f>VLOOKUP(A249,Adr!A:B,2,FALSE)</f>
        <v>Slovenský futbalový zväz</v>
      </c>
      <c r="C249" s="211" t="s">
        <v>386</v>
      </c>
      <c r="D249" s="190">
        <v>15000</v>
      </c>
      <c r="E249" s="212">
        <v>0</v>
      </c>
      <c r="F249" s="193" t="s">
        <v>385</v>
      </c>
      <c r="G249" s="194" t="s">
        <v>357</v>
      </c>
      <c r="H249" s="194" t="s">
        <v>2438</v>
      </c>
      <c r="I249" s="193" t="str">
        <f t="shared" si="0"/>
        <v>00687308f</v>
      </c>
      <c r="J249" s="194" t="str">
        <f t="shared" si="1"/>
        <v>00687308026 03</v>
      </c>
      <c r="K249" s="209"/>
      <c r="L249" s="194" t="str">
        <f t="shared" si="2"/>
        <v>00687308026 03B</v>
      </c>
      <c r="M249" s="209" t="str">
        <f t="shared" si="3"/>
        <v>Slovenský futbalový zväzfBplnenie úloh verejného záujmu v športe</v>
      </c>
      <c r="N249" s="210" t="str">
        <f t="shared" si="4"/>
        <v>00687308fB</v>
      </c>
    </row>
    <row r="250" spans="1:14" ht="9.75" customHeight="1" x14ac:dyDescent="0.25">
      <c r="A250" s="193" t="s">
        <v>1609</v>
      </c>
      <c r="B250" s="207" t="str">
        <f>VLOOKUP(A250,Adr!A:B,2,FALSE)</f>
        <v>Slovenský horolezecký spolok JAMES</v>
      </c>
      <c r="C250" s="189" t="s">
        <v>2644</v>
      </c>
      <c r="D250" s="110">
        <v>77278</v>
      </c>
      <c r="E250" s="208">
        <v>0</v>
      </c>
      <c r="F250" s="193" t="s">
        <v>375</v>
      </c>
      <c r="G250" s="194" t="s">
        <v>355</v>
      </c>
      <c r="H250" s="194" t="s">
        <v>2438</v>
      </c>
      <c r="I250" s="193" t="str">
        <f t="shared" si="0"/>
        <v>00586455a</v>
      </c>
      <c r="J250" s="194" t="str">
        <f t="shared" si="1"/>
        <v>00586455026 02</v>
      </c>
      <c r="K250" s="209" t="s">
        <v>2645</v>
      </c>
      <c r="L250" s="194" t="str">
        <f t="shared" si="2"/>
        <v>00586455026 02B</v>
      </c>
      <c r="M250" s="209" t="str">
        <f t="shared" si="3"/>
        <v>Slovenský horolezecký spolok JAMESaBhorolezectvo - bežné transfery</v>
      </c>
      <c r="N250" s="210" t="str">
        <f t="shared" si="4"/>
        <v>00586455aB</v>
      </c>
    </row>
    <row r="251" spans="1:14" ht="9.75" customHeight="1" x14ac:dyDescent="0.25">
      <c r="A251" s="193" t="s">
        <v>1609</v>
      </c>
      <c r="B251" s="207" t="str">
        <f>VLOOKUP(A251,Adr!A:B,2,FALSE)</f>
        <v>Slovenský horolezecký spolok JAMES</v>
      </c>
      <c r="C251" s="189" t="s">
        <v>2646</v>
      </c>
      <c r="D251" s="110">
        <v>33812</v>
      </c>
      <c r="E251" s="212">
        <v>0</v>
      </c>
      <c r="F251" s="193" t="s">
        <v>375</v>
      </c>
      <c r="G251" s="194" t="s">
        <v>355</v>
      </c>
      <c r="H251" s="194" t="s">
        <v>2438</v>
      </c>
      <c r="I251" s="193" t="str">
        <f t="shared" si="0"/>
        <v>00586455a</v>
      </c>
      <c r="J251" s="194" t="str">
        <f t="shared" si="1"/>
        <v>00586455026 02</v>
      </c>
      <c r="K251" s="209" t="s">
        <v>2647</v>
      </c>
      <c r="L251" s="194" t="str">
        <f t="shared" si="2"/>
        <v>00586455026 02B</v>
      </c>
      <c r="M251" s="209" t="str">
        <f t="shared" si="3"/>
        <v>Slovenský horolezecký spolok JAMESaBšportové lezenie - bežné transfery</v>
      </c>
      <c r="N251" s="210" t="str">
        <f t="shared" si="4"/>
        <v>00586455aB</v>
      </c>
    </row>
    <row r="252" spans="1:14" ht="9.75" customHeight="1" x14ac:dyDescent="0.25">
      <c r="A252" s="193" t="s">
        <v>1609</v>
      </c>
      <c r="B252" s="207" t="str">
        <f>VLOOKUP(A252,Adr!A:B,2,FALSE)</f>
        <v>Slovenský horolezecký spolok JAMES</v>
      </c>
      <c r="C252" s="194" t="s">
        <v>2648</v>
      </c>
      <c r="D252" s="213">
        <v>8829</v>
      </c>
      <c r="E252" s="208">
        <v>0</v>
      </c>
      <c r="F252" s="193" t="s">
        <v>379</v>
      </c>
      <c r="G252" s="194" t="s">
        <v>357</v>
      </c>
      <c r="H252" s="194" t="s">
        <v>2438</v>
      </c>
      <c r="I252" s="193" t="str">
        <f t="shared" si="0"/>
        <v>00586455c</v>
      </c>
      <c r="J252" s="194" t="str">
        <f t="shared" si="1"/>
        <v>00586455026 03</v>
      </c>
      <c r="K252" s="209"/>
      <c r="L252" s="194" t="str">
        <f t="shared" si="2"/>
        <v>00586455026 03B</v>
      </c>
      <c r="M252" s="209" t="str">
        <f t="shared" si="3"/>
        <v>Slovenský horolezecký spolok JAMEScBzabezpečenie a rozvoj športu para lezenie zdravotne postihnutých športovcov</v>
      </c>
      <c r="N252" s="210" t="str">
        <f t="shared" si="4"/>
        <v>00586455cB</v>
      </c>
    </row>
    <row r="253" spans="1:14" ht="9.75" customHeight="1" x14ac:dyDescent="0.25">
      <c r="A253" s="193" t="s">
        <v>1609</v>
      </c>
      <c r="B253" s="207" t="str">
        <f>VLOOKUP(A253,Adr!A:B,2,FALSE)</f>
        <v>Slovenský horolezecký spolok JAMES</v>
      </c>
      <c r="C253" s="211" t="s">
        <v>2649</v>
      </c>
      <c r="D253" s="110">
        <v>10000</v>
      </c>
      <c r="E253" s="212">
        <v>0</v>
      </c>
      <c r="F253" s="193" t="s">
        <v>381</v>
      </c>
      <c r="G253" s="194" t="s">
        <v>357</v>
      </c>
      <c r="H253" s="194" t="s">
        <v>2438</v>
      </c>
      <c r="I253" s="193" t="str">
        <f t="shared" si="0"/>
        <v>00586455d</v>
      </c>
      <c r="J253" s="194" t="str">
        <f t="shared" si="1"/>
        <v>00586455026 03</v>
      </c>
      <c r="K253" s="209"/>
      <c r="L253" s="194" t="str">
        <f t="shared" si="2"/>
        <v>00586455026 03B</v>
      </c>
      <c r="M253" s="209" t="str">
        <f t="shared" si="3"/>
        <v>Slovenský horolezecký spolok JAMESdBBuršíková Martina</v>
      </c>
      <c r="N253" s="210" t="str">
        <f t="shared" si="4"/>
        <v>00586455dB</v>
      </c>
    </row>
    <row r="254" spans="1:14" ht="9.75" customHeight="1" x14ac:dyDescent="0.25">
      <c r="A254" s="193" t="s">
        <v>1609</v>
      </c>
      <c r="B254" s="207" t="str">
        <f>VLOOKUP(A254,Adr!A:B,2,FALSE)</f>
        <v>Slovenský horolezecký spolok JAMES</v>
      </c>
      <c r="C254" s="189" t="s">
        <v>2650</v>
      </c>
      <c r="D254" s="110">
        <v>10000</v>
      </c>
      <c r="E254" s="212">
        <v>0</v>
      </c>
      <c r="F254" s="193" t="s">
        <v>381</v>
      </c>
      <c r="G254" s="194" t="s">
        <v>357</v>
      </c>
      <c r="H254" s="194" t="s">
        <v>2438</v>
      </c>
      <c r="I254" s="193" t="str">
        <f t="shared" si="0"/>
        <v>00586455d</v>
      </c>
      <c r="J254" s="194" t="str">
        <f t="shared" si="1"/>
        <v>00586455026 03</v>
      </c>
      <c r="K254" s="209"/>
      <c r="L254" s="194" t="str">
        <f t="shared" si="2"/>
        <v>00586455026 03B</v>
      </c>
      <c r="M254" s="209" t="str">
        <f t="shared" si="3"/>
        <v>Slovenský horolezecký spolok JAMESdBSlobodová Lea</v>
      </c>
      <c r="N254" s="210" t="str">
        <f t="shared" si="4"/>
        <v>00586455dB</v>
      </c>
    </row>
    <row r="255" spans="1:14" ht="9.75" customHeight="1" x14ac:dyDescent="0.25">
      <c r="A255" s="193" t="s">
        <v>1609</v>
      </c>
      <c r="B255" s="207" t="str">
        <f>VLOOKUP(A255,Adr!A:B,2,FALSE)</f>
        <v>Slovenský horolezecký spolok JAMES</v>
      </c>
      <c r="C255" s="211" t="s">
        <v>386</v>
      </c>
      <c r="D255" s="190">
        <v>5000</v>
      </c>
      <c r="E255" s="212">
        <v>0</v>
      </c>
      <c r="F255" s="193" t="s">
        <v>385</v>
      </c>
      <c r="G255" s="194" t="s">
        <v>357</v>
      </c>
      <c r="H255" s="194" t="s">
        <v>2438</v>
      </c>
      <c r="I255" s="193" t="str">
        <f t="shared" si="0"/>
        <v>00586455f</v>
      </c>
      <c r="J255" s="194" t="str">
        <f t="shared" si="1"/>
        <v>00586455026 03</v>
      </c>
      <c r="K255" s="209"/>
      <c r="L255" s="194" t="str">
        <f t="shared" si="2"/>
        <v>00586455026 03B</v>
      </c>
      <c r="M255" s="209" t="str">
        <f t="shared" si="3"/>
        <v>Slovenský horolezecký spolok JAMESfBplnenie úloh verejného záujmu v športe</v>
      </c>
      <c r="N255" s="210" t="str">
        <f t="shared" si="4"/>
        <v>00586455fB</v>
      </c>
    </row>
    <row r="256" spans="1:14" ht="9.75" customHeight="1" x14ac:dyDescent="0.25">
      <c r="A256" s="193" t="s">
        <v>1609</v>
      </c>
      <c r="B256" s="207" t="str">
        <f>VLOOKUP(A256,Adr!A:B,2,FALSE)</f>
        <v>Slovenský horolezecký spolok JAMES</v>
      </c>
      <c r="C256" s="194" t="s">
        <v>386</v>
      </c>
      <c r="D256" s="195">
        <v>5000</v>
      </c>
      <c r="E256" s="212">
        <v>0</v>
      </c>
      <c r="F256" s="193" t="s">
        <v>385</v>
      </c>
      <c r="G256" s="194" t="s">
        <v>357</v>
      </c>
      <c r="H256" s="194" t="s">
        <v>2438</v>
      </c>
      <c r="I256" s="193" t="str">
        <f t="shared" si="0"/>
        <v>00586455f</v>
      </c>
      <c r="J256" s="194" t="str">
        <f t="shared" si="1"/>
        <v>00586455026 03</v>
      </c>
      <c r="K256" s="209"/>
      <c r="L256" s="194" t="str">
        <f t="shared" si="2"/>
        <v>00586455026 03B</v>
      </c>
      <c r="M256" s="209" t="str">
        <f t="shared" si="3"/>
        <v>Slovenský horolezecký spolok JAMESfBplnenie úloh verejného záujmu v športe</v>
      </c>
      <c r="N256" s="210" t="str">
        <f t="shared" si="4"/>
        <v>00586455fB</v>
      </c>
    </row>
    <row r="257" spans="1:14" ht="9.75" customHeight="1" x14ac:dyDescent="0.25">
      <c r="A257" s="188" t="s">
        <v>1609</v>
      </c>
      <c r="B257" s="207" t="str">
        <f>VLOOKUP(A257,Adr!A:B,2,FALSE)</f>
        <v>Slovenský horolezecký spolok JAMES</v>
      </c>
      <c r="C257" s="189" t="s">
        <v>398</v>
      </c>
      <c r="D257" s="110">
        <v>2800</v>
      </c>
      <c r="E257" s="208">
        <v>0</v>
      </c>
      <c r="F257" s="193" t="s">
        <v>397</v>
      </c>
      <c r="G257" s="194" t="s">
        <v>353</v>
      </c>
      <c r="H257" s="194" t="s">
        <v>2438</v>
      </c>
      <c r="I257" s="193" t="str">
        <f t="shared" ref="I257:I511" si="5">A257&amp;F257</f>
        <v>00586455l</v>
      </c>
      <c r="J257" s="194" t="str">
        <f t="shared" ref="J257:J510" si="6">A257&amp;G257</f>
        <v>00586455026 01</v>
      </c>
      <c r="K257" s="209"/>
      <c r="L257" s="194" t="str">
        <f t="shared" ref="L257:L511" si="7">A257&amp;G257&amp;H257</f>
        <v>00586455026 01B</v>
      </c>
      <c r="M257" s="209" t="str">
        <f t="shared" ref="M257:M511" si="8">B257&amp;F257&amp;H257&amp;C257</f>
        <v>Slovenský horolezecký spolok JAMESlBšportové pohybové tábory pre mládež</v>
      </c>
      <c r="N257" s="210" t="str">
        <f t="shared" ref="N257:N511" si="9">+I257&amp;H257</f>
        <v>00586455lB</v>
      </c>
    </row>
    <row r="258" spans="1:14" ht="9.75" customHeight="1" x14ac:dyDescent="0.25">
      <c r="A258" s="193" t="s">
        <v>1616</v>
      </c>
      <c r="B258" s="207" t="str">
        <f>VLOOKUP(A258,Adr!A:B,2,FALSE)</f>
        <v>Slovenský kolkársky zväz</v>
      </c>
      <c r="C258" s="189" t="s">
        <v>388</v>
      </c>
      <c r="D258" s="110">
        <v>34900</v>
      </c>
      <c r="E258" s="212">
        <v>0</v>
      </c>
      <c r="F258" s="193" t="s">
        <v>387</v>
      </c>
      <c r="G258" s="194" t="s">
        <v>357</v>
      </c>
      <c r="H258" s="194" t="s">
        <v>2438</v>
      </c>
      <c r="I258" s="193" t="str">
        <f t="shared" si="5"/>
        <v>31771688g</v>
      </c>
      <c r="J258" s="194" t="str">
        <f t="shared" si="6"/>
        <v>31771688026 03</v>
      </c>
      <c r="K258" s="209"/>
      <c r="L258" s="194" t="str">
        <f t="shared" si="7"/>
        <v>31771688026 03B</v>
      </c>
      <c r="M258" s="209" t="str">
        <f t="shared" si="8"/>
        <v>Slovenský kolkársky zväzgBrozvoj športov, ktoré nie sú uznanými podľa zákona č. 440/2015 Z. z.</v>
      </c>
      <c r="N258" s="210" t="str">
        <f t="shared" si="9"/>
        <v>31771688gB</v>
      </c>
    </row>
    <row r="259" spans="1:14" ht="9.75" customHeight="1" x14ac:dyDescent="0.25">
      <c r="A259" s="193" t="s">
        <v>1624</v>
      </c>
      <c r="B259" s="207" t="str">
        <f>VLOOKUP(A259,Adr!A:B,2,FALSE)</f>
        <v>Slovenský korfbalový klub "Dolphins" Prievidza</v>
      </c>
      <c r="C259" s="189" t="s">
        <v>398</v>
      </c>
      <c r="D259" s="110">
        <v>4700</v>
      </c>
      <c r="E259" s="212">
        <v>0</v>
      </c>
      <c r="F259" s="193" t="s">
        <v>397</v>
      </c>
      <c r="G259" s="194" t="s">
        <v>353</v>
      </c>
      <c r="H259" s="194" t="s">
        <v>2438</v>
      </c>
      <c r="I259" s="193" t="str">
        <f t="shared" si="5"/>
        <v>42013861l</v>
      </c>
      <c r="J259" s="194" t="str">
        <f t="shared" si="6"/>
        <v>42013861026 01</v>
      </c>
      <c r="K259" s="209"/>
      <c r="L259" s="194" t="str">
        <f t="shared" si="7"/>
        <v>42013861026 01B</v>
      </c>
      <c r="M259" s="209" t="str">
        <f t="shared" si="8"/>
        <v>Slovenský korfbalový klub "Dolphins" PrievidzalBšportové pohybové tábory pre mládež</v>
      </c>
      <c r="N259" s="210" t="str">
        <f t="shared" si="9"/>
        <v>42013861lB</v>
      </c>
    </row>
    <row r="260" spans="1:14" ht="9.75" customHeight="1" x14ac:dyDescent="0.25">
      <c r="A260" s="193" t="s">
        <v>1629</v>
      </c>
      <c r="B260" s="207" t="str">
        <f>VLOOKUP(A260,Adr!A:B,2,FALSE)</f>
        <v>Slovenský krasokorčuliarsky zväz</v>
      </c>
      <c r="C260" s="189" t="s">
        <v>2651</v>
      </c>
      <c r="D260" s="110">
        <v>189027</v>
      </c>
      <c r="E260" s="208">
        <v>0</v>
      </c>
      <c r="F260" s="193" t="s">
        <v>375</v>
      </c>
      <c r="G260" s="194" t="s">
        <v>355</v>
      </c>
      <c r="H260" s="194" t="s">
        <v>2438</v>
      </c>
      <c r="I260" s="193" t="str">
        <f t="shared" si="5"/>
        <v>31805540a</v>
      </c>
      <c r="J260" s="194" t="str">
        <f t="shared" si="6"/>
        <v>31805540026 02</v>
      </c>
      <c r="K260" s="209" t="s">
        <v>2652</v>
      </c>
      <c r="L260" s="194" t="str">
        <f t="shared" si="7"/>
        <v>31805540026 02B</v>
      </c>
      <c r="M260" s="209" t="str">
        <f t="shared" si="8"/>
        <v>Slovenský krasokorčuliarsky zväzaBkrasokorčuľovanie - bežné transfery</v>
      </c>
      <c r="N260" s="210" t="str">
        <f t="shared" si="9"/>
        <v>31805540aB</v>
      </c>
    </row>
    <row r="261" spans="1:14" ht="9.75" customHeight="1" x14ac:dyDescent="0.25">
      <c r="A261" s="193" t="s">
        <v>1629</v>
      </c>
      <c r="B261" s="207" t="str">
        <f>VLOOKUP(A261,Adr!A:B,2,FALSE)</f>
        <v>Slovenský krasokorčuliarsky zväz</v>
      </c>
      <c r="C261" s="211" t="s">
        <v>2653</v>
      </c>
      <c r="D261" s="110">
        <v>20000</v>
      </c>
      <c r="E261" s="208">
        <v>0</v>
      </c>
      <c r="F261" s="193" t="s">
        <v>381</v>
      </c>
      <c r="G261" s="194" t="s">
        <v>357</v>
      </c>
      <c r="H261" s="194" t="s">
        <v>2438</v>
      </c>
      <c r="I261" s="193" t="str">
        <f t="shared" si="5"/>
        <v>31805540d</v>
      </c>
      <c r="J261" s="194" t="str">
        <f t="shared" si="6"/>
        <v>31805540026 03</v>
      </c>
      <c r="K261" s="209"/>
      <c r="L261" s="194" t="str">
        <f t="shared" si="7"/>
        <v>31805540026 03B</v>
      </c>
      <c r="M261" s="209" t="str">
        <f t="shared" si="8"/>
        <v>Slovenský krasokorčuliarsky zväzdBHagara Adam</v>
      </c>
      <c r="N261" s="210" t="str">
        <f t="shared" si="9"/>
        <v>31805540dB</v>
      </c>
    </row>
    <row r="262" spans="1:14" ht="9.75" customHeight="1" x14ac:dyDescent="0.25">
      <c r="A262" s="193" t="s">
        <v>1637</v>
      </c>
      <c r="B262" s="207" t="str">
        <f>VLOOKUP(A262,Adr!A:B,2,FALSE)</f>
        <v>Slovenský lukostrelecký zväz</v>
      </c>
      <c r="C262" s="189" t="s">
        <v>2654</v>
      </c>
      <c r="D262" s="110">
        <v>146867</v>
      </c>
      <c r="E262" s="208">
        <v>0</v>
      </c>
      <c r="F262" s="193" t="s">
        <v>375</v>
      </c>
      <c r="G262" s="194" t="s">
        <v>355</v>
      </c>
      <c r="H262" s="194" t="s">
        <v>2438</v>
      </c>
      <c r="I262" s="193" t="str">
        <f t="shared" si="5"/>
        <v>30793009a</v>
      </c>
      <c r="J262" s="194" t="str">
        <f t="shared" si="6"/>
        <v>30793009026 02</v>
      </c>
      <c r="K262" s="209" t="s">
        <v>2655</v>
      </c>
      <c r="L262" s="194" t="str">
        <f t="shared" si="7"/>
        <v>30793009026 02B</v>
      </c>
      <c r="M262" s="209" t="str">
        <f t="shared" si="8"/>
        <v>Slovenský lukostrelecký zväzaBlukostreľba - bežné transfery</v>
      </c>
      <c r="N262" s="210" t="str">
        <f t="shared" si="9"/>
        <v>30793009aB</v>
      </c>
    </row>
    <row r="263" spans="1:14" ht="9.75" customHeight="1" x14ac:dyDescent="0.25">
      <c r="A263" s="193" t="s">
        <v>1637</v>
      </c>
      <c r="B263" s="207" t="str">
        <f>VLOOKUP(A263,Adr!A:B,2,FALSE)</f>
        <v>Slovenský lukostrelecký zväz</v>
      </c>
      <c r="C263" s="189" t="s">
        <v>2656</v>
      </c>
      <c r="D263" s="110">
        <v>20000</v>
      </c>
      <c r="E263" s="208">
        <v>0</v>
      </c>
      <c r="F263" s="193" t="s">
        <v>381</v>
      </c>
      <c r="G263" s="194" t="s">
        <v>357</v>
      </c>
      <c r="H263" s="194" t="s">
        <v>2438</v>
      </c>
      <c r="I263" s="193" t="str">
        <f t="shared" si="5"/>
        <v>30793009d</v>
      </c>
      <c r="J263" s="194" t="str">
        <f t="shared" si="6"/>
        <v>30793009026 03</v>
      </c>
      <c r="K263" s="209"/>
      <c r="L263" s="194" t="str">
        <f t="shared" si="7"/>
        <v>30793009026 03B</v>
      </c>
      <c r="M263" s="209" t="str">
        <f t="shared" si="8"/>
        <v>Slovenský lukostrelecký zväzdBBaránková Denisa</v>
      </c>
      <c r="N263" s="210" t="str">
        <f t="shared" si="9"/>
        <v>30793009dB</v>
      </c>
    </row>
    <row r="264" spans="1:14" ht="9.75" customHeight="1" x14ac:dyDescent="0.25">
      <c r="A264" s="188" t="s">
        <v>1637</v>
      </c>
      <c r="B264" s="207" t="str">
        <f>VLOOKUP(A264,Adr!A:B,2,FALSE)</f>
        <v>Slovenský lukostrelecký zväz</v>
      </c>
      <c r="C264" s="211" t="s">
        <v>2657</v>
      </c>
      <c r="D264" s="110">
        <v>20000</v>
      </c>
      <c r="E264" s="208">
        <v>0</v>
      </c>
      <c r="F264" s="193" t="s">
        <v>381</v>
      </c>
      <c r="G264" s="194" t="s">
        <v>357</v>
      </c>
      <c r="H264" s="194" t="s">
        <v>2438</v>
      </c>
      <c r="I264" s="193" t="str">
        <f t="shared" si="5"/>
        <v>30793009d</v>
      </c>
      <c r="J264" s="194" t="str">
        <f t="shared" si="6"/>
        <v>30793009026 03</v>
      </c>
      <c r="K264" s="209"/>
      <c r="L264" s="194" t="str">
        <f t="shared" si="7"/>
        <v>30793009026 03B</v>
      </c>
      <c r="M264" s="209" t="str">
        <f t="shared" si="8"/>
        <v>Slovenský lukostrelecký zväzdBBošanský Jozef</v>
      </c>
      <c r="N264" s="210" t="str">
        <f t="shared" si="9"/>
        <v>30793009dB</v>
      </c>
    </row>
    <row r="265" spans="1:14" ht="9.75" customHeight="1" x14ac:dyDescent="0.25">
      <c r="A265" s="193" t="s">
        <v>1643</v>
      </c>
      <c r="B265" s="207" t="str">
        <f>VLOOKUP(A265,Adr!A:B,2,FALSE)</f>
        <v>Slovenský národný aeroklub generála Milana Rastislava Štefánika</v>
      </c>
      <c r="C265" s="189" t="s">
        <v>2658</v>
      </c>
      <c r="D265" s="110">
        <v>90011</v>
      </c>
      <c r="E265" s="208">
        <v>0</v>
      </c>
      <c r="F265" s="193" t="s">
        <v>375</v>
      </c>
      <c r="G265" s="194" t="s">
        <v>355</v>
      </c>
      <c r="H265" s="194" t="s">
        <v>2438</v>
      </c>
      <c r="I265" s="193" t="str">
        <f t="shared" si="5"/>
        <v>00677604a</v>
      </c>
      <c r="J265" s="194" t="str">
        <f t="shared" si="6"/>
        <v>00677604026 02</v>
      </c>
      <c r="K265" s="209" t="s">
        <v>2659</v>
      </c>
      <c r="L265" s="194" t="str">
        <f t="shared" si="7"/>
        <v>00677604026 02B</v>
      </c>
      <c r="M265" s="209" t="str">
        <f t="shared" si="8"/>
        <v>Slovenský národný aeroklub generála Milana Rastislava ŠtefánikaaBletecké športy - bežné transfery</v>
      </c>
      <c r="N265" s="210" t="str">
        <f t="shared" si="9"/>
        <v>00677604aB</v>
      </c>
    </row>
    <row r="266" spans="1:14" ht="9.75" customHeight="1" x14ac:dyDescent="0.25">
      <c r="A266" s="193" t="s">
        <v>1651</v>
      </c>
      <c r="B266" s="207" t="str">
        <f>VLOOKUP(A266,Adr!A:B,2,FALSE)</f>
        <v>Slovenský olympijský a športový výbor</v>
      </c>
      <c r="C266" s="211" t="s">
        <v>2660</v>
      </c>
      <c r="D266" s="110">
        <v>2408259</v>
      </c>
      <c r="E266" s="212">
        <v>0</v>
      </c>
      <c r="F266" s="193" t="s">
        <v>377</v>
      </c>
      <c r="G266" s="194" t="s">
        <v>357</v>
      </c>
      <c r="H266" s="194" t="s">
        <v>2438</v>
      </c>
      <c r="I266" s="193" t="str">
        <f t="shared" si="5"/>
        <v>30811082b</v>
      </c>
      <c r="J266" s="194" t="str">
        <f t="shared" si="6"/>
        <v>30811082026 03</v>
      </c>
      <c r="K266" s="209"/>
      <c r="L266" s="194" t="str">
        <f t="shared" si="7"/>
        <v>30811082026 03B</v>
      </c>
      <c r="M266" s="209" t="str">
        <f t="shared" si="8"/>
        <v>Slovenský olympijský a športový výborbBčinnosť Slovenského olympijského a športového výboru</v>
      </c>
      <c r="N266" s="210" t="str">
        <f t="shared" si="9"/>
        <v>30811082bB</v>
      </c>
    </row>
    <row r="267" spans="1:14" ht="9.75" customHeight="1" x14ac:dyDescent="0.25">
      <c r="A267" s="193" t="s">
        <v>1651</v>
      </c>
      <c r="B267" s="207" t="str">
        <f>VLOOKUP(A267,Adr!A:B,2,FALSE)</f>
        <v>Slovenský olympijský a športový výbor</v>
      </c>
      <c r="C267" s="211" t="s">
        <v>2661</v>
      </c>
      <c r="D267" s="110">
        <v>517000</v>
      </c>
      <c r="E267" s="208">
        <v>0</v>
      </c>
      <c r="F267" s="193" t="s">
        <v>383</v>
      </c>
      <c r="G267" s="194" t="s">
        <v>357</v>
      </c>
      <c r="H267" s="194" t="s">
        <v>2438</v>
      </c>
      <c r="I267" s="193" t="str">
        <f t="shared" si="5"/>
        <v>30811082e</v>
      </c>
      <c r="J267" s="194" t="str">
        <f t="shared" si="6"/>
        <v>30811082026 03</v>
      </c>
      <c r="K267" s="209"/>
      <c r="L267" s="194" t="str">
        <f t="shared" si="7"/>
        <v>30811082026 03B</v>
      </c>
      <c r="M267" s="209" t="str">
        <f t="shared" si="8"/>
        <v>Slovenský olympijský a športový výboreBzabezpečenie účasti reprezentantov SR na XXV. Zimných olympijských hrách v Miláne a Cortine d´Ampezzo v roku 2026</v>
      </c>
      <c r="N267" s="210" t="str">
        <f t="shared" si="9"/>
        <v>30811082eB</v>
      </c>
    </row>
    <row r="268" spans="1:14" ht="9.75" customHeight="1" x14ac:dyDescent="0.25">
      <c r="A268" s="193" t="s">
        <v>1651</v>
      </c>
      <c r="B268" s="207" t="str">
        <f>VLOOKUP(A268,Adr!A:B,2,FALSE)</f>
        <v>Slovenský olympijský a športový výbor</v>
      </c>
      <c r="C268" s="211" t="s">
        <v>2662</v>
      </c>
      <c r="D268" s="110">
        <v>217000</v>
      </c>
      <c r="E268" s="212">
        <v>0</v>
      </c>
      <c r="F268" s="193" t="s">
        <v>383</v>
      </c>
      <c r="G268" s="194" t="s">
        <v>357</v>
      </c>
      <c r="H268" s="194" t="s">
        <v>2438</v>
      </c>
      <c r="I268" s="193" t="str">
        <f t="shared" si="5"/>
        <v>30811082e</v>
      </c>
      <c r="J268" s="194" t="str">
        <f t="shared" si="6"/>
        <v>30811082026 03</v>
      </c>
      <c r="K268" s="209"/>
      <c r="L268" s="194" t="str">
        <f t="shared" si="7"/>
        <v>30811082026 03B</v>
      </c>
      <c r="M268" s="209" t="str">
        <f t="shared" si="8"/>
        <v>Slovenský olympijský a športový výboreBzabezpečenie účasti športovej reprezentácie SR na Zimnom Európskom olympijskom festivale mládeže (EYOF) v Bakuriani, Gruzínsko</v>
      </c>
      <c r="N268" s="210" t="str">
        <f t="shared" si="9"/>
        <v>30811082eB</v>
      </c>
    </row>
    <row r="269" spans="1:14" ht="9.75" customHeight="1" x14ac:dyDescent="0.25">
      <c r="A269" s="193" t="s">
        <v>1651</v>
      </c>
      <c r="B269" s="207" t="str">
        <f>VLOOKUP(A269,Adr!A:B,2,FALSE)</f>
        <v>Slovenský olympijský a športový výbor</v>
      </c>
      <c r="C269" s="211" t="s">
        <v>2663</v>
      </c>
      <c r="D269" s="110">
        <v>156100</v>
      </c>
      <c r="E269" s="208">
        <v>0</v>
      </c>
      <c r="F269" s="193" t="s">
        <v>383</v>
      </c>
      <c r="G269" s="194" t="s">
        <v>357</v>
      </c>
      <c r="H269" s="194" t="s">
        <v>2438</v>
      </c>
      <c r="I269" s="193" t="str">
        <f t="shared" si="5"/>
        <v>30811082e</v>
      </c>
      <c r="J269" s="194" t="str">
        <f t="shared" si="6"/>
        <v>30811082026 03</v>
      </c>
      <c r="K269" s="209"/>
      <c r="L269" s="194" t="str">
        <f t="shared" si="7"/>
        <v>30811082026 03B</v>
      </c>
      <c r="M269" s="209" t="str">
        <f t="shared" si="8"/>
        <v>Slovenský olympijský a športový výboreBzabezpečenie účasti športovej reprezentácie SR na Letnom Európskom olympijskom festivale mládeže (EYOF) v Skopje, Severné Macedónsko</v>
      </c>
      <c r="N269" s="210" t="str">
        <f t="shared" si="9"/>
        <v>30811082eB</v>
      </c>
    </row>
    <row r="270" spans="1:14" ht="9.75" customHeight="1" x14ac:dyDescent="0.25">
      <c r="A270" s="193" t="s">
        <v>1651</v>
      </c>
      <c r="B270" s="207" t="str">
        <f>VLOOKUP(A270,Adr!A:B,2,FALSE)</f>
        <v>Slovenský olympijský a športový výbor</v>
      </c>
      <c r="C270" s="211" t="s">
        <v>2664</v>
      </c>
      <c r="D270" s="110">
        <v>193372</v>
      </c>
      <c r="E270" s="212">
        <v>0</v>
      </c>
      <c r="F270" s="193" t="s">
        <v>383</v>
      </c>
      <c r="G270" s="194" t="s">
        <v>357</v>
      </c>
      <c r="H270" s="194" t="s">
        <v>2438</v>
      </c>
      <c r="I270" s="193" t="str">
        <f t="shared" si="5"/>
        <v>30811082e</v>
      </c>
      <c r="J270" s="194" t="str">
        <f t="shared" si="6"/>
        <v>30811082026 03</v>
      </c>
      <c r="K270" s="209"/>
      <c r="L270" s="194" t="str">
        <f t="shared" si="7"/>
        <v>30811082026 03B</v>
      </c>
      <c r="M270" s="209" t="str">
        <f t="shared" si="8"/>
        <v>Slovenský olympijský a športový výboreBzabezpečenie účasti športovej reprezentácie SR na Svetových hrách 2025 v Čcheng-tu, Čína</v>
      </c>
      <c r="N270" s="210" t="str">
        <f t="shared" si="9"/>
        <v>30811082eB</v>
      </c>
    </row>
    <row r="271" spans="1:14" ht="9.75" customHeight="1" x14ac:dyDescent="0.25">
      <c r="A271" s="193" t="s">
        <v>1651</v>
      </c>
      <c r="B271" s="207" t="str">
        <f>VLOOKUP(A271,Adr!A:B,2,FALSE)</f>
        <v>Slovenský olympijský a športový výbor</v>
      </c>
      <c r="C271" s="189" t="s">
        <v>2665</v>
      </c>
      <c r="D271" s="110">
        <v>80000</v>
      </c>
      <c r="E271" s="208">
        <v>0</v>
      </c>
      <c r="F271" s="193" t="s">
        <v>385</v>
      </c>
      <c r="G271" s="194" t="s">
        <v>357</v>
      </c>
      <c r="H271" s="194" t="s">
        <v>2438</v>
      </c>
      <c r="I271" s="193" t="str">
        <f t="shared" si="5"/>
        <v>30811082f</v>
      </c>
      <c r="J271" s="194" t="str">
        <f t="shared" si="6"/>
        <v>30811082026 03</v>
      </c>
      <c r="K271" s="209"/>
      <c r="L271" s="194" t="str">
        <f t="shared" si="7"/>
        <v>30811082026 03B</v>
      </c>
      <c r="M271" s="209" t="str">
        <f t="shared" si="8"/>
        <v>Slovenský olympijský a športový výborfBSlovenské olympijské a športové múzeum</v>
      </c>
      <c r="N271" s="210" t="str">
        <f t="shared" si="9"/>
        <v>30811082fB</v>
      </c>
    </row>
    <row r="272" spans="1:14" ht="9.75" customHeight="1" x14ac:dyDescent="0.25">
      <c r="A272" s="193" t="s">
        <v>1651</v>
      </c>
      <c r="B272" s="207" t="str">
        <f>VLOOKUP(A272,Adr!A:B,2,FALSE)</f>
        <v>Slovenský olympijský a športový výbor</v>
      </c>
      <c r="C272" s="189" t="s">
        <v>2666</v>
      </c>
      <c r="D272" s="110">
        <v>200000</v>
      </c>
      <c r="E272" s="208">
        <v>0</v>
      </c>
      <c r="F272" s="193" t="s">
        <v>385</v>
      </c>
      <c r="G272" s="194" t="s">
        <v>357</v>
      </c>
      <c r="H272" s="194" t="s">
        <v>2438</v>
      </c>
      <c r="I272" s="193" t="str">
        <f t="shared" si="5"/>
        <v>30811082f</v>
      </c>
      <c r="J272" s="194" t="str">
        <f t="shared" si="6"/>
        <v>30811082026 03</v>
      </c>
      <c r="K272" s="209"/>
      <c r="L272" s="194" t="str">
        <f t="shared" si="7"/>
        <v>30811082026 03B</v>
      </c>
      <c r="M272" s="209" t="str">
        <f t="shared" si="8"/>
        <v>Slovenský olympijský a športový výborfBŠportovec roka 2024</v>
      </c>
      <c r="N272" s="210" t="str">
        <f t="shared" si="9"/>
        <v>30811082fB</v>
      </c>
    </row>
    <row r="273" spans="1:14" ht="9.75" customHeight="1" x14ac:dyDescent="0.25">
      <c r="A273" s="188" t="s">
        <v>1660</v>
      </c>
      <c r="B273" s="207" t="str">
        <f>VLOOKUP(A273,Adr!A:B,2,FALSE)</f>
        <v>Slovenský paralympijský výbor</v>
      </c>
      <c r="C273" s="211" t="s">
        <v>2667</v>
      </c>
      <c r="D273" s="110">
        <v>1196273</v>
      </c>
      <c r="E273" s="208">
        <v>0</v>
      </c>
      <c r="F273" s="193" t="s">
        <v>379</v>
      </c>
      <c r="G273" s="194" t="s">
        <v>357</v>
      </c>
      <c r="H273" s="194" t="s">
        <v>2438</v>
      </c>
      <c r="I273" s="193" t="str">
        <f t="shared" si="5"/>
        <v>31745661c</v>
      </c>
      <c r="J273" s="194" t="str">
        <f t="shared" si="6"/>
        <v>31745661026 03</v>
      </c>
      <c r="K273" s="209"/>
      <c r="L273" s="194" t="str">
        <f t="shared" si="7"/>
        <v>31745661026 03B</v>
      </c>
      <c r="M273" s="209" t="str">
        <f t="shared" si="8"/>
        <v>Slovenský paralympijský výborcBčinnosť Slovenského paralympijského výboru</v>
      </c>
      <c r="N273" s="210" t="str">
        <f t="shared" si="9"/>
        <v>31745661cB</v>
      </c>
    </row>
    <row r="274" spans="1:14" ht="9.75" customHeight="1" x14ac:dyDescent="0.25">
      <c r="A274" s="193" t="s">
        <v>1660</v>
      </c>
      <c r="B274" s="207" t="str">
        <f>VLOOKUP(A274,Adr!A:B,2,FALSE)</f>
        <v>Slovenský paralympijský výbor</v>
      </c>
      <c r="C274" s="211" t="s">
        <v>2668</v>
      </c>
      <c r="D274" s="110">
        <v>22500</v>
      </c>
      <c r="E274" s="212">
        <v>0</v>
      </c>
      <c r="F274" s="193" t="s">
        <v>381</v>
      </c>
      <c r="G274" s="194" t="s">
        <v>357</v>
      </c>
      <c r="H274" s="194" t="s">
        <v>2438</v>
      </c>
      <c r="I274" s="193" t="str">
        <f t="shared" si="5"/>
        <v>31745661d</v>
      </c>
      <c r="J274" s="194" t="str">
        <f t="shared" si="6"/>
        <v>31745661026 03</v>
      </c>
      <c r="K274" s="209"/>
      <c r="L274" s="194" t="str">
        <f t="shared" si="7"/>
        <v>31745661026 03B</v>
      </c>
      <c r="M274" s="209" t="str">
        <f t="shared" si="8"/>
        <v>Slovenský paralympijský výbordBČuchran Ladislav</v>
      </c>
      <c r="N274" s="210" t="str">
        <f t="shared" si="9"/>
        <v>31745661dB</v>
      </c>
    </row>
    <row r="275" spans="1:14" ht="9.75" customHeight="1" x14ac:dyDescent="0.25">
      <c r="A275" s="193" t="s">
        <v>1660</v>
      </c>
      <c r="B275" s="207" t="str">
        <f>VLOOKUP(A275,Adr!A:B,2,FALSE)</f>
        <v>Slovenský paralympijský výbor</v>
      </c>
      <c r="C275" s="211" t="s">
        <v>2669</v>
      </c>
      <c r="D275" s="110">
        <v>10000</v>
      </c>
      <c r="E275" s="208">
        <v>0</v>
      </c>
      <c r="F275" s="193" t="s">
        <v>381</v>
      </c>
      <c r="G275" s="194" t="s">
        <v>357</v>
      </c>
      <c r="H275" s="194" t="s">
        <v>2438</v>
      </c>
      <c r="I275" s="193" t="str">
        <f t="shared" si="5"/>
        <v>31745661d</v>
      </c>
      <c r="J275" s="194" t="str">
        <f t="shared" si="6"/>
        <v>31745661026 03</v>
      </c>
      <c r="K275" s="209"/>
      <c r="L275" s="194" t="str">
        <f t="shared" si="7"/>
        <v>31745661026 03B</v>
      </c>
      <c r="M275" s="209" t="str">
        <f t="shared" si="8"/>
        <v>Slovenský paralympijský výbordBFunková Kristína</v>
      </c>
      <c r="N275" s="210" t="str">
        <f t="shared" si="9"/>
        <v>31745661dB</v>
      </c>
    </row>
    <row r="276" spans="1:14" ht="9.75" customHeight="1" x14ac:dyDescent="0.25">
      <c r="A276" s="188" t="s">
        <v>1660</v>
      </c>
      <c r="B276" s="207" t="str">
        <f>VLOOKUP(A276,Adr!A:B,2,FALSE)</f>
        <v>Slovenský paralympijský výbor</v>
      </c>
      <c r="C276" s="189" t="s">
        <v>2670</v>
      </c>
      <c r="D276" s="110">
        <v>5000</v>
      </c>
      <c r="E276" s="212">
        <v>0</v>
      </c>
      <c r="F276" s="193" t="s">
        <v>381</v>
      </c>
      <c r="G276" s="194" t="s">
        <v>357</v>
      </c>
      <c r="H276" s="194" t="s">
        <v>2438</v>
      </c>
      <c r="I276" s="193" t="str">
        <f t="shared" si="5"/>
        <v>31745661d</v>
      </c>
      <c r="J276" s="194" t="str">
        <f t="shared" si="6"/>
        <v>31745661026 03</v>
      </c>
      <c r="K276" s="209"/>
      <c r="L276" s="194" t="str">
        <f t="shared" si="7"/>
        <v>31745661026 03B</v>
      </c>
      <c r="M276" s="209" t="str">
        <f t="shared" si="8"/>
        <v>Slovenský paralympijský výbordBHolenda Viliam</v>
      </c>
      <c r="N276" s="210" t="str">
        <f t="shared" si="9"/>
        <v>31745661dB</v>
      </c>
    </row>
    <row r="277" spans="1:14" ht="9.75" customHeight="1" x14ac:dyDescent="0.25">
      <c r="A277" s="188" t="s">
        <v>1660</v>
      </c>
      <c r="B277" s="207" t="str">
        <f>VLOOKUP(A277,Adr!A:B,2,FALSE)</f>
        <v>Slovenský paralympijský výbor</v>
      </c>
      <c r="C277" s="189" t="s">
        <v>2671</v>
      </c>
      <c r="D277" s="110">
        <v>10000</v>
      </c>
      <c r="E277" s="212">
        <v>0</v>
      </c>
      <c r="F277" s="193" t="s">
        <v>381</v>
      </c>
      <c r="G277" s="194" t="s">
        <v>357</v>
      </c>
      <c r="H277" s="194" t="s">
        <v>2438</v>
      </c>
      <c r="I277" s="193" t="str">
        <f t="shared" si="5"/>
        <v>31745661d</v>
      </c>
      <c r="J277" s="194" t="str">
        <f t="shared" si="6"/>
        <v>31745661026 03</v>
      </c>
      <c r="K277" s="209"/>
      <c r="L277" s="194" t="str">
        <f t="shared" si="7"/>
        <v>31745661026 03B</v>
      </c>
      <c r="M277" s="209" t="str">
        <f t="shared" si="8"/>
        <v>Slovenský paralympijský výbordBKubová Alžbeta</v>
      </c>
      <c r="N277" s="210" t="str">
        <f t="shared" si="9"/>
        <v>31745661dB</v>
      </c>
    </row>
    <row r="278" spans="1:14" ht="9.75" customHeight="1" x14ac:dyDescent="0.25">
      <c r="A278" s="193" t="s">
        <v>1660</v>
      </c>
      <c r="B278" s="207" t="str">
        <f>VLOOKUP(A278,Adr!A:B,2,FALSE)</f>
        <v>Slovenský paralympijský výbor</v>
      </c>
      <c r="C278" s="194" t="s">
        <v>2672</v>
      </c>
      <c r="D278" s="110">
        <v>20000</v>
      </c>
      <c r="E278" s="208">
        <v>0</v>
      </c>
      <c r="F278" s="193" t="s">
        <v>381</v>
      </c>
      <c r="G278" s="194" t="s">
        <v>357</v>
      </c>
      <c r="H278" s="194" t="s">
        <v>2438</v>
      </c>
      <c r="I278" s="193" t="str">
        <f t="shared" si="5"/>
        <v>31745661d</v>
      </c>
      <c r="J278" s="194" t="str">
        <f t="shared" si="6"/>
        <v>31745661026 03</v>
      </c>
      <c r="K278" s="209"/>
      <c r="L278" s="194" t="str">
        <f t="shared" si="7"/>
        <v>31745661026 03B</v>
      </c>
      <c r="M278" s="209" t="str">
        <f t="shared" si="8"/>
        <v>Slovenský paralympijský výbordBKuřeja Marián</v>
      </c>
      <c r="N278" s="210" t="str">
        <f t="shared" si="9"/>
        <v>31745661dB</v>
      </c>
    </row>
    <row r="279" spans="1:14" ht="9.75" customHeight="1" x14ac:dyDescent="0.25">
      <c r="A279" s="193" t="s">
        <v>1660</v>
      </c>
      <c r="B279" s="207" t="str">
        <f>VLOOKUP(A279,Adr!A:B,2,FALSE)</f>
        <v>Slovenský paralympijský výbor</v>
      </c>
      <c r="C279" s="211" t="s">
        <v>2673</v>
      </c>
      <c r="D279" s="110">
        <v>45000</v>
      </c>
      <c r="E279" s="208">
        <v>0</v>
      </c>
      <c r="F279" s="193" t="s">
        <v>381</v>
      </c>
      <c r="G279" s="194" t="s">
        <v>357</v>
      </c>
      <c r="H279" s="194" t="s">
        <v>2438</v>
      </c>
      <c r="I279" s="193" t="str">
        <f t="shared" si="5"/>
        <v>31745661d</v>
      </c>
      <c r="J279" s="194" t="str">
        <f t="shared" si="6"/>
        <v>31745661026 03</v>
      </c>
      <c r="K279" s="209"/>
      <c r="L279" s="194" t="str">
        <f t="shared" si="7"/>
        <v>31745661026 03B</v>
      </c>
      <c r="M279" s="209" t="str">
        <f t="shared" si="8"/>
        <v>Slovenský paralympijský výbordBLaczkó Dušan</v>
      </c>
      <c r="N279" s="210" t="str">
        <f t="shared" si="9"/>
        <v>31745661dB</v>
      </c>
    </row>
    <row r="280" spans="1:14" ht="9.75" customHeight="1" x14ac:dyDescent="0.25">
      <c r="A280" s="188" t="s">
        <v>1660</v>
      </c>
      <c r="B280" s="207" t="str">
        <f>VLOOKUP(A280,Adr!A:B,2,FALSE)</f>
        <v>Slovenský paralympijský výbor</v>
      </c>
      <c r="C280" s="189" t="s">
        <v>2674</v>
      </c>
      <c r="D280" s="110">
        <v>50000</v>
      </c>
      <c r="E280" s="212">
        <v>0</v>
      </c>
      <c r="F280" s="193" t="s">
        <v>381</v>
      </c>
      <c r="G280" s="194" t="s">
        <v>357</v>
      </c>
      <c r="H280" s="194" t="s">
        <v>2438</v>
      </c>
      <c r="I280" s="193" t="str">
        <f t="shared" si="5"/>
        <v>31745661d</v>
      </c>
      <c r="J280" s="194" t="str">
        <f t="shared" si="6"/>
        <v>31745661026 03</v>
      </c>
      <c r="K280" s="209"/>
      <c r="L280" s="194" t="str">
        <f t="shared" si="7"/>
        <v>31745661026 03B</v>
      </c>
      <c r="M280" s="209" t="str">
        <f t="shared" si="8"/>
        <v>Slovenský paralympijský výbordBMalenovský Radoslav</v>
      </c>
      <c r="N280" s="210" t="str">
        <f t="shared" si="9"/>
        <v>31745661dB</v>
      </c>
    </row>
    <row r="281" spans="1:14" ht="9.75" customHeight="1" x14ac:dyDescent="0.25">
      <c r="A281" s="193" t="s">
        <v>1660</v>
      </c>
      <c r="B281" s="207" t="str">
        <f>VLOOKUP(A281,Adr!A:B,2,FALSE)</f>
        <v>Slovenský paralympijský výbor</v>
      </c>
      <c r="C281" s="194" t="s">
        <v>2675</v>
      </c>
      <c r="D281" s="213">
        <v>20000</v>
      </c>
      <c r="E281" s="212">
        <v>0</v>
      </c>
      <c r="F281" s="193" t="s">
        <v>381</v>
      </c>
      <c r="G281" s="194" t="s">
        <v>357</v>
      </c>
      <c r="H281" s="194" t="s">
        <v>2438</v>
      </c>
      <c r="I281" s="193" t="str">
        <f t="shared" si="5"/>
        <v>31745661d</v>
      </c>
      <c r="J281" s="194" t="str">
        <f t="shared" si="6"/>
        <v>31745661026 03</v>
      </c>
      <c r="K281" s="209"/>
      <c r="L281" s="194" t="str">
        <f t="shared" si="7"/>
        <v>31745661026 03B</v>
      </c>
      <c r="M281" s="209" t="str">
        <f t="shared" si="8"/>
        <v>Slovenský paralympijský výbordBMarinov Filip</v>
      </c>
      <c r="N281" s="210" t="str">
        <f t="shared" si="9"/>
        <v>31745661dB</v>
      </c>
    </row>
    <row r="282" spans="1:14" ht="9.75" customHeight="1" x14ac:dyDescent="0.25">
      <c r="A282" s="193" t="s">
        <v>1660</v>
      </c>
      <c r="B282" s="207" t="str">
        <f>VLOOKUP(A282,Adr!A:B,2,FALSE)</f>
        <v>Slovenský paralympijský výbor</v>
      </c>
      <c r="C282" s="189" t="s">
        <v>2676</v>
      </c>
      <c r="D282" s="110">
        <v>20000</v>
      </c>
      <c r="E282" s="208">
        <v>0</v>
      </c>
      <c r="F282" s="193" t="s">
        <v>381</v>
      </c>
      <c r="G282" s="194" t="s">
        <v>357</v>
      </c>
      <c r="H282" s="194" t="s">
        <v>2438</v>
      </c>
      <c r="I282" s="193" t="str">
        <f t="shared" si="5"/>
        <v>31745661d</v>
      </c>
      <c r="J282" s="194" t="str">
        <f t="shared" si="6"/>
        <v>31745661026 03</v>
      </c>
      <c r="K282" s="209"/>
      <c r="L282" s="194" t="str">
        <f t="shared" si="7"/>
        <v>31745661026 03B</v>
      </c>
      <c r="M282" s="209" t="str">
        <f t="shared" si="8"/>
        <v>Slovenský paralympijský výbordBPetrikovičová Karin</v>
      </c>
      <c r="N282" s="210" t="str">
        <f t="shared" si="9"/>
        <v>31745661dB</v>
      </c>
    </row>
    <row r="283" spans="1:14" ht="9.75" customHeight="1" x14ac:dyDescent="0.25">
      <c r="A283" s="193" t="s">
        <v>1660</v>
      </c>
      <c r="B283" s="207" t="str">
        <f>VLOOKUP(A283,Adr!A:B,2,FALSE)</f>
        <v>Slovenský paralympijský výbor</v>
      </c>
      <c r="C283" s="211" t="s">
        <v>2677</v>
      </c>
      <c r="D283" s="110">
        <v>55000</v>
      </c>
      <c r="E283" s="212">
        <v>0</v>
      </c>
      <c r="F283" s="193" t="s">
        <v>381</v>
      </c>
      <c r="G283" s="194" t="s">
        <v>357</v>
      </c>
      <c r="H283" s="194" t="s">
        <v>2438</v>
      </c>
      <c r="I283" s="193" t="str">
        <f t="shared" si="5"/>
        <v>31745661d</v>
      </c>
      <c r="J283" s="194" t="str">
        <f t="shared" si="6"/>
        <v>31745661026 03</v>
      </c>
      <c r="K283" s="209"/>
      <c r="L283" s="194" t="str">
        <f t="shared" si="7"/>
        <v>31745661026 03B</v>
      </c>
      <c r="M283" s="209" t="str">
        <f t="shared" si="8"/>
        <v>Slovenský paralympijský výbordBVadovičová Veronika</v>
      </c>
      <c r="N283" s="210" t="str">
        <f t="shared" si="9"/>
        <v>31745661dB</v>
      </c>
    </row>
    <row r="284" spans="1:14" ht="9.75" customHeight="1" x14ac:dyDescent="0.25">
      <c r="A284" s="193" t="s">
        <v>1660</v>
      </c>
      <c r="B284" s="207" t="str">
        <f>VLOOKUP(A284,Adr!A:B,2,FALSE)</f>
        <v>Slovenský paralympijský výbor</v>
      </c>
      <c r="C284" s="189" t="s">
        <v>2678</v>
      </c>
      <c r="D284" s="110">
        <v>457250</v>
      </c>
      <c r="E284" s="212">
        <v>0</v>
      </c>
      <c r="F284" s="193" t="s">
        <v>383</v>
      </c>
      <c r="G284" s="194" t="s">
        <v>357</v>
      </c>
      <c r="H284" s="194" t="s">
        <v>2438</v>
      </c>
      <c r="I284" s="193" t="str">
        <f t="shared" si="5"/>
        <v>31745661e</v>
      </c>
      <c r="J284" s="194" t="str">
        <f t="shared" si="6"/>
        <v>31745661026 03</v>
      </c>
      <c r="K284" s="209"/>
      <c r="L284" s="194" t="str">
        <f t="shared" si="7"/>
        <v>31745661026 03B</v>
      </c>
      <c r="M284" s="209" t="str">
        <f t="shared" si="8"/>
        <v>Slovenský paralympijský výboreBzabezpečenie účasti reprezentantov SR na XIV. Zimných paralympijských hrách v Miláne a Cortine d´Ampezzo v roku 2026</v>
      </c>
      <c r="N284" s="210" t="str">
        <f t="shared" si="9"/>
        <v>31745661eB</v>
      </c>
    </row>
    <row r="285" spans="1:14" ht="9.75" customHeight="1" x14ac:dyDescent="0.25">
      <c r="A285" s="193" t="s">
        <v>1660</v>
      </c>
      <c r="B285" s="207" t="str">
        <f>VLOOKUP(A285,Adr!A:B,2,FALSE)</f>
        <v>Slovenský paralympijský výbor</v>
      </c>
      <c r="C285" s="189" t="s">
        <v>386</v>
      </c>
      <c r="D285" s="110">
        <v>10000</v>
      </c>
      <c r="E285" s="212">
        <v>0</v>
      </c>
      <c r="F285" s="193" t="s">
        <v>385</v>
      </c>
      <c r="G285" s="194" t="s">
        <v>353</v>
      </c>
      <c r="H285" s="194" t="s">
        <v>2438</v>
      </c>
      <c r="I285" s="193" t="str">
        <f t="shared" si="5"/>
        <v>31745661f</v>
      </c>
      <c r="J285" s="194" t="str">
        <f t="shared" si="6"/>
        <v>31745661026 01</v>
      </c>
      <c r="K285" s="209"/>
      <c r="L285" s="194" t="str">
        <f t="shared" si="7"/>
        <v>31745661026 01B</v>
      </c>
      <c r="M285" s="209" t="str">
        <f t="shared" si="8"/>
        <v>Slovenský paralympijský výborfBplnenie úloh verejného záujmu v športe</v>
      </c>
      <c r="N285" s="210" t="str">
        <f t="shared" si="9"/>
        <v>31745661fB</v>
      </c>
    </row>
    <row r="286" spans="1:14" ht="9.75" customHeight="1" x14ac:dyDescent="0.25">
      <c r="A286" s="193" t="s">
        <v>1669</v>
      </c>
      <c r="B286" s="207" t="str">
        <f>VLOOKUP(A286,Adr!A:B,2,FALSE)</f>
        <v>Slovenský rybársky zväz</v>
      </c>
      <c r="C286" s="189" t="s">
        <v>398</v>
      </c>
      <c r="D286" s="110">
        <v>5000</v>
      </c>
      <c r="E286" s="208">
        <v>0</v>
      </c>
      <c r="F286" s="193" t="s">
        <v>397</v>
      </c>
      <c r="G286" s="194" t="s">
        <v>353</v>
      </c>
      <c r="H286" s="194" t="s">
        <v>2438</v>
      </c>
      <c r="I286" s="193" t="str">
        <f t="shared" si="5"/>
        <v>00178209l</v>
      </c>
      <c r="J286" s="194" t="str">
        <f t="shared" si="6"/>
        <v>00178209026 01</v>
      </c>
      <c r="K286" s="209"/>
      <c r="L286" s="194" t="str">
        <f t="shared" si="7"/>
        <v>00178209026 01B</v>
      </c>
      <c r="M286" s="209" t="str">
        <f t="shared" si="8"/>
        <v>Slovenský rybársky zväzlBšportové pohybové tábory pre mládež</v>
      </c>
      <c r="N286" s="210" t="str">
        <f t="shared" si="9"/>
        <v>00178209lB</v>
      </c>
    </row>
    <row r="287" spans="1:14" ht="9.75" customHeight="1" x14ac:dyDescent="0.25">
      <c r="A287" s="193" t="s">
        <v>1678</v>
      </c>
      <c r="B287" s="207" t="str">
        <f>VLOOKUP(A287,Adr!A:B,2,FALSE)</f>
        <v>Slovenský rýchlokorčuliarsky zväz</v>
      </c>
      <c r="C287" s="189" t="s">
        <v>2679</v>
      </c>
      <c r="D287" s="110">
        <v>42157</v>
      </c>
      <c r="E287" s="208">
        <v>0</v>
      </c>
      <c r="F287" s="193" t="s">
        <v>375</v>
      </c>
      <c r="G287" s="194" t="s">
        <v>355</v>
      </c>
      <c r="H287" s="194" t="s">
        <v>2438</v>
      </c>
      <c r="I287" s="193" t="str">
        <f t="shared" si="5"/>
        <v>30688060a</v>
      </c>
      <c r="J287" s="194" t="str">
        <f t="shared" si="6"/>
        <v>30688060026 02</v>
      </c>
      <c r="K287" s="209" t="s">
        <v>2680</v>
      </c>
      <c r="L287" s="194" t="str">
        <f t="shared" si="7"/>
        <v>30688060026 02B</v>
      </c>
      <c r="M287" s="209" t="str">
        <f t="shared" si="8"/>
        <v>Slovenský rýchlokorčuliarsky zväzaBrýchlokorčuľovanie - bežné transfery</v>
      </c>
      <c r="N287" s="210" t="str">
        <f t="shared" si="9"/>
        <v>30688060aB</v>
      </c>
    </row>
    <row r="288" spans="1:14" ht="9.75" customHeight="1" x14ac:dyDescent="0.25">
      <c r="A288" s="193" t="s">
        <v>1678</v>
      </c>
      <c r="B288" s="207" t="str">
        <f>VLOOKUP(A288,Adr!A:B,2,FALSE)</f>
        <v>Slovenský rýchlokorčuliarsky zväz</v>
      </c>
      <c r="C288" s="194" t="s">
        <v>2681</v>
      </c>
      <c r="D288" s="110">
        <v>10000</v>
      </c>
      <c r="E288" s="212">
        <v>0</v>
      </c>
      <c r="F288" s="193" t="s">
        <v>381</v>
      </c>
      <c r="G288" s="194" t="s">
        <v>357</v>
      </c>
      <c r="H288" s="194" t="s">
        <v>2438</v>
      </c>
      <c r="I288" s="193" t="str">
        <f t="shared" si="5"/>
        <v>30688060d</v>
      </c>
      <c r="J288" s="194" t="str">
        <f t="shared" si="6"/>
        <v>30688060026 03</v>
      </c>
      <c r="K288" s="209"/>
      <c r="L288" s="194" t="str">
        <f t="shared" si="7"/>
        <v>30688060026 03B</v>
      </c>
      <c r="M288" s="209" t="str">
        <f t="shared" si="8"/>
        <v>Slovenský rýchlokorčuliarsky zväzdBTokárová Tamara</v>
      </c>
      <c r="N288" s="210" t="str">
        <f t="shared" si="9"/>
        <v>30688060dB</v>
      </c>
    </row>
    <row r="289" spans="1:14" ht="9.75" customHeight="1" x14ac:dyDescent="0.25">
      <c r="A289" s="193" t="s">
        <v>1687</v>
      </c>
      <c r="B289" s="207" t="str">
        <f>VLOOKUP(A289,Adr!A:B,2,FALSE)</f>
        <v>Slovenský stolnotenisový zväz</v>
      </c>
      <c r="C289" s="189" t="s">
        <v>2682</v>
      </c>
      <c r="D289" s="110">
        <v>939232</v>
      </c>
      <c r="E289" s="212">
        <v>0</v>
      </c>
      <c r="F289" s="193" t="s">
        <v>375</v>
      </c>
      <c r="G289" s="194" t="s">
        <v>355</v>
      </c>
      <c r="H289" s="194" t="s">
        <v>2438</v>
      </c>
      <c r="I289" s="193" t="str">
        <f t="shared" si="5"/>
        <v>30806836a</v>
      </c>
      <c r="J289" s="194" t="str">
        <f t="shared" si="6"/>
        <v>30806836026 02</v>
      </c>
      <c r="K289" s="209" t="s">
        <v>2683</v>
      </c>
      <c r="L289" s="194" t="str">
        <f t="shared" si="7"/>
        <v>30806836026 02B</v>
      </c>
      <c r="M289" s="209" t="str">
        <f t="shared" si="8"/>
        <v>Slovenský stolnotenisový zväzaBstolný tenis - bežné transfery</v>
      </c>
      <c r="N289" s="210" t="str">
        <f t="shared" si="9"/>
        <v>30806836aB</v>
      </c>
    </row>
    <row r="290" spans="1:14" ht="9.75" customHeight="1" x14ac:dyDescent="0.25">
      <c r="A290" s="188" t="s">
        <v>1687</v>
      </c>
      <c r="B290" s="207" t="str">
        <f>VLOOKUP(A290,Adr!A:B,2,FALSE)</f>
        <v>Slovenský stolnotenisový zväz</v>
      </c>
      <c r="C290" s="189" t="s">
        <v>2684</v>
      </c>
      <c r="D290" s="110">
        <v>7500</v>
      </c>
      <c r="E290" s="212">
        <v>0</v>
      </c>
      <c r="F290" s="193" t="s">
        <v>381</v>
      </c>
      <c r="G290" s="194" t="s">
        <v>357</v>
      </c>
      <c r="H290" s="194" t="s">
        <v>2438</v>
      </c>
      <c r="I290" s="193" t="str">
        <f t="shared" si="5"/>
        <v>30806836d</v>
      </c>
      <c r="J290" s="194" t="str">
        <f t="shared" si="6"/>
        <v>30806836026 03</v>
      </c>
      <c r="K290" s="209"/>
      <c r="L290" s="194" t="str">
        <f t="shared" si="7"/>
        <v>30806836026 03B</v>
      </c>
      <c r="M290" s="209" t="str">
        <f t="shared" si="8"/>
        <v>Slovenský stolnotenisový zväzdBArpáš Samuel + 1</v>
      </c>
      <c r="N290" s="210" t="str">
        <f t="shared" si="9"/>
        <v>30806836dB</v>
      </c>
    </row>
    <row r="291" spans="1:14" ht="9.75" customHeight="1" x14ac:dyDescent="0.25">
      <c r="A291" s="188" t="s">
        <v>1687</v>
      </c>
      <c r="B291" s="207" t="str">
        <f>VLOOKUP(A291,Adr!A:B,2,FALSE)</f>
        <v>Slovenský stolnotenisový zväz</v>
      </c>
      <c r="C291" s="194" t="s">
        <v>2685</v>
      </c>
      <c r="D291" s="213">
        <v>15000</v>
      </c>
      <c r="E291" s="208">
        <v>0</v>
      </c>
      <c r="F291" s="193" t="s">
        <v>381</v>
      </c>
      <c r="G291" s="194" t="s">
        <v>357</v>
      </c>
      <c r="H291" s="194" t="s">
        <v>2438</v>
      </c>
      <c r="I291" s="193" t="str">
        <f t="shared" si="5"/>
        <v>30806836d</v>
      </c>
      <c r="J291" s="194" t="str">
        <f t="shared" si="6"/>
        <v>30806836026 03</v>
      </c>
      <c r="K291" s="209"/>
      <c r="L291" s="194" t="str">
        <f t="shared" si="7"/>
        <v>30806836026 03B</v>
      </c>
      <c r="M291" s="209" t="str">
        <f t="shared" si="8"/>
        <v>Slovenský stolnotenisový zväzdBBalážová Barbora + 1</v>
      </c>
      <c r="N291" s="210" t="str">
        <f t="shared" si="9"/>
        <v>30806836dB</v>
      </c>
    </row>
    <row r="292" spans="1:14" ht="9.75" customHeight="1" x14ac:dyDescent="0.25">
      <c r="A292" s="193" t="s">
        <v>1687</v>
      </c>
      <c r="B292" s="207" t="str">
        <f>VLOOKUP(A292,Adr!A:B,2,FALSE)</f>
        <v>Slovenský stolnotenisový zväz</v>
      </c>
      <c r="C292" s="211" t="s">
        <v>2686</v>
      </c>
      <c r="D292" s="110">
        <v>20000</v>
      </c>
      <c r="E292" s="208">
        <v>0</v>
      </c>
      <c r="F292" s="193" t="s">
        <v>381</v>
      </c>
      <c r="G292" s="194" t="s">
        <v>357</v>
      </c>
      <c r="H292" s="194" t="s">
        <v>2438</v>
      </c>
      <c r="I292" s="193" t="str">
        <f t="shared" si="5"/>
        <v>30806836d</v>
      </c>
      <c r="J292" s="194" t="str">
        <f t="shared" si="6"/>
        <v>30806836026 03</v>
      </c>
      <c r="K292" s="209"/>
      <c r="L292" s="194" t="str">
        <f t="shared" si="7"/>
        <v>30806836026 03B</v>
      </c>
      <c r="M292" s="209" t="str">
        <f t="shared" si="8"/>
        <v>Slovenský stolnotenisový zväzdBdružstvo - dospelí - ženy</v>
      </c>
      <c r="N292" s="210" t="str">
        <f t="shared" si="9"/>
        <v>30806836dB</v>
      </c>
    </row>
    <row r="293" spans="1:14" ht="9.75" customHeight="1" x14ac:dyDescent="0.25">
      <c r="A293" s="193" t="s">
        <v>1687</v>
      </c>
      <c r="B293" s="207" t="str">
        <f>VLOOKUP(A293,Adr!A:B,2,FALSE)</f>
        <v>Slovenský stolnotenisový zväz</v>
      </c>
      <c r="C293" s="189" t="s">
        <v>2687</v>
      </c>
      <c r="D293" s="110">
        <v>15000</v>
      </c>
      <c r="E293" s="212">
        <v>0</v>
      </c>
      <c r="F293" s="193" t="s">
        <v>381</v>
      </c>
      <c r="G293" s="194" t="s">
        <v>357</v>
      </c>
      <c r="H293" s="194" t="s">
        <v>2438</v>
      </c>
      <c r="I293" s="193" t="str">
        <f t="shared" si="5"/>
        <v>30806836d</v>
      </c>
      <c r="J293" s="194" t="str">
        <f t="shared" si="6"/>
        <v>30806836026 03</v>
      </c>
      <c r="K293" s="209"/>
      <c r="L293" s="194" t="str">
        <f t="shared" si="7"/>
        <v>30806836026 03B</v>
      </c>
      <c r="M293" s="209" t="str">
        <f t="shared" si="8"/>
        <v>Slovenský stolnotenisový zväzdBdružstvo - juniori - muži</v>
      </c>
      <c r="N293" s="210" t="str">
        <f t="shared" si="9"/>
        <v>30806836dB</v>
      </c>
    </row>
    <row r="294" spans="1:14" ht="9.75" customHeight="1" x14ac:dyDescent="0.25">
      <c r="A294" s="193" t="s">
        <v>1687</v>
      </c>
      <c r="B294" s="207" t="str">
        <f>VLOOKUP(A294,Adr!A:B,2,FALSE)</f>
        <v>Slovenský stolnotenisový zväz</v>
      </c>
      <c r="C294" s="189" t="s">
        <v>2688</v>
      </c>
      <c r="D294" s="110">
        <v>15000</v>
      </c>
      <c r="E294" s="208">
        <v>0</v>
      </c>
      <c r="F294" s="193" t="s">
        <v>381</v>
      </c>
      <c r="G294" s="194" t="s">
        <v>357</v>
      </c>
      <c r="H294" s="194" t="s">
        <v>2438</v>
      </c>
      <c r="I294" s="193" t="str">
        <f t="shared" si="5"/>
        <v>30806836d</v>
      </c>
      <c r="J294" s="194" t="str">
        <f t="shared" si="6"/>
        <v>30806836026 03</v>
      </c>
      <c r="K294" s="209"/>
      <c r="L294" s="194" t="str">
        <f t="shared" si="7"/>
        <v>30806836026 03B</v>
      </c>
      <c r="M294" s="209" t="str">
        <f t="shared" si="8"/>
        <v>Slovenský stolnotenisový zväzdBKukuľková Tatiana + 1</v>
      </c>
      <c r="N294" s="210" t="str">
        <f t="shared" si="9"/>
        <v>30806836dB</v>
      </c>
    </row>
    <row r="295" spans="1:14" ht="9.75" customHeight="1" x14ac:dyDescent="0.25">
      <c r="A295" s="193" t="s">
        <v>1687</v>
      </c>
      <c r="B295" s="207" t="str">
        <f>VLOOKUP(A295,Adr!A:B,2,FALSE)</f>
        <v>Slovenský stolnotenisový zväz</v>
      </c>
      <c r="C295" s="189" t="s">
        <v>2689</v>
      </c>
      <c r="D295" s="110">
        <v>20000</v>
      </c>
      <c r="E295" s="212">
        <v>0</v>
      </c>
      <c r="F295" s="193" t="s">
        <v>381</v>
      </c>
      <c r="G295" s="194" t="s">
        <v>357</v>
      </c>
      <c r="H295" s="194" t="s">
        <v>2438</v>
      </c>
      <c r="I295" s="193" t="str">
        <f t="shared" si="5"/>
        <v>30806836d</v>
      </c>
      <c r="J295" s="194" t="str">
        <f t="shared" si="6"/>
        <v>30806836026 03</v>
      </c>
      <c r="K295" s="209"/>
      <c r="L295" s="194" t="str">
        <f t="shared" si="7"/>
        <v>30806836026 03B</v>
      </c>
      <c r="M295" s="209" t="str">
        <f t="shared" si="8"/>
        <v>Slovenský stolnotenisový zväzdBWang Yang</v>
      </c>
      <c r="N295" s="210" t="str">
        <f t="shared" si="9"/>
        <v>30806836dB</v>
      </c>
    </row>
    <row r="296" spans="1:14" ht="9.75" customHeight="1" x14ac:dyDescent="0.25">
      <c r="A296" s="193" t="s">
        <v>1687</v>
      </c>
      <c r="B296" s="207" t="str">
        <f>VLOOKUP(A296,Adr!A:B,2,FALSE)</f>
        <v>Slovenský stolnotenisový zväz</v>
      </c>
      <c r="C296" s="211" t="s">
        <v>2690</v>
      </c>
      <c r="D296" s="110">
        <v>50000</v>
      </c>
      <c r="E296" s="208">
        <v>0</v>
      </c>
      <c r="F296" s="193" t="s">
        <v>383</v>
      </c>
      <c r="G296" s="194" t="s">
        <v>357</v>
      </c>
      <c r="H296" s="194" t="s">
        <v>2438</v>
      </c>
      <c r="I296" s="193" t="str">
        <f t="shared" si="5"/>
        <v>30806836e</v>
      </c>
      <c r="J296" s="194" t="str">
        <f t="shared" si="6"/>
        <v>30806836026 03</v>
      </c>
      <c r="K296" s="209"/>
      <c r="L296" s="194" t="str">
        <f t="shared" si="7"/>
        <v>30806836026 03B</v>
      </c>
      <c r="M296" s="209" t="str">
        <f t="shared" si="8"/>
        <v>Slovenský stolnotenisový zväzeBMajstrovstvá Európy do 21 rokov</v>
      </c>
      <c r="N296" s="210" t="str">
        <f t="shared" si="9"/>
        <v>30806836eB</v>
      </c>
    </row>
    <row r="297" spans="1:14" ht="9.75" customHeight="1" x14ac:dyDescent="0.25">
      <c r="A297" s="193" t="s">
        <v>1697</v>
      </c>
      <c r="B297" s="207" t="str">
        <f>VLOOKUP(A297,Adr!A:B,2,FALSE)</f>
        <v>SLOVENSKÝ STRELECKÝ ZVÄZ</v>
      </c>
      <c r="C297" s="194" t="s">
        <v>2691</v>
      </c>
      <c r="D297" s="213">
        <v>579804</v>
      </c>
      <c r="E297" s="208">
        <v>0</v>
      </c>
      <c r="F297" s="193" t="s">
        <v>375</v>
      </c>
      <c r="G297" s="194" t="s">
        <v>355</v>
      </c>
      <c r="H297" s="194" t="s">
        <v>2438</v>
      </c>
      <c r="I297" s="193" t="str">
        <f t="shared" si="5"/>
        <v>00603341a</v>
      </c>
      <c r="J297" s="194" t="str">
        <f t="shared" si="6"/>
        <v>00603341026 02</v>
      </c>
      <c r="K297" s="209" t="s">
        <v>2692</v>
      </c>
      <c r="L297" s="194" t="str">
        <f t="shared" si="7"/>
        <v>00603341026 02B</v>
      </c>
      <c r="M297" s="209" t="str">
        <f t="shared" si="8"/>
        <v>SLOVENSKÝ STRELECKÝ ZVÄZaBstreľba - bežné transfery</v>
      </c>
      <c r="N297" s="210" t="str">
        <f t="shared" si="9"/>
        <v>00603341aB</v>
      </c>
    </row>
    <row r="298" spans="1:14" ht="9.75" customHeight="1" x14ac:dyDescent="0.25">
      <c r="A298" s="193" t="s">
        <v>1697</v>
      </c>
      <c r="B298" s="207" t="str">
        <f>VLOOKUP(A298,Adr!A:B,2,FALSE)</f>
        <v>SLOVENSKÝ STRELECKÝ ZVÄZ</v>
      </c>
      <c r="C298" s="194" t="s">
        <v>2693</v>
      </c>
      <c r="D298" s="213">
        <v>20000</v>
      </c>
      <c r="E298" s="208">
        <v>0</v>
      </c>
      <c r="F298" s="193" t="s">
        <v>381</v>
      </c>
      <c r="G298" s="194" t="s">
        <v>357</v>
      </c>
      <c r="H298" s="194" t="s">
        <v>2438</v>
      </c>
      <c r="I298" s="193" t="str">
        <f t="shared" si="5"/>
        <v>00603341d</v>
      </c>
      <c r="J298" s="194" t="str">
        <f t="shared" si="6"/>
        <v>00603341026 03</v>
      </c>
      <c r="K298" s="209"/>
      <c r="L298" s="194" t="str">
        <f t="shared" si="7"/>
        <v>00603341026 03B</v>
      </c>
      <c r="M298" s="209" t="str">
        <f t="shared" si="8"/>
        <v>SLOVENSKÝ STRELECKÝ ZVÄZdBBaláž peter</v>
      </c>
      <c r="N298" s="210" t="str">
        <f t="shared" si="9"/>
        <v>00603341dB</v>
      </c>
    </row>
    <row r="299" spans="1:14" ht="9.75" customHeight="1" x14ac:dyDescent="0.25">
      <c r="A299" s="193" t="s">
        <v>1697</v>
      </c>
      <c r="B299" s="207" t="str">
        <f>VLOOKUP(A299,Adr!A:B,2,FALSE)</f>
        <v>SLOVENSKÝ STRELECKÝ ZVÄZ</v>
      </c>
      <c r="C299" s="189" t="s">
        <v>2694</v>
      </c>
      <c r="D299" s="110">
        <v>80000</v>
      </c>
      <c r="E299" s="212">
        <v>0</v>
      </c>
      <c r="F299" s="193" t="s">
        <v>381</v>
      </c>
      <c r="G299" s="194" t="s">
        <v>357</v>
      </c>
      <c r="H299" s="194" t="s">
        <v>2438</v>
      </c>
      <c r="I299" s="193" t="str">
        <f t="shared" si="5"/>
        <v>00603341d</v>
      </c>
      <c r="J299" s="194" t="str">
        <f t="shared" si="6"/>
        <v>00603341026 03</v>
      </c>
      <c r="K299" s="209"/>
      <c r="L299" s="194" t="str">
        <f t="shared" si="7"/>
        <v>00603341026 03B</v>
      </c>
      <c r="M299" s="209" t="str">
        <f t="shared" si="8"/>
        <v>SLOVENSKÝ STRELECKÝ ZVÄZdBBarteková Danka</v>
      </c>
      <c r="N299" s="210" t="str">
        <f t="shared" si="9"/>
        <v>00603341dB</v>
      </c>
    </row>
    <row r="300" spans="1:14" ht="9.75" customHeight="1" x14ac:dyDescent="0.25">
      <c r="A300" s="188" t="s">
        <v>1697</v>
      </c>
      <c r="B300" s="207" t="str">
        <f>VLOOKUP(A300,Adr!A:B,2,FALSE)</f>
        <v>SLOVENSKÝ STRELECKÝ ZVÄZ</v>
      </c>
      <c r="C300" s="189" t="s">
        <v>2695</v>
      </c>
      <c r="D300" s="110">
        <v>50000</v>
      </c>
      <c r="E300" s="212">
        <v>0</v>
      </c>
      <c r="F300" s="193" t="s">
        <v>381</v>
      </c>
      <c r="G300" s="194" t="s">
        <v>357</v>
      </c>
      <c r="H300" s="194" t="s">
        <v>2438</v>
      </c>
      <c r="I300" s="193" t="str">
        <f t="shared" si="5"/>
        <v>00603341d</v>
      </c>
      <c r="J300" s="194" t="str">
        <f t="shared" si="6"/>
        <v>00603341026 03</v>
      </c>
      <c r="K300" s="209"/>
      <c r="L300" s="194" t="str">
        <f t="shared" si="7"/>
        <v>00603341026 03B</v>
      </c>
      <c r="M300" s="209" t="str">
        <f t="shared" si="8"/>
        <v>SLOVENSKÝ STRELECKÝ ZVÄZdBdvojica - trap mix (dospelí)</v>
      </c>
      <c r="N300" s="210" t="str">
        <f t="shared" si="9"/>
        <v>00603341dB</v>
      </c>
    </row>
    <row r="301" spans="1:14" ht="9.75" customHeight="1" x14ac:dyDescent="0.25">
      <c r="A301" s="193" t="s">
        <v>1697</v>
      </c>
      <c r="B301" s="207" t="str">
        <f>VLOOKUP(A301,Adr!A:B,2,FALSE)</f>
        <v>SLOVENSKÝ STRELECKÝ ZVÄZ</v>
      </c>
      <c r="C301" s="211" t="s">
        <v>2696</v>
      </c>
      <c r="D301" s="110">
        <v>20000</v>
      </c>
      <c r="E301" s="208">
        <v>0</v>
      </c>
      <c r="F301" s="193" t="s">
        <v>381</v>
      </c>
      <c r="G301" s="194" t="s">
        <v>357</v>
      </c>
      <c r="H301" s="194" t="s">
        <v>2438</v>
      </c>
      <c r="I301" s="193" t="str">
        <f t="shared" si="5"/>
        <v>00603341d</v>
      </c>
      <c r="J301" s="194" t="str">
        <f t="shared" si="6"/>
        <v>00603341026 03</v>
      </c>
      <c r="K301" s="209"/>
      <c r="L301" s="194" t="str">
        <f t="shared" si="7"/>
        <v>00603341026 03B</v>
      </c>
      <c r="M301" s="209" t="str">
        <f t="shared" si="8"/>
        <v>SLOVENSKÝ STRELECKÝ ZVÄZdBdvojica - VzPu mix (dospelí)</v>
      </c>
      <c r="N301" s="210" t="str">
        <f t="shared" si="9"/>
        <v>00603341dB</v>
      </c>
    </row>
    <row r="302" spans="1:14" ht="9.75" customHeight="1" x14ac:dyDescent="0.25">
      <c r="A302" s="193" t="s">
        <v>1697</v>
      </c>
      <c r="B302" s="207" t="str">
        <f>VLOOKUP(A302,Adr!A:B,2,FALSE)</f>
        <v>SLOVENSKÝ STRELECKÝ ZVÄZ</v>
      </c>
      <c r="C302" s="189" t="s">
        <v>2697</v>
      </c>
      <c r="D302" s="110">
        <v>25000</v>
      </c>
      <c r="E302" s="208">
        <v>0</v>
      </c>
      <c r="F302" s="193" t="s">
        <v>381</v>
      </c>
      <c r="G302" s="194" t="s">
        <v>357</v>
      </c>
      <c r="H302" s="194" t="s">
        <v>2438</v>
      </c>
      <c r="I302" s="193" t="str">
        <f t="shared" si="5"/>
        <v>00603341d</v>
      </c>
      <c r="J302" s="194" t="str">
        <f t="shared" si="6"/>
        <v>00603341026 03</v>
      </c>
      <c r="K302" s="209"/>
      <c r="L302" s="194" t="str">
        <f t="shared" si="7"/>
        <v>00603341026 03B</v>
      </c>
      <c r="M302" s="209" t="str">
        <f t="shared" si="8"/>
        <v>SLOVENSKÝ STRELECKÝ ZVÄZdBHocková Miroslava</v>
      </c>
      <c r="N302" s="210" t="str">
        <f t="shared" si="9"/>
        <v>00603341dB</v>
      </c>
    </row>
    <row r="303" spans="1:14" ht="9.75" customHeight="1" x14ac:dyDescent="0.25">
      <c r="A303" s="193" t="s">
        <v>1697</v>
      </c>
      <c r="B303" s="207" t="str">
        <f>VLOOKUP(A303,Adr!A:B,2,FALSE)</f>
        <v>SLOVENSKÝ STRELECKÝ ZVÄZ</v>
      </c>
      <c r="C303" s="194" t="s">
        <v>2698</v>
      </c>
      <c r="D303" s="213">
        <v>58000</v>
      </c>
      <c r="E303" s="212">
        <v>0</v>
      </c>
      <c r="F303" s="193" t="s">
        <v>381</v>
      </c>
      <c r="G303" s="194" t="s">
        <v>357</v>
      </c>
      <c r="H303" s="194" t="s">
        <v>2438</v>
      </c>
      <c r="I303" s="193" t="str">
        <f t="shared" si="5"/>
        <v>00603341d</v>
      </c>
      <c r="J303" s="194" t="str">
        <f t="shared" si="6"/>
        <v>00603341026 03</v>
      </c>
      <c r="K303" s="209"/>
      <c r="L303" s="194" t="str">
        <f t="shared" si="7"/>
        <v>00603341026 03B</v>
      </c>
      <c r="M303" s="209" t="str">
        <f t="shared" si="8"/>
        <v>SLOVENSKÝ STRELECKÝ ZVÄZdBHocková Vanesa</v>
      </c>
      <c r="N303" s="210" t="str">
        <f t="shared" si="9"/>
        <v>00603341dB</v>
      </c>
    </row>
    <row r="304" spans="1:14" ht="9.75" customHeight="1" x14ac:dyDescent="0.25">
      <c r="A304" s="193" t="s">
        <v>1697</v>
      </c>
      <c r="B304" s="207" t="str">
        <f>VLOOKUP(A304,Adr!A:B,2,FALSE)</f>
        <v>SLOVENSKÝ STRELECKÝ ZVÄZ</v>
      </c>
      <c r="C304" s="189" t="s">
        <v>2699</v>
      </c>
      <c r="D304" s="110">
        <v>2000</v>
      </c>
      <c r="E304" s="208">
        <v>0</v>
      </c>
      <c r="F304" s="193" t="s">
        <v>381</v>
      </c>
      <c r="G304" s="194" t="s">
        <v>357</v>
      </c>
      <c r="H304" s="194" t="s">
        <v>2438</v>
      </c>
      <c r="I304" s="193" t="str">
        <f t="shared" si="5"/>
        <v>00603341d</v>
      </c>
      <c r="J304" s="194" t="str">
        <f t="shared" si="6"/>
        <v>00603341026 03</v>
      </c>
      <c r="K304" s="209"/>
      <c r="L304" s="194" t="str">
        <f t="shared" si="7"/>
        <v>00603341026 03B</v>
      </c>
      <c r="M304" s="209" t="str">
        <f t="shared" si="8"/>
        <v>SLOVENSKÝ STRELECKÝ ZVÄZdBHocková Vanesa - broková pažba</v>
      </c>
      <c r="N304" s="210" t="str">
        <f t="shared" si="9"/>
        <v>00603341dB</v>
      </c>
    </row>
    <row r="305" spans="1:14" ht="9.75" customHeight="1" x14ac:dyDescent="0.25">
      <c r="A305" s="193" t="s">
        <v>1697</v>
      </c>
      <c r="B305" s="207" t="str">
        <f>VLOOKUP(A305,Adr!A:B,2,FALSE)</f>
        <v>SLOVENSKÝ STRELECKÝ ZVÄZ</v>
      </c>
      <c r="C305" s="189" t="s">
        <v>2700</v>
      </c>
      <c r="D305" s="110">
        <v>20000</v>
      </c>
      <c r="E305" s="212">
        <v>0</v>
      </c>
      <c r="F305" s="193" t="s">
        <v>381</v>
      </c>
      <c r="G305" s="194" t="s">
        <v>357</v>
      </c>
      <c r="H305" s="194" t="s">
        <v>2438</v>
      </c>
      <c r="I305" s="193" t="str">
        <f t="shared" si="5"/>
        <v>00603341d</v>
      </c>
      <c r="J305" s="194" t="str">
        <f t="shared" si="6"/>
        <v>00603341026 03</v>
      </c>
      <c r="K305" s="209"/>
      <c r="L305" s="194" t="str">
        <f t="shared" si="7"/>
        <v>00603341026 03B</v>
      </c>
      <c r="M305" s="209" t="str">
        <f t="shared" si="8"/>
        <v>SLOVENSKÝ STRELECKÝ ZVÄZdBHolko Ondrej</v>
      </c>
      <c r="N305" s="210" t="str">
        <f t="shared" si="9"/>
        <v>00603341dB</v>
      </c>
    </row>
    <row r="306" spans="1:14" ht="9.75" customHeight="1" x14ac:dyDescent="0.25">
      <c r="A306" s="193" t="s">
        <v>1697</v>
      </c>
      <c r="B306" s="207" t="str">
        <f>VLOOKUP(A306,Adr!A:B,2,FALSE)</f>
        <v>SLOVENSKÝ STRELECKÝ ZVÄZ</v>
      </c>
      <c r="C306" s="189" t="s">
        <v>2701</v>
      </c>
      <c r="D306" s="110">
        <v>56000</v>
      </c>
      <c r="E306" s="208">
        <v>0</v>
      </c>
      <c r="F306" s="193" t="s">
        <v>381</v>
      </c>
      <c r="G306" s="194" t="s">
        <v>357</v>
      </c>
      <c r="H306" s="194" t="s">
        <v>2438</v>
      </c>
      <c r="I306" s="193" t="str">
        <f t="shared" si="5"/>
        <v>00603341d</v>
      </c>
      <c r="J306" s="194" t="str">
        <f t="shared" si="6"/>
        <v>00603341026 03</v>
      </c>
      <c r="K306" s="209"/>
      <c r="L306" s="194" t="str">
        <f t="shared" si="7"/>
        <v>00603341026 03B</v>
      </c>
      <c r="M306" s="209" t="str">
        <f t="shared" si="8"/>
        <v>SLOVENSKÝ STRELECKÝ ZVÄZdBJány Patrik</v>
      </c>
      <c r="N306" s="210" t="str">
        <f t="shared" si="9"/>
        <v>00603341dB</v>
      </c>
    </row>
    <row r="307" spans="1:14" ht="9.75" customHeight="1" x14ac:dyDescent="0.25">
      <c r="A307" s="193" t="s">
        <v>1697</v>
      </c>
      <c r="B307" s="207" t="str">
        <f>VLOOKUP(A307,Adr!A:B,2,FALSE)</f>
        <v>SLOVENSKÝ STRELECKÝ ZVÄZ</v>
      </c>
      <c r="C307" s="211" t="s">
        <v>2702</v>
      </c>
      <c r="D307" s="110">
        <v>4000</v>
      </c>
      <c r="E307" s="212">
        <v>0</v>
      </c>
      <c r="F307" s="193" t="s">
        <v>381</v>
      </c>
      <c r="G307" s="194" t="s">
        <v>357</v>
      </c>
      <c r="H307" s="194" t="s">
        <v>2438</v>
      </c>
      <c r="I307" s="193" t="str">
        <f t="shared" si="5"/>
        <v>00603341d</v>
      </c>
      <c r="J307" s="194" t="str">
        <f t="shared" si="6"/>
        <v>00603341026 03</v>
      </c>
      <c r="K307" s="209"/>
      <c r="L307" s="194" t="str">
        <f t="shared" si="7"/>
        <v>00603341026 03B</v>
      </c>
      <c r="M307" s="209" t="str">
        <f t="shared" si="8"/>
        <v>SLOVENSKÝ STRELECKÝ ZVÄZdBJány Patrik - vzduchová puška</v>
      </c>
      <c r="N307" s="210" t="str">
        <f t="shared" si="9"/>
        <v>00603341dB</v>
      </c>
    </row>
    <row r="308" spans="1:14" ht="9.75" customHeight="1" x14ac:dyDescent="0.25">
      <c r="A308" s="193" t="s">
        <v>1697</v>
      </c>
      <c r="B308" s="207" t="str">
        <f>VLOOKUP(A308,Adr!A:B,2,FALSE)</f>
        <v>SLOVENSKÝ STRELECKÝ ZVÄZ</v>
      </c>
      <c r="C308" s="189" t="s">
        <v>2703</v>
      </c>
      <c r="D308" s="110">
        <v>10000</v>
      </c>
      <c r="E308" s="208">
        <v>0</v>
      </c>
      <c r="F308" s="193" t="s">
        <v>381</v>
      </c>
      <c r="G308" s="194" t="s">
        <v>357</v>
      </c>
      <c r="H308" s="194" t="s">
        <v>2438</v>
      </c>
      <c r="I308" s="193" t="str">
        <f t="shared" si="5"/>
        <v>00603341d</v>
      </c>
      <c r="J308" s="194" t="str">
        <f t="shared" si="6"/>
        <v>00603341026 03</v>
      </c>
      <c r="K308" s="209"/>
      <c r="L308" s="194" t="str">
        <f t="shared" si="7"/>
        <v>00603341026 03B</v>
      </c>
      <c r="M308" s="209" t="str">
        <f t="shared" si="8"/>
        <v>SLOVENSKÝ STRELECKÝ ZVÄZdBKortišová Emma</v>
      </c>
      <c r="N308" s="210" t="str">
        <f t="shared" si="9"/>
        <v>00603341dB</v>
      </c>
    </row>
    <row r="309" spans="1:14" ht="9.75" customHeight="1" x14ac:dyDescent="0.25">
      <c r="A309" s="193" t="s">
        <v>1697</v>
      </c>
      <c r="B309" s="207" t="str">
        <f>VLOOKUP(A309,Adr!A:B,2,FALSE)</f>
        <v>SLOVENSKÝ STRELECKÝ ZVÄZ</v>
      </c>
      <c r="C309" s="211" t="s">
        <v>2704</v>
      </c>
      <c r="D309" s="110">
        <v>20000</v>
      </c>
      <c r="E309" s="212">
        <v>0</v>
      </c>
      <c r="F309" s="193" t="s">
        <v>381</v>
      </c>
      <c r="G309" s="194" t="s">
        <v>357</v>
      </c>
      <c r="H309" s="194" t="s">
        <v>2438</v>
      </c>
      <c r="I309" s="193" t="str">
        <f t="shared" si="5"/>
        <v>00603341d</v>
      </c>
      <c r="J309" s="194" t="str">
        <f t="shared" si="6"/>
        <v>00603341026 03</v>
      </c>
      <c r="K309" s="209"/>
      <c r="L309" s="194" t="str">
        <f t="shared" si="7"/>
        <v>00603341026 03B</v>
      </c>
      <c r="M309" s="209" t="str">
        <f t="shared" si="8"/>
        <v>SLOVENSKÝ STRELECKÝ ZVÄZdBKostúr Marek</v>
      </c>
      <c r="N309" s="210" t="str">
        <f t="shared" si="9"/>
        <v>00603341dB</v>
      </c>
    </row>
    <row r="310" spans="1:14" ht="9.75" customHeight="1" x14ac:dyDescent="0.25">
      <c r="A310" s="193" t="s">
        <v>1697</v>
      </c>
      <c r="B310" s="207" t="str">
        <f>VLOOKUP(A310,Adr!A:B,2,FALSE)</f>
        <v>SLOVENSKÝ STRELECKÝ ZVÄZ</v>
      </c>
      <c r="C310" s="189" t="s">
        <v>2705</v>
      </c>
      <c r="D310" s="110">
        <v>70000</v>
      </c>
      <c r="E310" s="208">
        <v>0</v>
      </c>
      <c r="F310" s="193" t="s">
        <v>381</v>
      </c>
      <c r="G310" s="194" t="s">
        <v>357</v>
      </c>
      <c r="H310" s="194" t="s">
        <v>2438</v>
      </c>
      <c r="I310" s="193" t="str">
        <f t="shared" si="5"/>
        <v>00603341d</v>
      </c>
      <c r="J310" s="194" t="str">
        <f t="shared" si="6"/>
        <v>00603341026 03</v>
      </c>
      <c r="K310" s="209"/>
      <c r="L310" s="194" t="str">
        <f t="shared" si="7"/>
        <v>00603341026 03B</v>
      </c>
      <c r="M310" s="209" t="str">
        <f t="shared" si="8"/>
        <v>SLOVENSKÝ STRELECKÝ ZVÄZdBKovačócy Marián</v>
      </c>
      <c r="N310" s="210" t="str">
        <f t="shared" si="9"/>
        <v>00603341dB</v>
      </c>
    </row>
    <row r="311" spans="1:14" ht="9.75" customHeight="1" x14ac:dyDescent="0.25">
      <c r="A311" s="193" t="s">
        <v>1697</v>
      </c>
      <c r="B311" s="207" t="str">
        <f>VLOOKUP(A311,Adr!A:B,2,FALSE)</f>
        <v>SLOVENSKÝ STRELECKÝ ZVÄZ</v>
      </c>
      <c r="C311" s="189" t="s">
        <v>2706</v>
      </c>
      <c r="D311" s="110">
        <v>10000</v>
      </c>
      <c r="E311" s="212">
        <v>0</v>
      </c>
      <c r="F311" s="193" t="s">
        <v>381</v>
      </c>
      <c r="G311" s="194" t="s">
        <v>357</v>
      </c>
      <c r="H311" s="194" t="s">
        <v>2438</v>
      </c>
      <c r="I311" s="193" t="str">
        <f t="shared" si="5"/>
        <v>00603341d</v>
      </c>
      <c r="J311" s="194" t="str">
        <f t="shared" si="6"/>
        <v>00603341026 03</v>
      </c>
      <c r="K311" s="209"/>
      <c r="L311" s="194" t="str">
        <f t="shared" si="7"/>
        <v>00603341026 03B</v>
      </c>
      <c r="M311" s="209" t="str">
        <f t="shared" si="8"/>
        <v>SLOVENSKÝ STRELECKÝ ZVÄZdBMohyla Marco</v>
      </c>
      <c r="N311" s="210" t="str">
        <f t="shared" si="9"/>
        <v>00603341dB</v>
      </c>
    </row>
    <row r="312" spans="1:14" ht="9.75" customHeight="1" x14ac:dyDescent="0.25">
      <c r="A312" s="193" t="s">
        <v>1697</v>
      </c>
      <c r="B312" s="207" t="str">
        <f>VLOOKUP(A312,Adr!A:B,2,FALSE)</f>
        <v>SLOVENSKÝ STRELECKÝ ZVÄZ</v>
      </c>
      <c r="C312" s="189" t="s">
        <v>2707</v>
      </c>
      <c r="D312" s="110">
        <v>20000</v>
      </c>
      <c r="E312" s="208">
        <v>0</v>
      </c>
      <c r="F312" s="193" t="s">
        <v>381</v>
      </c>
      <c r="G312" s="194" t="s">
        <v>357</v>
      </c>
      <c r="H312" s="194" t="s">
        <v>2438</v>
      </c>
      <c r="I312" s="193" t="str">
        <f t="shared" si="5"/>
        <v>00603341d</v>
      </c>
      <c r="J312" s="194" t="str">
        <f t="shared" si="6"/>
        <v>00603341026 03</v>
      </c>
      <c r="K312" s="209"/>
      <c r="L312" s="194" t="str">
        <f t="shared" si="7"/>
        <v>00603341026 03B</v>
      </c>
      <c r="M312" s="209" t="str">
        <f t="shared" si="8"/>
        <v>SLOVENSKÝ STRELECKÝ ZVÄZdBNovotná Kamila</v>
      </c>
      <c r="N312" s="210" t="str">
        <f t="shared" si="9"/>
        <v>00603341dB</v>
      </c>
    </row>
    <row r="313" spans="1:14" ht="9.75" customHeight="1" x14ac:dyDescent="0.25">
      <c r="A313" s="188" t="s">
        <v>1697</v>
      </c>
      <c r="B313" s="207" t="str">
        <f>VLOOKUP(A313,Adr!A:B,2,FALSE)</f>
        <v>SLOVENSKÝ STRELECKÝ ZVÄZ</v>
      </c>
      <c r="C313" s="189" t="s">
        <v>2708</v>
      </c>
      <c r="D313" s="110">
        <v>20000</v>
      </c>
      <c r="E313" s="208">
        <v>0</v>
      </c>
      <c r="F313" s="193" t="s">
        <v>381</v>
      </c>
      <c r="G313" s="194" t="s">
        <v>357</v>
      </c>
      <c r="H313" s="194" t="s">
        <v>2438</v>
      </c>
      <c r="I313" s="193" t="str">
        <f t="shared" si="5"/>
        <v>00603341d</v>
      </c>
      <c r="J313" s="194" t="str">
        <f t="shared" si="6"/>
        <v>00603341026 03</v>
      </c>
      <c r="K313" s="209"/>
      <c r="L313" s="194" t="str">
        <f t="shared" si="7"/>
        <v>00603341026 03B</v>
      </c>
      <c r="M313" s="209" t="str">
        <f t="shared" si="8"/>
        <v>SLOVENSKÝ STRELECKÝ ZVÄZdBŠpotáková Jana</v>
      </c>
      <c r="N313" s="210" t="str">
        <f t="shared" si="9"/>
        <v>00603341dB</v>
      </c>
    </row>
    <row r="314" spans="1:14" ht="9.75" customHeight="1" x14ac:dyDescent="0.25">
      <c r="A314" s="193" t="s">
        <v>1697</v>
      </c>
      <c r="B314" s="207" t="str">
        <f>VLOOKUP(A314,Adr!A:B,2,FALSE)</f>
        <v>SLOVENSKÝ STRELECKÝ ZVÄZ</v>
      </c>
      <c r="C314" s="194" t="s">
        <v>2709</v>
      </c>
      <c r="D314" s="213">
        <v>20000</v>
      </c>
      <c r="E314" s="212">
        <v>0</v>
      </c>
      <c r="F314" s="193" t="s">
        <v>381</v>
      </c>
      <c r="G314" s="194" t="s">
        <v>357</v>
      </c>
      <c r="H314" s="194" t="s">
        <v>2438</v>
      </c>
      <c r="I314" s="193" t="str">
        <f t="shared" si="5"/>
        <v>00603341d</v>
      </c>
      <c r="J314" s="194" t="str">
        <f t="shared" si="6"/>
        <v>00603341026 03</v>
      </c>
      <c r="K314" s="209"/>
      <c r="L314" s="194" t="str">
        <f t="shared" si="7"/>
        <v>00603341026 03B</v>
      </c>
      <c r="M314" s="209" t="str">
        <f t="shared" si="8"/>
        <v>SLOVENSKÝ STRELECKÝ ZVÄZdBŠtefečeková Rehák Zuzana</v>
      </c>
      <c r="N314" s="210" t="str">
        <f t="shared" si="9"/>
        <v>00603341dB</v>
      </c>
    </row>
    <row r="315" spans="1:14" ht="9.75" customHeight="1" x14ac:dyDescent="0.25">
      <c r="A315" s="193" t="s">
        <v>1697</v>
      </c>
      <c r="B315" s="207" t="str">
        <f>VLOOKUP(A315,Adr!A:B,2,FALSE)</f>
        <v>SLOVENSKÝ STRELECKÝ ZVÄZ</v>
      </c>
      <c r="C315" s="211" t="s">
        <v>2710</v>
      </c>
      <c r="D315" s="110">
        <v>20000</v>
      </c>
      <c r="E315" s="208">
        <v>0</v>
      </c>
      <c r="F315" s="193" t="s">
        <v>381</v>
      </c>
      <c r="G315" s="194" t="s">
        <v>357</v>
      </c>
      <c r="H315" s="194" t="s">
        <v>2438</v>
      </c>
      <c r="I315" s="193" t="str">
        <f t="shared" si="5"/>
        <v>00603341d</v>
      </c>
      <c r="J315" s="194" t="str">
        <f t="shared" si="6"/>
        <v>00603341026 03</v>
      </c>
      <c r="K315" s="209"/>
      <c r="L315" s="194" t="str">
        <f t="shared" si="7"/>
        <v>00603341026 03B</v>
      </c>
      <c r="M315" s="209" t="str">
        <f t="shared" si="8"/>
        <v>SLOVENSKÝ STRELECKÝ ZVÄZdBŠtibravá Monika</v>
      </c>
      <c r="N315" s="210" t="str">
        <f t="shared" si="9"/>
        <v>00603341dB</v>
      </c>
    </row>
    <row r="316" spans="1:14" ht="9.75" customHeight="1" x14ac:dyDescent="0.25">
      <c r="A316" s="193" t="s">
        <v>1697</v>
      </c>
      <c r="B316" s="207" t="str">
        <f>VLOOKUP(A316,Adr!A:B,2,FALSE)</f>
        <v>SLOVENSKÝ STRELECKÝ ZVÄZ</v>
      </c>
      <c r="C316" s="189" t="s">
        <v>2711</v>
      </c>
      <c r="D316" s="110">
        <v>50000</v>
      </c>
      <c r="E316" s="212">
        <v>0</v>
      </c>
      <c r="F316" s="193" t="s">
        <v>381</v>
      </c>
      <c r="G316" s="194" t="s">
        <v>357</v>
      </c>
      <c r="H316" s="194" t="s">
        <v>2438</v>
      </c>
      <c r="I316" s="193" t="str">
        <f t="shared" si="5"/>
        <v>00603341d</v>
      </c>
      <c r="J316" s="194" t="str">
        <f t="shared" si="6"/>
        <v>00603341026 03</v>
      </c>
      <c r="K316" s="209"/>
      <c r="L316" s="194" t="str">
        <f t="shared" si="7"/>
        <v>00603341026 03B</v>
      </c>
      <c r="M316" s="209" t="str">
        <f t="shared" si="8"/>
        <v>SLOVENSKÝ STRELECKÝ ZVÄZdBTužinský Juraj</v>
      </c>
      <c r="N316" s="210" t="str">
        <f t="shared" si="9"/>
        <v>00603341dB</v>
      </c>
    </row>
    <row r="317" spans="1:14" ht="9.75" customHeight="1" x14ac:dyDescent="0.25">
      <c r="A317" s="193" t="s">
        <v>1697</v>
      </c>
      <c r="B317" s="207" t="str">
        <f>VLOOKUP(A317,Adr!A:B,2,FALSE)</f>
        <v>SLOVENSKÝ STRELECKÝ ZVÄZ</v>
      </c>
      <c r="C317" s="211" t="s">
        <v>2712</v>
      </c>
      <c r="D317" s="110">
        <v>4500</v>
      </c>
      <c r="E317" s="212">
        <v>0</v>
      </c>
      <c r="F317" s="193" t="s">
        <v>399</v>
      </c>
      <c r="G317" s="194" t="s">
        <v>357</v>
      </c>
      <c r="H317" s="194" t="s">
        <v>2438</v>
      </c>
      <c r="I317" s="193" t="str">
        <f t="shared" si="5"/>
        <v>00603341m</v>
      </c>
      <c r="J317" s="194" t="str">
        <f t="shared" si="6"/>
        <v>00603341026 03</v>
      </c>
      <c r="K317" s="209"/>
      <c r="L317" s="194" t="str">
        <f t="shared" si="7"/>
        <v>00603341026 03B</v>
      </c>
      <c r="M317" s="209" t="str">
        <f t="shared" si="8"/>
        <v>SLOVENSKÝ STRELECKÝ ZVÄZmB29th International Competation of Olympic Hopes Šamorín</v>
      </c>
      <c r="N317" s="210" t="str">
        <f t="shared" si="9"/>
        <v>00603341mB</v>
      </c>
    </row>
    <row r="318" spans="1:14" ht="9.75" customHeight="1" x14ac:dyDescent="0.25">
      <c r="A318" s="193" t="s">
        <v>1705</v>
      </c>
      <c r="B318" s="207" t="str">
        <f>VLOOKUP(A318,Adr!A:B,2,FALSE)</f>
        <v>Slovenský šachový zväz</v>
      </c>
      <c r="C318" s="211" t="s">
        <v>2713</v>
      </c>
      <c r="D318" s="110">
        <v>347439</v>
      </c>
      <c r="E318" s="212">
        <v>0</v>
      </c>
      <c r="F318" s="193" t="s">
        <v>375</v>
      </c>
      <c r="G318" s="194" t="s">
        <v>355</v>
      </c>
      <c r="H318" s="194" t="s">
        <v>2438</v>
      </c>
      <c r="I318" s="193" t="str">
        <f t="shared" si="5"/>
        <v>17310571a</v>
      </c>
      <c r="J318" s="194" t="str">
        <f t="shared" si="6"/>
        <v>17310571026 02</v>
      </c>
      <c r="K318" s="209" t="s">
        <v>2714</v>
      </c>
      <c r="L318" s="194" t="str">
        <f t="shared" si="7"/>
        <v>17310571026 02B</v>
      </c>
      <c r="M318" s="209" t="str">
        <f t="shared" si="8"/>
        <v>Slovenský šachový zväzaBšach - bežné transfery</v>
      </c>
      <c r="N318" s="210" t="str">
        <f t="shared" si="9"/>
        <v>17310571aB</v>
      </c>
    </row>
    <row r="319" spans="1:14" ht="9.75" customHeight="1" x14ac:dyDescent="0.25">
      <c r="A319" s="193" t="s">
        <v>1705</v>
      </c>
      <c r="B319" s="207" t="str">
        <f>VLOOKUP(A319,Adr!A:B,2,FALSE)</f>
        <v>Slovenský šachový zväz</v>
      </c>
      <c r="C319" s="189" t="s">
        <v>2715</v>
      </c>
      <c r="D319" s="110">
        <v>6314</v>
      </c>
      <c r="E319" s="208">
        <v>0</v>
      </c>
      <c r="F319" s="193" t="s">
        <v>379</v>
      </c>
      <c r="G319" s="194" t="s">
        <v>357</v>
      </c>
      <c r="H319" s="194" t="s">
        <v>2438</v>
      </c>
      <c r="I319" s="193" t="str">
        <f t="shared" si="5"/>
        <v>17310571c</v>
      </c>
      <c r="J319" s="194" t="str">
        <f t="shared" si="6"/>
        <v>17310571026 03</v>
      </c>
      <c r="K319" s="209"/>
      <c r="L319" s="194" t="str">
        <f t="shared" si="7"/>
        <v>17310571026 03B</v>
      </c>
      <c r="M319" s="209" t="str">
        <f t="shared" si="8"/>
        <v>Slovenský šachový zväzcBzabezpečenie a rozvoj športu šach zdravotne postihnutých športovcov</v>
      </c>
      <c r="N319" s="210" t="str">
        <f t="shared" si="9"/>
        <v>17310571cB</v>
      </c>
    </row>
    <row r="320" spans="1:14" ht="9.75" customHeight="1" x14ac:dyDescent="0.25">
      <c r="A320" s="193" t="s">
        <v>1705</v>
      </c>
      <c r="B320" s="207" t="str">
        <f>VLOOKUP(A320,Adr!A:B,2,FALSE)</f>
        <v>Slovenský šachový zväz</v>
      </c>
      <c r="C320" s="211" t="s">
        <v>2716</v>
      </c>
      <c r="D320" s="110">
        <v>6160</v>
      </c>
      <c r="E320" s="208">
        <v>0</v>
      </c>
      <c r="F320" s="193" t="s">
        <v>399</v>
      </c>
      <c r="G320" s="194" t="s">
        <v>357</v>
      </c>
      <c r="H320" s="194" t="s">
        <v>2438</v>
      </c>
      <c r="I320" s="193" t="str">
        <f t="shared" si="5"/>
        <v>17310571m</v>
      </c>
      <c r="J320" s="194" t="str">
        <f t="shared" si="6"/>
        <v>17310571026 03</v>
      </c>
      <c r="K320" s="209"/>
      <c r="L320" s="194" t="str">
        <f t="shared" si="7"/>
        <v>17310571026 03B</v>
      </c>
      <c r="M320" s="209" t="str">
        <f t="shared" si="8"/>
        <v>Slovenský šachový zväzmBMedzinárodné majstrovstvá Slovenska v zrýchlenom šachu 2025</v>
      </c>
      <c r="N320" s="210" t="str">
        <f t="shared" si="9"/>
        <v>17310571mB</v>
      </c>
    </row>
    <row r="321" spans="1:14" ht="9.75" customHeight="1" x14ac:dyDescent="0.25">
      <c r="A321" s="193" t="s">
        <v>1715</v>
      </c>
      <c r="B321" s="207" t="str">
        <f>VLOOKUP(A321,Adr!A:B,2,FALSE)</f>
        <v>Slovenský šermiarsky zväz</v>
      </c>
      <c r="C321" s="194" t="s">
        <v>2717</v>
      </c>
      <c r="D321" s="213">
        <v>89428</v>
      </c>
      <c r="E321" s="212">
        <v>0</v>
      </c>
      <c r="F321" s="193" t="s">
        <v>375</v>
      </c>
      <c r="G321" s="194" t="s">
        <v>355</v>
      </c>
      <c r="H321" s="194" t="s">
        <v>2438</v>
      </c>
      <c r="I321" s="193" t="str">
        <f t="shared" si="5"/>
        <v>30806437a</v>
      </c>
      <c r="J321" s="194" t="str">
        <f t="shared" si="6"/>
        <v>30806437026 02</v>
      </c>
      <c r="K321" s="209" t="s">
        <v>2718</v>
      </c>
      <c r="L321" s="194" t="str">
        <f t="shared" si="7"/>
        <v>30806437026 02B</v>
      </c>
      <c r="M321" s="209" t="str">
        <f t="shared" si="8"/>
        <v>Slovenský šermiarsky zväzaBšerm - bežné transfery</v>
      </c>
      <c r="N321" s="210" t="str">
        <f t="shared" si="9"/>
        <v>30806437aB</v>
      </c>
    </row>
    <row r="322" spans="1:14" ht="9.75" customHeight="1" x14ac:dyDescent="0.25">
      <c r="A322" s="193" t="s">
        <v>1715</v>
      </c>
      <c r="B322" s="207" t="str">
        <f>VLOOKUP(A322,Adr!A:B,2,FALSE)</f>
        <v>Slovenský šermiarsky zväz</v>
      </c>
      <c r="C322" s="189" t="s">
        <v>2719</v>
      </c>
      <c r="D322" s="110">
        <v>10000</v>
      </c>
      <c r="E322" s="208">
        <v>0</v>
      </c>
      <c r="F322" s="193" t="s">
        <v>381</v>
      </c>
      <c r="G322" s="194" t="s">
        <v>357</v>
      </c>
      <c r="H322" s="194" t="s">
        <v>2438</v>
      </c>
      <c r="I322" s="193" t="str">
        <f t="shared" si="5"/>
        <v>30806437d</v>
      </c>
      <c r="J322" s="194" t="str">
        <f t="shared" si="6"/>
        <v>30806437026 03</v>
      </c>
      <c r="K322" s="209"/>
      <c r="L322" s="194" t="str">
        <f t="shared" si="7"/>
        <v>30806437026 03B</v>
      </c>
      <c r="M322" s="209" t="str">
        <f t="shared" si="8"/>
        <v>Slovenský šermiarsky zväzdBdružstvo - fleuret (juniori - muži)</v>
      </c>
      <c r="N322" s="210" t="str">
        <f t="shared" si="9"/>
        <v>30806437dB</v>
      </c>
    </row>
    <row r="323" spans="1:14" ht="9.75" customHeight="1" x14ac:dyDescent="0.25">
      <c r="A323" s="193" t="s">
        <v>1723</v>
      </c>
      <c r="B323" s="207" t="str">
        <f>VLOOKUP(A323,Adr!A:B,2,FALSE)</f>
        <v>Slovenský tenisový zväz</v>
      </c>
      <c r="C323" s="189" t="s">
        <v>2720</v>
      </c>
      <c r="D323" s="110">
        <v>2916070</v>
      </c>
      <c r="E323" s="212">
        <v>0</v>
      </c>
      <c r="F323" s="193" t="s">
        <v>375</v>
      </c>
      <c r="G323" s="194" t="s">
        <v>355</v>
      </c>
      <c r="H323" s="194" t="s">
        <v>2438</v>
      </c>
      <c r="I323" s="193" t="str">
        <f t="shared" si="5"/>
        <v>30811384a</v>
      </c>
      <c r="J323" s="194" t="str">
        <f t="shared" si="6"/>
        <v>30811384026 02</v>
      </c>
      <c r="K323" s="209" t="s">
        <v>2721</v>
      </c>
      <c r="L323" s="194" t="str">
        <f t="shared" si="7"/>
        <v>30811384026 02B</v>
      </c>
      <c r="M323" s="209" t="str">
        <f t="shared" si="8"/>
        <v>Slovenský tenisový zväzaBtenis - bežné transfery</v>
      </c>
      <c r="N323" s="210" t="str">
        <f t="shared" si="9"/>
        <v>30811384aB</v>
      </c>
    </row>
    <row r="324" spans="1:14" ht="9.75" customHeight="1" x14ac:dyDescent="0.25">
      <c r="A324" s="193" t="s">
        <v>1723</v>
      </c>
      <c r="B324" s="207" t="str">
        <f>VLOOKUP(A324,Adr!A:B,2,FALSE)</f>
        <v>Slovenský tenisový zväz</v>
      </c>
      <c r="C324" s="189" t="s">
        <v>2722</v>
      </c>
      <c r="D324" s="110">
        <v>10000</v>
      </c>
      <c r="E324" s="212">
        <v>0</v>
      </c>
      <c r="F324" s="193" t="s">
        <v>381</v>
      </c>
      <c r="G324" s="194" t="s">
        <v>357</v>
      </c>
      <c r="H324" s="194" t="s">
        <v>2438</v>
      </c>
      <c r="I324" s="193" t="str">
        <f t="shared" si="5"/>
        <v>30811384d</v>
      </c>
      <c r="J324" s="194" t="str">
        <f t="shared" si="6"/>
        <v>30811384026 03</v>
      </c>
      <c r="K324" s="209"/>
      <c r="L324" s="194" t="str">
        <f t="shared" si="7"/>
        <v>30811384026 03B</v>
      </c>
      <c r="M324" s="209" t="str">
        <f t="shared" si="8"/>
        <v>Slovenský tenisový zväzdBDepešová Soňa</v>
      </c>
      <c r="N324" s="210" t="str">
        <f t="shared" si="9"/>
        <v>30811384dB</v>
      </c>
    </row>
    <row r="325" spans="1:14" ht="9.75" customHeight="1" x14ac:dyDescent="0.25">
      <c r="A325" s="193" t="s">
        <v>1723</v>
      </c>
      <c r="B325" s="207" t="str">
        <f>VLOOKUP(A325,Adr!A:B,2,FALSE)</f>
        <v>Slovenský tenisový zväz</v>
      </c>
      <c r="C325" s="189" t="s">
        <v>2723</v>
      </c>
      <c r="D325" s="110">
        <v>25000</v>
      </c>
      <c r="E325" s="208">
        <v>0</v>
      </c>
      <c r="F325" s="193" t="s">
        <v>381</v>
      </c>
      <c r="G325" s="194" t="s">
        <v>357</v>
      </c>
      <c r="H325" s="194" t="s">
        <v>2438</v>
      </c>
      <c r="I325" s="193" t="str">
        <f t="shared" si="5"/>
        <v>30811384d</v>
      </c>
      <c r="J325" s="194" t="str">
        <f t="shared" si="6"/>
        <v>30811384026 03</v>
      </c>
      <c r="K325" s="209"/>
      <c r="L325" s="194" t="str">
        <f t="shared" si="7"/>
        <v>30811384026 03B</v>
      </c>
      <c r="M325" s="209" t="str">
        <f t="shared" si="8"/>
        <v>Slovenský tenisový zväzdBJamrichová Renáta</v>
      </c>
      <c r="N325" s="210" t="str">
        <f t="shared" si="9"/>
        <v>30811384dB</v>
      </c>
    </row>
    <row r="326" spans="1:14" ht="9.75" customHeight="1" x14ac:dyDescent="0.25">
      <c r="A326" s="193" t="s">
        <v>1723</v>
      </c>
      <c r="B326" s="207" t="str">
        <f>VLOOKUP(A326,Adr!A:B,2,FALSE)</f>
        <v>Slovenský tenisový zväz</v>
      </c>
      <c r="C326" s="189" t="s">
        <v>2724</v>
      </c>
      <c r="D326" s="110">
        <v>10000</v>
      </c>
      <c r="E326" s="208">
        <v>0</v>
      </c>
      <c r="F326" s="193" t="s">
        <v>381</v>
      </c>
      <c r="G326" s="194" t="s">
        <v>357</v>
      </c>
      <c r="H326" s="194" t="s">
        <v>2438</v>
      </c>
      <c r="I326" s="193" t="str">
        <f t="shared" si="5"/>
        <v>30811384d</v>
      </c>
      <c r="J326" s="194" t="str">
        <f t="shared" si="6"/>
        <v>30811384026 03</v>
      </c>
      <c r="K326" s="209"/>
      <c r="L326" s="194" t="str">
        <f t="shared" si="7"/>
        <v>30811384026 03B</v>
      </c>
      <c r="M326" s="209" t="str">
        <f t="shared" si="8"/>
        <v>Slovenský tenisový zväzdBKrajčí Michal</v>
      </c>
      <c r="N326" s="210" t="str">
        <f t="shared" si="9"/>
        <v>30811384dB</v>
      </c>
    </row>
    <row r="327" spans="1:14" ht="9.75" customHeight="1" x14ac:dyDescent="0.25">
      <c r="A327" s="193" t="s">
        <v>1723</v>
      </c>
      <c r="B327" s="207" t="str">
        <f>VLOOKUP(A327,Adr!A:B,2,FALSE)</f>
        <v>Slovenský tenisový zväz</v>
      </c>
      <c r="C327" s="189" t="s">
        <v>2725</v>
      </c>
      <c r="D327" s="110">
        <v>10000</v>
      </c>
      <c r="E327" s="208">
        <v>0</v>
      </c>
      <c r="F327" s="193" t="s">
        <v>381</v>
      </c>
      <c r="G327" s="194" t="s">
        <v>357</v>
      </c>
      <c r="H327" s="194" t="s">
        <v>2438</v>
      </c>
      <c r="I327" s="193" t="str">
        <f t="shared" si="5"/>
        <v>30811384d</v>
      </c>
      <c r="J327" s="194" t="str">
        <f t="shared" si="6"/>
        <v>30811384026 03</v>
      </c>
      <c r="K327" s="209"/>
      <c r="L327" s="194" t="str">
        <f t="shared" si="7"/>
        <v>30811384026 03B</v>
      </c>
      <c r="M327" s="209" t="str">
        <f t="shared" si="8"/>
        <v>Slovenský tenisový zväzdBPohánková Mia</v>
      </c>
      <c r="N327" s="210" t="str">
        <f t="shared" si="9"/>
        <v>30811384dB</v>
      </c>
    </row>
    <row r="328" spans="1:14" ht="9.75" customHeight="1" x14ac:dyDescent="0.25">
      <c r="A328" s="193" t="s">
        <v>1723</v>
      </c>
      <c r="B328" s="207" t="str">
        <f>VLOOKUP(A328,Adr!A:B,2,FALSE)</f>
        <v>Slovenský tenisový zväz</v>
      </c>
      <c r="C328" s="189" t="s">
        <v>2726</v>
      </c>
      <c r="D328" s="110">
        <v>60000</v>
      </c>
      <c r="E328" s="212">
        <v>0</v>
      </c>
      <c r="F328" s="193" t="s">
        <v>381</v>
      </c>
      <c r="G328" s="194" t="s">
        <v>357</v>
      </c>
      <c r="H328" s="194" t="s">
        <v>2438</v>
      </c>
      <c r="I328" s="193" t="str">
        <f t="shared" si="5"/>
        <v>30811384d</v>
      </c>
      <c r="J328" s="194" t="str">
        <f t="shared" si="6"/>
        <v>30811384026 03</v>
      </c>
      <c r="K328" s="209"/>
      <c r="L328" s="194" t="str">
        <f t="shared" si="7"/>
        <v>30811384026 03B</v>
      </c>
      <c r="M328" s="209" t="str">
        <f t="shared" si="8"/>
        <v>Slovenský tenisový zväzdBSchmiedlová Karolína Anna</v>
      </c>
      <c r="N328" s="210" t="str">
        <f t="shared" si="9"/>
        <v>30811384dB</v>
      </c>
    </row>
    <row r="329" spans="1:14" ht="9.75" customHeight="1" x14ac:dyDescent="0.25">
      <c r="A329" s="193" t="s">
        <v>1723</v>
      </c>
      <c r="B329" s="207" t="str">
        <f>VLOOKUP(A329,Adr!A:B,2,FALSE)</f>
        <v>Slovenský tenisový zväz</v>
      </c>
      <c r="C329" s="189" t="s">
        <v>2727</v>
      </c>
      <c r="D329" s="110">
        <v>11200</v>
      </c>
      <c r="E329" s="212">
        <v>0</v>
      </c>
      <c r="F329" s="193" t="s">
        <v>381</v>
      </c>
      <c r="G329" s="194" t="s">
        <v>357</v>
      </c>
      <c r="H329" s="194" t="s">
        <v>2438</v>
      </c>
      <c r="I329" s="193" t="str">
        <f t="shared" si="5"/>
        <v>30811384d</v>
      </c>
      <c r="J329" s="194" t="str">
        <f t="shared" si="6"/>
        <v>30811384026 03</v>
      </c>
      <c r="K329" s="209"/>
      <c r="L329" s="194" t="str">
        <f t="shared" si="7"/>
        <v>30811384026 03B</v>
      </c>
      <c r="M329" s="209" t="str">
        <f t="shared" si="8"/>
        <v>Slovenský tenisový zväzdBŠramková Tamara</v>
      </c>
      <c r="N329" s="210" t="str">
        <f t="shared" si="9"/>
        <v>30811384dB</v>
      </c>
    </row>
    <row r="330" spans="1:14" ht="9.75" customHeight="1" x14ac:dyDescent="0.25">
      <c r="A330" s="193" t="s">
        <v>1723</v>
      </c>
      <c r="B330" s="207" t="str">
        <f>VLOOKUP(A330,Adr!A:B,2,FALSE)</f>
        <v>Slovenský tenisový zväz</v>
      </c>
      <c r="C330" s="189" t="s">
        <v>2728</v>
      </c>
      <c r="D330" s="110">
        <v>15000</v>
      </c>
      <c r="E330" s="208">
        <v>0</v>
      </c>
      <c r="F330" s="193" t="s">
        <v>381</v>
      </c>
      <c r="G330" s="194" t="s">
        <v>357</v>
      </c>
      <c r="H330" s="194" t="s">
        <v>2438</v>
      </c>
      <c r="I330" s="193" t="str">
        <f t="shared" si="5"/>
        <v>30811384d</v>
      </c>
      <c r="J330" s="194" t="str">
        <f t="shared" si="6"/>
        <v>30811384026 03</v>
      </c>
      <c r="K330" s="209"/>
      <c r="L330" s="194" t="str">
        <f t="shared" si="7"/>
        <v>30811384026 03B</v>
      </c>
      <c r="M330" s="209" t="str">
        <f t="shared" si="8"/>
        <v>Slovenský tenisový zväzdBVargová Nina</v>
      </c>
      <c r="N330" s="210" t="str">
        <f t="shared" si="9"/>
        <v>30811384dB</v>
      </c>
    </row>
    <row r="331" spans="1:14" ht="9.75" customHeight="1" x14ac:dyDescent="0.25">
      <c r="A331" s="193" t="s">
        <v>1723</v>
      </c>
      <c r="B331" s="207" t="str">
        <f>VLOOKUP(A331,Adr!A:B,2,FALSE)</f>
        <v>Slovenský tenisový zväz</v>
      </c>
      <c r="C331" s="211" t="s">
        <v>2729</v>
      </c>
      <c r="D331" s="110">
        <v>7500</v>
      </c>
      <c r="E331" s="212">
        <v>0</v>
      </c>
      <c r="F331" s="193" t="s">
        <v>381</v>
      </c>
      <c r="G331" s="194" t="s">
        <v>357</v>
      </c>
      <c r="H331" s="194" t="s">
        <v>2438</v>
      </c>
      <c r="I331" s="193" t="str">
        <f t="shared" si="5"/>
        <v>30811384d</v>
      </c>
      <c r="J331" s="194" t="str">
        <f t="shared" si="6"/>
        <v>30811384026 03</v>
      </c>
      <c r="K331" s="209"/>
      <c r="L331" s="194" t="str">
        <f t="shared" si="7"/>
        <v>30811384026 03B</v>
      </c>
      <c r="M331" s="209" t="str">
        <f t="shared" si="8"/>
        <v>Slovenský tenisový zväzdBŽabková Kiara</v>
      </c>
      <c r="N331" s="210" t="str">
        <f t="shared" si="9"/>
        <v>30811384dB</v>
      </c>
    </row>
    <row r="332" spans="1:14" ht="9.75" customHeight="1" x14ac:dyDescent="0.25">
      <c r="A332" s="193" t="s">
        <v>1731</v>
      </c>
      <c r="B332" s="207" t="str">
        <f>VLOOKUP(A332,Adr!A:B,2,FALSE)</f>
        <v>Slovenský veslársky zväz</v>
      </c>
      <c r="C332" s="194" t="s">
        <v>2730</v>
      </c>
      <c r="D332" s="213">
        <v>109864</v>
      </c>
      <c r="E332" s="208">
        <v>0</v>
      </c>
      <c r="F332" s="193" t="s">
        <v>375</v>
      </c>
      <c r="G332" s="194" t="s">
        <v>355</v>
      </c>
      <c r="H332" s="194" t="s">
        <v>2438</v>
      </c>
      <c r="I332" s="193" t="str">
        <f t="shared" si="5"/>
        <v>00688304a</v>
      </c>
      <c r="J332" s="194" t="str">
        <f t="shared" si="6"/>
        <v>00688304026 02</v>
      </c>
      <c r="K332" s="209" t="s">
        <v>2731</v>
      </c>
      <c r="L332" s="194" t="str">
        <f t="shared" si="7"/>
        <v>00688304026 02B</v>
      </c>
      <c r="M332" s="209" t="str">
        <f t="shared" si="8"/>
        <v>Slovenský veslársky zväzaBveslovanie - bežné transfery</v>
      </c>
      <c r="N332" s="210" t="str">
        <f t="shared" si="9"/>
        <v>00688304aB</v>
      </c>
    </row>
    <row r="333" spans="1:14" ht="9.75" customHeight="1" x14ac:dyDescent="0.25">
      <c r="A333" s="193" t="s">
        <v>1731</v>
      </c>
      <c r="B333" s="207" t="str">
        <f>VLOOKUP(A333,Adr!A:B,2,FALSE)</f>
        <v>Slovenský veslársky zväz</v>
      </c>
      <c r="C333" s="104" t="s">
        <v>2732</v>
      </c>
      <c r="D333" s="213">
        <v>7474</v>
      </c>
      <c r="E333" s="212">
        <v>0</v>
      </c>
      <c r="F333" s="193" t="s">
        <v>379</v>
      </c>
      <c r="G333" s="194" t="s">
        <v>357</v>
      </c>
      <c r="H333" s="194" t="s">
        <v>2438</v>
      </c>
      <c r="I333" s="193" t="str">
        <f t="shared" si="5"/>
        <v>00688304c</v>
      </c>
      <c r="J333" s="194" t="str">
        <f t="shared" si="6"/>
        <v>00688304026 03</v>
      </c>
      <c r="K333" s="209"/>
      <c r="L333" s="194" t="str">
        <f t="shared" si="7"/>
        <v>00688304026 03B</v>
      </c>
      <c r="M333" s="209" t="str">
        <f t="shared" si="8"/>
        <v>Slovenský veslársky zväzcBzabezpečenie a rozvoj športu veslovanie zdravotne postihnutých športovcov</v>
      </c>
      <c r="N333" s="210" t="str">
        <f t="shared" si="9"/>
        <v>00688304cB</v>
      </c>
    </row>
    <row r="334" spans="1:14" ht="9.75" customHeight="1" x14ac:dyDescent="0.25">
      <c r="A334" s="193" t="s">
        <v>1731</v>
      </c>
      <c r="B334" s="207" t="str">
        <f>VLOOKUP(A334,Adr!A:B,2,FALSE)</f>
        <v>Slovenský veslársky zväz</v>
      </c>
      <c r="C334" s="194" t="s">
        <v>2733</v>
      </c>
      <c r="D334" s="213">
        <v>20000</v>
      </c>
      <c r="E334" s="208">
        <v>0</v>
      </c>
      <c r="F334" s="193" t="s">
        <v>381</v>
      </c>
      <c r="G334" s="194" t="s">
        <v>357</v>
      </c>
      <c r="H334" s="194" t="s">
        <v>2438</v>
      </c>
      <c r="I334" s="193" t="str">
        <f t="shared" si="5"/>
        <v>00688304d</v>
      </c>
      <c r="J334" s="194" t="str">
        <f t="shared" si="6"/>
        <v>00688304026 03</v>
      </c>
      <c r="K334" s="209"/>
      <c r="L334" s="194" t="str">
        <f t="shared" si="7"/>
        <v>00688304026 03B</v>
      </c>
      <c r="M334" s="209" t="str">
        <f t="shared" si="8"/>
        <v>Slovenský veslársky zväzdBStrečanský Peter</v>
      </c>
      <c r="N334" s="210" t="str">
        <f t="shared" si="9"/>
        <v>00688304dB</v>
      </c>
    </row>
    <row r="335" spans="1:14" ht="9.75" customHeight="1" x14ac:dyDescent="0.25">
      <c r="A335" s="193" t="s">
        <v>1731</v>
      </c>
      <c r="B335" s="207" t="str">
        <f>VLOOKUP(A335,Adr!A:B,2,FALSE)</f>
        <v>Slovenský veslársky zväz</v>
      </c>
      <c r="C335" s="189" t="s">
        <v>2734</v>
      </c>
      <c r="D335" s="110">
        <v>11200</v>
      </c>
      <c r="E335" s="212">
        <v>0</v>
      </c>
      <c r="F335" s="193" t="s">
        <v>381</v>
      </c>
      <c r="G335" s="194" t="s">
        <v>357</v>
      </c>
      <c r="H335" s="194" t="s">
        <v>2438</v>
      </c>
      <c r="I335" s="193" t="str">
        <f t="shared" si="5"/>
        <v>00688304d</v>
      </c>
      <c r="J335" s="194" t="str">
        <f t="shared" si="6"/>
        <v>00688304026 03</v>
      </c>
      <c r="K335" s="209"/>
      <c r="L335" s="194" t="str">
        <f t="shared" si="7"/>
        <v>00688304026 03B</v>
      </c>
      <c r="M335" s="209" t="str">
        <f t="shared" si="8"/>
        <v>Slovenský veslársky zväzdBŠimek Oliver</v>
      </c>
      <c r="N335" s="210" t="str">
        <f t="shared" si="9"/>
        <v>00688304dB</v>
      </c>
    </row>
    <row r="336" spans="1:14" ht="9.75" customHeight="1" x14ac:dyDescent="0.25">
      <c r="A336" s="193" t="s">
        <v>1731</v>
      </c>
      <c r="B336" s="207" t="str">
        <f>VLOOKUP(A336,Adr!A:B,2,FALSE)</f>
        <v>Slovenský veslársky zväz</v>
      </c>
      <c r="C336" s="189" t="s">
        <v>2735</v>
      </c>
      <c r="D336" s="110">
        <v>11200</v>
      </c>
      <c r="E336" s="208">
        <v>0</v>
      </c>
      <c r="F336" s="193" t="s">
        <v>381</v>
      </c>
      <c r="G336" s="194" t="s">
        <v>357</v>
      </c>
      <c r="H336" s="194" t="s">
        <v>2438</v>
      </c>
      <c r="I336" s="193" t="str">
        <f t="shared" si="5"/>
        <v>00688304d</v>
      </c>
      <c r="J336" s="194" t="str">
        <f t="shared" si="6"/>
        <v>00688304026 03</v>
      </c>
      <c r="K336" s="209"/>
      <c r="L336" s="194" t="str">
        <f t="shared" si="7"/>
        <v>00688304026 03B</v>
      </c>
      <c r="M336" s="209" t="str">
        <f t="shared" si="8"/>
        <v>Slovenský veslársky zväzdBŽemla Michal</v>
      </c>
      <c r="N336" s="210" t="str">
        <f t="shared" si="9"/>
        <v>00688304dB</v>
      </c>
    </row>
    <row r="337" spans="1:14" ht="9.75" customHeight="1" x14ac:dyDescent="0.25">
      <c r="A337" s="193" t="s">
        <v>1740</v>
      </c>
      <c r="B337" s="207" t="str">
        <f>VLOOKUP(A337,Adr!A:B,2,FALSE)</f>
        <v>SLOVENSKÝ ZÁPASNÍCKY ZVÄZ</v>
      </c>
      <c r="C337" s="194" t="s">
        <v>2736</v>
      </c>
      <c r="D337" s="213">
        <v>211104</v>
      </c>
      <c r="E337" s="208">
        <v>0</v>
      </c>
      <c r="F337" s="193" t="s">
        <v>375</v>
      </c>
      <c r="G337" s="194" t="s">
        <v>355</v>
      </c>
      <c r="H337" s="194" t="s">
        <v>2438</v>
      </c>
      <c r="I337" s="193" t="str">
        <f t="shared" si="5"/>
        <v>31791981a</v>
      </c>
      <c r="J337" s="194" t="str">
        <f t="shared" si="6"/>
        <v>31791981026 02</v>
      </c>
      <c r="K337" s="209" t="s">
        <v>2737</v>
      </c>
      <c r="L337" s="194" t="str">
        <f t="shared" si="7"/>
        <v>31791981026 02B</v>
      </c>
      <c r="M337" s="209" t="str">
        <f t="shared" si="8"/>
        <v>SLOVENSKÝ ZÁPASNÍCKY ZVÄZaBzápasenie - bežné transfery</v>
      </c>
      <c r="N337" s="210" t="str">
        <f t="shared" si="9"/>
        <v>31791981aB</v>
      </c>
    </row>
    <row r="338" spans="1:14" ht="9.75" customHeight="1" x14ac:dyDescent="0.25">
      <c r="A338" s="193" t="s">
        <v>1740</v>
      </c>
      <c r="B338" s="207" t="str">
        <f>VLOOKUP(A338,Adr!A:B,2,FALSE)</f>
        <v>SLOVENSKÝ ZÁPASNÍCKY ZVÄZ</v>
      </c>
      <c r="C338" s="189" t="s">
        <v>2738</v>
      </c>
      <c r="D338" s="110">
        <v>10000</v>
      </c>
      <c r="E338" s="212">
        <v>0</v>
      </c>
      <c r="F338" s="193" t="s">
        <v>381</v>
      </c>
      <c r="G338" s="194" t="s">
        <v>357</v>
      </c>
      <c r="H338" s="194" t="s">
        <v>2438</v>
      </c>
      <c r="I338" s="193" t="str">
        <f t="shared" si="5"/>
        <v>31791981d</v>
      </c>
      <c r="J338" s="194" t="str">
        <f t="shared" si="6"/>
        <v>31791981026 03</v>
      </c>
      <c r="K338" s="209"/>
      <c r="L338" s="194" t="str">
        <f t="shared" si="7"/>
        <v>31791981026 03B</v>
      </c>
      <c r="M338" s="209" t="str">
        <f t="shared" si="8"/>
        <v>SLOVENSKÝ ZÁPASNÍCKY ZVÄZdBGörcs Lara</v>
      </c>
      <c r="N338" s="210" t="str">
        <f t="shared" si="9"/>
        <v>31791981dB</v>
      </c>
    </row>
    <row r="339" spans="1:14" ht="9.75" customHeight="1" x14ac:dyDescent="0.25">
      <c r="A339" s="193" t="s">
        <v>1740</v>
      </c>
      <c r="B339" s="207" t="str">
        <f>VLOOKUP(A339,Adr!A:B,2,FALSE)</f>
        <v>SLOVENSKÝ ZÁPASNÍCKY ZVÄZ</v>
      </c>
      <c r="C339" s="189" t="s">
        <v>2739</v>
      </c>
      <c r="D339" s="110">
        <v>20000</v>
      </c>
      <c r="E339" s="208">
        <v>0</v>
      </c>
      <c r="F339" s="193" t="s">
        <v>381</v>
      </c>
      <c r="G339" s="194" t="s">
        <v>357</v>
      </c>
      <c r="H339" s="194" t="s">
        <v>2438</v>
      </c>
      <c r="I339" s="193" t="str">
        <f t="shared" si="5"/>
        <v>31791981d</v>
      </c>
      <c r="J339" s="194" t="str">
        <f t="shared" si="6"/>
        <v>31791981026 03</v>
      </c>
      <c r="K339" s="209"/>
      <c r="L339" s="194" t="str">
        <f t="shared" si="7"/>
        <v>31791981026 03B</v>
      </c>
      <c r="M339" s="209" t="str">
        <f t="shared" si="8"/>
        <v>SLOVENSKÝ ZÁPASNÍCKY ZVÄZdBGulaev Akhsarbek</v>
      </c>
      <c r="N339" s="210" t="str">
        <f t="shared" si="9"/>
        <v>31791981dB</v>
      </c>
    </row>
    <row r="340" spans="1:14" ht="9.75" customHeight="1" x14ac:dyDescent="0.25">
      <c r="A340" s="193" t="s">
        <v>1740</v>
      </c>
      <c r="B340" s="207" t="str">
        <f>VLOOKUP(A340,Adr!A:B,2,FALSE)</f>
        <v>SLOVENSKÝ ZÁPASNÍCKY ZVÄZ</v>
      </c>
      <c r="C340" s="189" t="s">
        <v>2740</v>
      </c>
      <c r="D340" s="110">
        <v>10000</v>
      </c>
      <c r="E340" s="212">
        <v>0</v>
      </c>
      <c r="F340" s="193" t="s">
        <v>381</v>
      </c>
      <c r="G340" s="194" t="s">
        <v>357</v>
      </c>
      <c r="H340" s="194" t="s">
        <v>2438</v>
      </c>
      <c r="I340" s="193" t="str">
        <f t="shared" si="5"/>
        <v>31791981d</v>
      </c>
      <c r="J340" s="194" t="str">
        <f t="shared" si="6"/>
        <v>31791981026 03</v>
      </c>
      <c r="K340" s="209"/>
      <c r="L340" s="194" t="str">
        <f t="shared" si="7"/>
        <v>31791981026 03B</v>
      </c>
      <c r="M340" s="209" t="str">
        <f t="shared" si="8"/>
        <v>SLOVENSKÝ ZÁPASNÍCKY ZVÄZdBHegedus Réka</v>
      </c>
      <c r="N340" s="210" t="str">
        <f t="shared" si="9"/>
        <v>31791981dB</v>
      </c>
    </row>
    <row r="341" spans="1:14" ht="9.75" customHeight="1" x14ac:dyDescent="0.25">
      <c r="A341" s="188" t="s">
        <v>1740</v>
      </c>
      <c r="B341" s="207" t="str">
        <f>VLOOKUP(A341,Adr!A:B,2,FALSE)</f>
        <v>SLOVENSKÝ ZÁPASNÍCKY ZVÄZ</v>
      </c>
      <c r="C341" s="211" t="s">
        <v>2741</v>
      </c>
      <c r="D341" s="110">
        <v>20000</v>
      </c>
      <c r="E341" s="208">
        <v>0</v>
      </c>
      <c r="F341" s="193" t="s">
        <v>381</v>
      </c>
      <c r="G341" s="194" t="s">
        <v>357</v>
      </c>
      <c r="H341" s="194" t="s">
        <v>2438</v>
      </c>
      <c r="I341" s="193" t="str">
        <f t="shared" si="5"/>
        <v>31791981d</v>
      </c>
      <c r="J341" s="194" t="str">
        <f t="shared" si="6"/>
        <v>31791981026 03</v>
      </c>
      <c r="K341" s="209"/>
      <c r="L341" s="194" t="str">
        <f t="shared" si="7"/>
        <v>31791981026 03B</v>
      </c>
      <c r="M341" s="209" t="str">
        <f t="shared" si="8"/>
        <v>SLOVENSKÝ ZÁPASNÍCKY ZVÄZdBJakšík Adam</v>
      </c>
      <c r="N341" s="210" t="str">
        <f t="shared" si="9"/>
        <v>31791981dB</v>
      </c>
    </row>
    <row r="342" spans="1:14" ht="9.75" customHeight="1" x14ac:dyDescent="0.25">
      <c r="A342" s="193" t="s">
        <v>1740</v>
      </c>
      <c r="B342" s="207" t="str">
        <f>VLOOKUP(A342,Adr!A:B,2,FALSE)</f>
        <v>SLOVENSKÝ ZÁPASNÍCKY ZVÄZ</v>
      </c>
      <c r="C342" s="189" t="s">
        <v>2742</v>
      </c>
      <c r="D342" s="110">
        <v>20000</v>
      </c>
      <c r="E342" s="212">
        <v>0</v>
      </c>
      <c r="F342" s="193" t="s">
        <v>381</v>
      </c>
      <c r="G342" s="194" t="s">
        <v>357</v>
      </c>
      <c r="H342" s="194" t="s">
        <v>2438</v>
      </c>
      <c r="I342" s="193" t="str">
        <f t="shared" si="5"/>
        <v>31791981d</v>
      </c>
      <c r="J342" s="194" t="str">
        <f t="shared" si="6"/>
        <v>31791981026 03</v>
      </c>
      <c r="K342" s="209"/>
      <c r="L342" s="194" t="str">
        <f t="shared" si="7"/>
        <v>31791981026 03B</v>
      </c>
      <c r="M342" s="209" t="str">
        <f t="shared" si="8"/>
        <v>SLOVENSKÝ ZÁPASNÍCKY ZVÄZdBMakoev Boris</v>
      </c>
      <c r="N342" s="210" t="str">
        <f t="shared" si="9"/>
        <v>31791981dB</v>
      </c>
    </row>
    <row r="343" spans="1:14" ht="9.75" customHeight="1" x14ac:dyDescent="0.25">
      <c r="A343" s="193" t="s">
        <v>1740</v>
      </c>
      <c r="B343" s="207" t="str">
        <f>VLOOKUP(A343,Adr!A:B,2,FALSE)</f>
        <v>SLOVENSKÝ ZÁPASNÍCKY ZVÄZ</v>
      </c>
      <c r="C343" s="211" t="s">
        <v>2743</v>
      </c>
      <c r="D343" s="110">
        <v>10000</v>
      </c>
      <c r="E343" s="208">
        <v>0</v>
      </c>
      <c r="F343" s="193" t="s">
        <v>381</v>
      </c>
      <c r="G343" s="194" t="s">
        <v>357</v>
      </c>
      <c r="H343" s="194" t="s">
        <v>2438</v>
      </c>
      <c r="I343" s="193" t="str">
        <f t="shared" si="5"/>
        <v>31791981d</v>
      </c>
      <c r="J343" s="194" t="str">
        <f t="shared" si="6"/>
        <v>31791981026 03</v>
      </c>
      <c r="K343" s="209"/>
      <c r="L343" s="194" t="str">
        <f t="shared" si="7"/>
        <v>31791981026 03B</v>
      </c>
      <c r="M343" s="209" t="str">
        <f t="shared" si="8"/>
        <v>SLOVENSKÝ ZÁPASNÍCKY ZVÄZdBMeszároš Martin Róbert</v>
      </c>
      <c r="N343" s="210" t="str">
        <f t="shared" si="9"/>
        <v>31791981dB</v>
      </c>
    </row>
    <row r="344" spans="1:14" ht="9.75" customHeight="1" x14ac:dyDescent="0.25">
      <c r="A344" s="188" t="s">
        <v>1740</v>
      </c>
      <c r="B344" s="207" t="str">
        <f>VLOOKUP(A344,Adr!A:B,2,FALSE)</f>
        <v>SLOVENSKÝ ZÁPASNÍCKY ZVÄZ</v>
      </c>
      <c r="C344" s="189" t="s">
        <v>2744</v>
      </c>
      <c r="D344" s="110">
        <v>15000</v>
      </c>
      <c r="E344" s="212">
        <v>0</v>
      </c>
      <c r="F344" s="193" t="s">
        <v>381</v>
      </c>
      <c r="G344" s="194" t="s">
        <v>357</v>
      </c>
      <c r="H344" s="194" t="s">
        <v>2438</v>
      </c>
      <c r="I344" s="193" t="str">
        <f t="shared" si="5"/>
        <v>31791981d</v>
      </c>
      <c r="J344" s="194" t="str">
        <f t="shared" si="6"/>
        <v>31791981026 03</v>
      </c>
      <c r="K344" s="209"/>
      <c r="L344" s="194" t="str">
        <f t="shared" si="7"/>
        <v>31791981026 03B</v>
      </c>
      <c r="M344" s="209" t="str">
        <f t="shared" si="8"/>
        <v>SLOVENSKÝ ZÁPASNÍCKY ZVÄZdBMolnár Zsuzsanna</v>
      </c>
      <c r="N344" s="210" t="str">
        <f t="shared" si="9"/>
        <v>31791981dB</v>
      </c>
    </row>
    <row r="345" spans="1:14" ht="9.75" customHeight="1" x14ac:dyDescent="0.25">
      <c r="A345" s="188" t="s">
        <v>1740</v>
      </c>
      <c r="B345" s="207" t="str">
        <f>VLOOKUP(A345,Adr!A:B,2,FALSE)</f>
        <v>SLOVENSKÝ ZÁPASNÍCKY ZVÄZ</v>
      </c>
      <c r="C345" s="189" t="s">
        <v>2745</v>
      </c>
      <c r="D345" s="110">
        <v>60000</v>
      </c>
      <c r="E345" s="208">
        <v>0</v>
      </c>
      <c r="F345" s="193" t="s">
        <v>381</v>
      </c>
      <c r="G345" s="194" t="s">
        <v>357</v>
      </c>
      <c r="H345" s="194" t="s">
        <v>2438</v>
      </c>
      <c r="I345" s="193" t="str">
        <f t="shared" si="5"/>
        <v>31791981d</v>
      </c>
      <c r="J345" s="194" t="str">
        <f t="shared" si="6"/>
        <v>31791981026 03</v>
      </c>
      <c r="K345" s="209"/>
      <c r="L345" s="194" t="str">
        <f t="shared" si="7"/>
        <v>31791981026 03B</v>
      </c>
      <c r="M345" s="209" t="str">
        <f t="shared" si="8"/>
        <v>SLOVENSKÝ ZÁPASNÍCKY ZVÄZdBSalkazanov Tajmuraz</v>
      </c>
      <c r="N345" s="210" t="str">
        <f t="shared" si="9"/>
        <v>31791981dB</v>
      </c>
    </row>
    <row r="346" spans="1:14" ht="9.75" customHeight="1" x14ac:dyDescent="0.25">
      <c r="A346" s="193" t="s">
        <v>1740</v>
      </c>
      <c r="B346" s="207" t="str">
        <f>VLOOKUP(A346,Adr!A:B,2,FALSE)</f>
        <v>SLOVENSKÝ ZÁPASNÍCKY ZVÄZ</v>
      </c>
      <c r="C346" s="189" t="s">
        <v>2746</v>
      </c>
      <c r="D346" s="110">
        <v>20000</v>
      </c>
      <c r="E346" s="212">
        <v>0</v>
      </c>
      <c r="F346" s="193" t="s">
        <v>381</v>
      </c>
      <c r="G346" s="194" t="s">
        <v>357</v>
      </c>
      <c r="H346" s="194" t="s">
        <v>2438</v>
      </c>
      <c r="I346" s="193" t="str">
        <f t="shared" si="5"/>
        <v>31791981d</v>
      </c>
      <c r="J346" s="194" t="str">
        <f t="shared" si="6"/>
        <v>31791981026 03</v>
      </c>
      <c r="K346" s="209"/>
      <c r="L346" s="194" t="str">
        <f t="shared" si="7"/>
        <v>31791981026 03B</v>
      </c>
      <c r="M346" s="209" t="str">
        <f t="shared" si="8"/>
        <v>SLOVENSKÝ ZÁPASNÍCKY ZVÄZdBTsakulov Batyrbek</v>
      </c>
      <c r="N346" s="210" t="str">
        <f t="shared" si="9"/>
        <v>31791981dB</v>
      </c>
    </row>
    <row r="347" spans="1:14" ht="9.75" customHeight="1" x14ac:dyDescent="0.25">
      <c r="A347" s="193" t="s">
        <v>1747</v>
      </c>
      <c r="B347" s="207" t="str">
        <f>VLOOKUP(A347,Adr!A:B,2,FALSE)</f>
        <v>Slovenský zväz bedmintonu</v>
      </c>
      <c r="C347" s="189" t="s">
        <v>2747</v>
      </c>
      <c r="D347" s="110">
        <v>292039</v>
      </c>
      <c r="E347" s="212">
        <v>0</v>
      </c>
      <c r="F347" s="193" t="s">
        <v>375</v>
      </c>
      <c r="G347" s="194" t="s">
        <v>355</v>
      </c>
      <c r="H347" s="194" t="s">
        <v>2438</v>
      </c>
      <c r="I347" s="193" t="str">
        <f t="shared" si="5"/>
        <v>30811546a</v>
      </c>
      <c r="J347" s="194" t="str">
        <f t="shared" si="6"/>
        <v>30811546026 02</v>
      </c>
      <c r="K347" s="209" t="s">
        <v>2748</v>
      </c>
      <c r="L347" s="194" t="str">
        <f t="shared" si="7"/>
        <v>30811546026 02B</v>
      </c>
      <c r="M347" s="209" t="str">
        <f t="shared" si="8"/>
        <v>Slovenský zväz bedmintonuaBbedminton - bežné transfery</v>
      </c>
      <c r="N347" s="210" t="str">
        <f t="shared" si="9"/>
        <v>30811546aB</v>
      </c>
    </row>
    <row r="348" spans="1:14" ht="9.75" customHeight="1" x14ac:dyDescent="0.25">
      <c r="A348" s="193" t="s">
        <v>1747</v>
      </c>
      <c r="B348" s="207" t="str">
        <f>VLOOKUP(A348,Adr!A:B,2,FALSE)</f>
        <v>Slovenský zväz bedmintonu</v>
      </c>
      <c r="C348" s="189" t="s">
        <v>2749</v>
      </c>
      <c r="D348" s="110">
        <v>10616</v>
      </c>
      <c r="E348" s="208">
        <v>0</v>
      </c>
      <c r="F348" s="193" t="s">
        <v>379</v>
      </c>
      <c r="G348" s="194" t="s">
        <v>357</v>
      </c>
      <c r="H348" s="194" t="s">
        <v>2438</v>
      </c>
      <c r="I348" s="193" t="str">
        <f t="shared" si="5"/>
        <v>30811546c</v>
      </c>
      <c r="J348" s="194" t="str">
        <f t="shared" si="6"/>
        <v>30811546026 03</v>
      </c>
      <c r="K348" s="209"/>
      <c r="L348" s="194" t="str">
        <f t="shared" si="7"/>
        <v>30811546026 03B</v>
      </c>
      <c r="M348" s="209" t="str">
        <f t="shared" si="8"/>
        <v>Slovenský zväz bedmintonucBzabezpečenie a rozvoj športu bedminton zdravotne postihnutých športovcov</v>
      </c>
      <c r="N348" s="210" t="str">
        <f t="shared" si="9"/>
        <v>30811546cB</v>
      </c>
    </row>
    <row r="349" spans="1:14" ht="9.75" customHeight="1" x14ac:dyDescent="0.25">
      <c r="A349" s="193" t="s">
        <v>1754</v>
      </c>
      <c r="B349" s="207" t="str">
        <f>VLOOKUP(A349,Adr!A:B,2,FALSE)</f>
        <v>Slovenský zväz biatlonu</v>
      </c>
      <c r="C349" s="194" t="s">
        <v>2750</v>
      </c>
      <c r="D349" s="213">
        <v>393086</v>
      </c>
      <c r="E349" s="208">
        <v>0</v>
      </c>
      <c r="F349" s="193" t="s">
        <v>375</v>
      </c>
      <c r="G349" s="194" t="s">
        <v>355</v>
      </c>
      <c r="H349" s="194" t="s">
        <v>2438</v>
      </c>
      <c r="I349" s="193" t="str">
        <f t="shared" si="5"/>
        <v>35656743a</v>
      </c>
      <c r="J349" s="194" t="str">
        <f t="shared" si="6"/>
        <v>35656743026 02</v>
      </c>
      <c r="K349" s="209" t="s">
        <v>2751</v>
      </c>
      <c r="L349" s="194" t="str">
        <f t="shared" si="7"/>
        <v>35656743026 02B</v>
      </c>
      <c r="M349" s="209" t="str">
        <f t="shared" si="8"/>
        <v>Slovenský zväz biatlonuaBbiatlon - bežné transfery</v>
      </c>
      <c r="N349" s="210" t="str">
        <f t="shared" si="9"/>
        <v>35656743aB</v>
      </c>
    </row>
    <row r="350" spans="1:14" ht="9.75" customHeight="1" x14ac:dyDescent="0.25">
      <c r="A350" s="188" t="s">
        <v>1754</v>
      </c>
      <c r="B350" s="207" t="str">
        <f>VLOOKUP(A350,Adr!A:B,2,FALSE)</f>
        <v>Slovenský zväz biatlonu</v>
      </c>
      <c r="C350" s="189" t="s">
        <v>2752</v>
      </c>
      <c r="D350" s="110">
        <v>40000</v>
      </c>
      <c r="E350" s="208">
        <v>0</v>
      </c>
      <c r="F350" s="193" t="s">
        <v>381</v>
      </c>
      <c r="G350" s="194" t="s">
        <v>357</v>
      </c>
      <c r="H350" s="194" t="s">
        <v>2438</v>
      </c>
      <c r="I350" s="193" t="str">
        <f t="shared" si="5"/>
        <v>35656743d</v>
      </c>
      <c r="J350" s="194" t="str">
        <f t="shared" si="6"/>
        <v>35656743026 03</v>
      </c>
      <c r="K350" s="209"/>
      <c r="L350" s="194" t="str">
        <f t="shared" si="7"/>
        <v>35656743026 03B</v>
      </c>
      <c r="M350" s="209" t="str">
        <f t="shared" si="8"/>
        <v>Slovenský zväz biatlonudBBátovská Fialková Paulína</v>
      </c>
      <c r="N350" s="210" t="str">
        <f t="shared" si="9"/>
        <v>35656743dB</v>
      </c>
    </row>
    <row r="351" spans="1:14" ht="9.75" customHeight="1" x14ac:dyDescent="0.25">
      <c r="A351" s="193" t="s">
        <v>1754</v>
      </c>
      <c r="B351" s="207" t="str">
        <f>VLOOKUP(A351,Adr!A:B,2,FALSE)</f>
        <v>Slovenský zväz biatlonu</v>
      </c>
      <c r="C351" s="211" t="s">
        <v>2753</v>
      </c>
      <c r="D351" s="110">
        <v>25000</v>
      </c>
      <c r="E351" s="212">
        <v>0</v>
      </c>
      <c r="F351" s="193" t="s">
        <v>381</v>
      </c>
      <c r="G351" s="194" t="s">
        <v>357</v>
      </c>
      <c r="H351" s="194" t="s">
        <v>2438</v>
      </c>
      <c r="I351" s="193" t="str">
        <f t="shared" si="5"/>
        <v>35656743d</v>
      </c>
      <c r="J351" s="194" t="str">
        <f t="shared" si="6"/>
        <v>35656743026 03</v>
      </c>
      <c r="K351" s="209"/>
      <c r="L351" s="194" t="str">
        <f t="shared" si="7"/>
        <v>35656743026 03B</v>
      </c>
      <c r="M351" s="209" t="str">
        <f t="shared" si="8"/>
        <v>Slovenský zväz biatlonudBBorguľa Jakub</v>
      </c>
      <c r="N351" s="210" t="str">
        <f t="shared" si="9"/>
        <v>35656743dB</v>
      </c>
    </row>
    <row r="352" spans="1:14" ht="9.75" customHeight="1" x14ac:dyDescent="0.25">
      <c r="A352" s="193" t="s">
        <v>1754</v>
      </c>
      <c r="B352" s="207" t="str">
        <f>VLOOKUP(A352,Adr!A:B,2,FALSE)</f>
        <v>Slovenský zväz biatlonu</v>
      </c>
      <c r="C352" s="211" t="s">
        <v>2754</v>
      </c>
      <c r="D352" s="110">
        <v>10000</v>
      </c>
      <c r="E352" s="208">
        <v>0</v>
      </c>
      <c r="F352" s="193" t="s">
        <v>381</v>
      </c>
      <c r="G352" s="194" t="s">
        <v>357</v>
      </c>
      <c r="H352" s="194" t="s">
        <v>2438</v>
      </c>
      <c r="I352" s="193" t="str">
        <f t="shared" si="5"/>
        <v>35656743d</v>
      </c>
      <c r="J352" s="194" t="str">
        <f t="shared" si="6"/>
        <v>35656743026 03</v>
      </c>
      <c r="K352" s="209"/>
      <c r="L352" s="194" t="str">
        <f t="shared" si="7"/>
        <v>35656743026 03B</v>
      </c>
      <c r="M352" s="209" t="str">
        <f t="shared" si="8"/>
        <v>Slovenský zväz biatlonudBIskhakov Arthur</v>
      </c>
      <c r="N352" s="210" t="str">
        <f t="shared" si="9"/>
        <v>35656743dB</v>
      </c>
    </row>
    <row r="353" spans="1:14" ht="9.75" customHeight="1" x14ac:dyDescent="0.25">
      <c r="A353" s="193" t="s">
        <v>1754</v>
      </c>
      <c r="B353" s="207" t="str">
        <f>VLOOKUP(A353,Adr!A:B,2,FALSE)</f>
        <v>Slovenský zväz biatlonu</v>
      </c>
      <c r="C353" s="189" t="s">
        <v>2755</v>
      </c>
      <c r="D353" s="110">
        <v>50000</v>
      </c>
      <c r="E353" s="212">
        <v>0</v>
      </c>
      <c r="F353" s="193" t="s">
        <v>381</v>
      </c>
      <c r="G353" s="194" t="s">
        <v>357</v>
      </c>
      <c r="H353" s="194" t="s">
        <v>2438</v>
      </c>
      <c r="I353" s="193" t="str">
        <f t="shared" si="5"/>
        <v>35656743d</v>
      </c>
      <c r="J353" s="194" t="str">
        <f t="shared" si="6"/>
        <v>35656743026 03</v>
      </c>
      <c r="K353" s="209"/>
      <c r="L353" s="194" t="str">
        <f t="shared" si="7"/>
        <v>35656743026 03B</v>
      </c>
      <c r="M353" s="209" t="str">
        <f t="shared" si="8"/>
        <v>Slovenský zväz biatlonudBKapustová Ema</v>
      </c>
      <c r="N353" s="210" t="str">
        <f t="shared" si="9"/>
        <v>35656743dB</v>
      </c>
    </row>
    <row r="354" spans="1:14" ht="9.75" customHeight="1" x14ac:dyDescent="0.25">
      <c r="A354" s="193" t="s">
        <v>1754</v>
      </c>
      <c r="B354" s="207" t="str">
        <f>VLOOKUP(A354,Adr!A:B,2,FALSE)</f>
        <v>Slovenský zväz biatlonu</v>
      </c>
      <c r="C354" s="189" t="s">
        <v>2756</v>
      </c>
      <c r="D354" s="110">
        <v>20000</v>
      </c>
      <c r="E354" s="208">
        <v>0</v>
      </c>
      <c r="F354" s="193" t="s">
        <v>381</v>
      </c>
      <c r="G354" s="194" t="s">
        <v>357</v>
      </c>
      <c r="H354" s="194" t="s">
        <v>2438</v>
      </c>
      <c r="I354" s="193" t="str">
        <f t="shared" si="5"/>
        <v>35656743d</v>
      </c>
      <c r="J354" s="194" t="str">
        <f t="shared" si="6"/>
        <v>35656743026 03</v>
      </c>
      <c r="K354" s="209"/>
      <c r="L354" s="194" t="str">
        <f t="shared" si="7"/>
        <v>35656743026 03B</v>
      </c>
      <c r="M354" s="209" t="str">
        <f t="shared" si="8"/>
        <v>Slovenský zväz biatlonudBKuzminová Anastasiya</v>
      </c>
      <c r="N354" s="210" t="str">
        <f t="shared" si="9"/>
        <v>35656743dB</v>
      </c>
    </row>
    <row r="355" spans="1:14" ht="9.75" customHeight="1" x14ac:dyDescent="0.25">
      <c r="A355" s="193" t="s">
        <v>1754</v>
      </c>
      <c r="B355" s="207" t="str">
        <f>VLOOKUP(A355,Adr!A:B,2,FALSE)</f>
        <v>Slovenský zväz biatlonu</v>
      </c>
      <c r="C355" s="211" t="s">
        <v>2757</v>
      </c>
      <c r="D355" s="110">
        <v>10000</v>
      </c>
      <c r="E355" s="208">
        <v>0</v>
      </c>
      <c r="F355" s="193" t="s">
        <v>381</v>
      </c>
      <c r="G355" s="194" t="s">
        <v>357</v>
      </c>
      <c r="H355" s="194" t="s">
        <v>2438</v>
      </c>
      <c r="I355" s="193" t="str">
        <f t="shared" si="5"/>
        <v>35656743d</v>
      </c>
      <c r="J355" s="194" t="str">
        <f t="shared" si="6"/>
        <v>35656743026 03</v>
      </c>
      <c r="K355" s="209"/>
      <c r="L355" s="194" t="str">
        <f t="shared" si="7"/>
        <v>35656743026 03B</v>
      </c>
      <c r="M355" s="209" t="str">
        <f t="shared" si="8"/>
        <v>Slovenský zväz biatlonudBStraková Michaela</v>
      </c>
      <c r="N355" s="210" t="str">
        <f t="shared" si="9"/>
        <v>35656743dB</v>
      </c>
    </row>
    <row r="356" spans="1:14" ht="9.75" customHeight="1" x14ac:dyDescent="0.25">
      <c r="A356" s="193" t="s">
        <v>1754</v>
      </c>
      <c r="B356" s="207" t="str">
        <f>VLOOKUP(A356,Adr!A:B,2,FALSE)</f>
        <v>Slovenský zväz biatlonu</v>
      </c>
      <c r="C356" s="189" t="s">
        <v>2758</v>
      </c>
      <c r="D356" s="110">
        <v>10000</v>
      </c>
      <c r="E356" s="208">
        <v>0</v>
      </c>
      <c r="F356" s="193" t="s">
        <v>381</v>
      </c>
      <c r="G356" s="194" t="s">
        <v>357</v>
      </c>
      <c r="H356" s="194" t="s">
        <v>2438</v>
      </c>
      <c r="I356" s="193" t="str">
        <f t="shared" si="5"/>
        <v>35656743d</v>
      </c>
      <c r="J356" s="194" t="str">
        <f t="shared" si="6"/>
        <v>35656743026 03</v>
      </c>
      <c r="K356" s="209"/>
      <c r="L356" s="194" t="str">
        <f t="shared" si="7"/>
        <v>35656743026 03B</v>
      </c>
      <c r="M356" s="209" t="str">
        <f t="shared" si="8"/>
        <v>Slovenský zväz biatlonudBštafeta - biatlon - juniori</v>
      </c>
      <c r="N356" s="210" t="str">
        <f t="shared" si="9"/>
        <v>35656743dB</v>
      </c>
    </row>
    <row r="357" spans="1:14" ht="9.75" customHeight="1" x14ac:dyDescent="0.25">
      <c r="A357" s="193" t="s">
        <v>1754</v>
      </c>
      <c r="B357" s="207" t="str">
        <f>VLOOKUP(A357,Adr!A:B,2,FALSE)</f>
        <v>Slovenský zväz biatlonu</v>
      </c>
      <c r="C357" s="189" t="s">
        <v>2759</v>
      </c>
      <c r="D357" s="110">
        <v>10000</v>
      </c>
      <c r="E357" s="208">
        <v>0</v>
      </c>
      <c r="F357" s="193" t="s">
        <v>381</v>
      </c>
      <c r="G357" s="194" t="s">
        <v>357</v>
      </c>
      <c r="H357" s="194" t="s">
        <v>2438</v>
      </c>
      <c r="I357" s="193" t="str">
        <f t="shared" si="5"/>
        <v>35656743d</v>
      </c>
      <c r="J357" s="194" t="str">
        <f t="shared" si="6"/>
        <v>35656743026 03</v>
      </c>
      <c r="K357" s="209"/>
      <c r="L357" s="194" t="str">
        <f t="shared" si="7"/>
        <v>35656743026 03B</v>
      </c>
      <c r="M357" s="209" t="str">
        <f t="shared" si="8"/>
        <v>Slovenský zväz biatlonudBštafeta - biatlon - juniorky</v>
      </c>
      <c r="N357" s="210" t="str">
        <f t="shared" si="9"/>
        <v>35656743dB</v>
      </c>
    </row>
    <row r="358" spans="1:14" ht="9.75" customHeight="1" x14ac:dyDescent="0.25">
      <c r="A358" s="193" t="s">
        <v>1754</v>
      </c>
      <c r="B358" s="207" t="str">
        <f>VLOOKUP(A358,Adr!A:B,2,FALSE)</f>
        <v>Slovenský zväz biatlonu</v>
      </c>
      <c r="C358" s="189" t="s">
        <v>2760</v>
      </c>
      <c r="D358" s="110">
        <v>30000</v>
      </c>
      <c r="E358" s="212">
        <v>0</v>
      </c>
      <c r="F358" s="193" t="s">
        <v>381</v>
      </c>
      <c r="G358" s="194" t="s">
        <v>357</v>
      </c>
      <c r="H358" s="194" t="s">
        <v>2438</v>
      </c>
      <c r="I358" s="193" t="str">
        <f t="shared" si="5"/>
        <v>35656743d</v>
      </c>
      <c r="J358" s="194" t="str">
        <f t="shared" si="6"/>
        <v>35656743026 03</v>
      </c>
      <c r="K358" s="209"/>
      <c r="L358" s="194" t="str">
        <f t="shared" si="7"/>
        <v>35656743026 03B</v>
      </c>
      <c r="M358" s="209" t="str">
        <f t="shared" si="8"/>
        <v>Slovenský zväz biatlonudBštafeta - biatlon - ženy</v>
      </c>
      <c r="N358" s="210" t="str">
        <f t="shared" si="9"/>
        <v>35656743dB</v>
      </c>
    </row>
    <row r="359" spans="1:14" ht="9.75" customHeight="1" x14ac:dyDescent="0.25">
      <c r="A359" s="193" t="s">
        <v>1762</v>
      </c>
      <c r="B359" s="207" t="str">
        <f>VLOOKUP(A359,Adr!A:B,2,FALSE)</f>
        <v>Slovenský zväz bobistov</v>
      </c>
      <c r="C359" s="189" t="s">
        <v>2761</v>
      </c>
      <c r="D359" s="110">
        <v>62770</v>
      </c>
      <c r="E359" s="208">
        <v>0</v>
      </c>
      <c r="F359" s="193" t="s">
        <v>375</v>
      </c>
      <c r="G359" s="194" t="s">
        <v>355</v>
      </c>
      <c r="H359" s="194" t="s">
        <v>2438</v>
      </c>
      <c r="I359" s="193" t="str">
        <f t="shared" si="5"/>
        <v>36067580a</v>
      </c>
      <c r="J359" s="194" t="str">
        <f t="shared" si="6"/>
        <v>36067580026 02</v>
      </c>
      <c r="K359" s="209" t="s">
        <v>2762</v>
      </c>
      <c r="L359" s="194" t="str">
        <f t="shared" si="7"/>
        <v>36067580026 02B</v>
      </c>
      <c r="M359" s="209" t="str">
        <f t="shared" si="8"/>
        <v>Slovenský zväz bobistovaBboby a skeleton - bežné transfery</v>
      </c>
      <c r="N359" s="210" t="str">
        <f t="shared" si="9"/>
        <v>36067580aB</v>
      </c>
    </row>
    <row r="360" spans="1:14" ht="9.75" customHeight="1" x14ac:dyDescent="0.25">
      <c r="A360" s="193" t="s">
        <v>1770</v>
      </c>
      <c r="B360" s="207" t="str">
        <f>VLOOKUP(A360,Adr!A:B,2,FALSE)</f>
        <v>Slovenský zväz cyklistiky</v>
      </c>
      <c r="C360" s="211" t="s">
        <v>2763</v>
      </c>
      <c r="D360" s="110">
        <v>1534198</v>
      </c>
      <c r="E360" s="212">
        <v>0</v>
      </c>
      <c r="F360" s="193" t="s">
        <v>375</v>
      </c>
      <c r="G360" s="194" t="s">
        <v>355</v>
      </c>
      <c r="H360" s="194" t="s">
        <v>2438</v>
      </c>
      <c r="I360" s="193" t="str">
        <f t="shared" si="5"/>
        <v>00684112a</v>
      </c>
      <c r="J360" s="194" t="str">
        <f t="shared" si="6"/>
        <v>00684112026 02</v>
      </c>
      <c r="K360" s="209" t="s">
        <v>2764</v>
      </c>
      <c r="L360" s="194" t="str">
        <f t="shared" si="7"/>
        <v>00684112026 02B</v>
      </c>
      <c r="M360" s="209" t="str">
        <f t="shared" si="8"/>
        <v>Slovenský zväz cyklistikyaBcyklistika - bežné transfery</v>
      </c>
      <c r="N360" s="210" t="str">
        <f t="shared" si="9"/>
        <v>00684112aB</v>
      </c>
    </row>
    <row r="361" spans="1:14" ht="9.75" customHeight="1" x14ac:dyDescent="0.25">
      <c r="A361" s="193" t="s">
        <v>1770</v>
      </c>
      <c r="B361" s="207" t="str">
        <f>VLOOKUP(A361,Adr!A:B,2,FALSE)</f>
        <v>Slovenský zväz cyklistiky</v>
      </c>
      <c r="C361" s="194" t="s">
        <v>2765</v>
      </c>
      <c r="D361" s="213">
        <v>64184</v>
      </c>
      <c r="E361" s="212">
        <v>0</v>
      </c>
      <c r="F361" s="193" t="s">
        <v>379</v>
      </c>
      <c r="G361" s="194" t="s">
        <v>357</v>
      </c>
      <c r="H361" s="194" t="s">
        <v>2438</v>
      </c>
      <c r="I361" s="193" t="str">
        <f t="shared" si="5"/>
        <v>00684112c</v>
      </c>
      <c r="J361" s="194" t="str">
        <f t="shared" si="6"/>
        <v>00684112026 03</v>
      </c>
      <c r="K361" s="209"/>
      <c r="L361" s="194" t="str">
        <f t="shared" si="7"/>
        <v>00684112026 03B</v>
      </c>
      <c r="M361" s="209" t="str">
        <f t="shared" si="8"/>
        <v>Slovenský zväz cyklistikycBzabezpečenie a rozvoj športu cyklistika zdravotne postihnutých športovcov</v>
      </c>
      <c r="N361" s="210" t="str">
        <f t="shared" si="9"/>
        <v>00684112cB</v>
      </c>
    </row>
    <row r="362" spans="1:14" ht="9.75" customHeight="1" x14ac:dyDescent="0.25">
      <c r="A362" s="193" t="s">
        <v>1770</v>
      </c>
      <c r="B362" s="207" t="str">
        <f>VLOOKUP(A362,Adr!A:B,2,FALSE)</f>
        <v>Slovenský zväz cyklistiky</v>
      </c>
      <c r="C362" s="189" t="s">
        <v>2766</v>
      </c>
      <c r="D362" s="110">
        <v>25000</v>
      </c>
      <c r="E362" s="208">
        <v>0</v>
      </c>
      <c r="F362" s="193" t="s">
        <v>381</v>
      </c>
      <c r="G362" s="194" t="s">
        <v>357</v>
      </c>
      <c r="H362" s="194" t="s">
        <v>2438</v>
      </c>
      <c r="I362" s="193" t="str">
        <f t="shared" si="5"/>
        <v>00684112d</v>
      </c>
      <c r="J362" s="194" t="str">
        <f t="shared" si="6"/>
        <v>00684112026 03</v>
      </c>
      <c r="K362" s="209"/>
      <c r="L362" s="194" t="str">
        <f t="shared" si="7"/>
        <v>00684112026 03B</v>
      </c>
      <c r="M362" s="209" t="str">
        <f t="shared" si="8"/>
        <v>Slovenský zväz cyklistikydBČorej Jozef</v>
      </c>
      <c r="N362" s="210" t="str">
        <f t="shared" si="9"/>
        <v>00684112dB</v>
      </c>
    </row>
    <row r="363" spans="1:14" ht="9.75" customHeight="1" x14ac:dyDescent="0.25">
      <c r="A363" s="193" t="s">
        <v>1770</v>
      </c>
      <c r="B363" s="207" t="str">
        <f>VLOOKUP(A363,Adr!A:B,2,FALSE)</f>
        <v>Slovenský zväz cyklistiky</v>
      </c>
      <c r="C363" s="189" t="s">
        <v>2767</v>
      </c>
      <c r="D363" s="110">
        <v>25000</v>
      </c>
      <c r="E363" s="212">
        <v>0</v>
      </c>
      <c r="F363" s="193" t="s">
        <v>381</v>
      </c>
      <c r="G363" s="194" t="s">
        <v>357</v>
      </c>
      <c r="H363" s="194" t="s">
        <v>2438</v>
      </c>
      <c r="I363" s="193" t="str">
        <f t="shared" si="5"/>
        <v>00684112d</v>
      </c>
      <c r="J363" s="194" t="str">
        <f t="shared" si="6"/>
        <v>00684112026 03</v>
      </c>
      <c r="K363" s="209"/>
      <c r="L363" s="194" t="str">
        <f t="shared" si="7"/>
        <v>00684112026 03B</v>
      </c>
      <c r="M363" s="209" t="str">
        <f t="shared" si="8"/>
        <v>Slovenský zväz cyklistikydBChladoňová Viktória</v>
      </c>
      <c r="N363" s="210" t="str">
        <f t="shared" si="9"/>
        <v>00684112dB</v>
      </c>
    </row>
    <row r="364" spans="1:14" ht="9.75" customHeight="1" x14ac:dyDescent="0.25">
      <c r="A364" s="193" t="s">
        <v>1770</v>
      </c>
      <c r="B364" s="207" t="str">
        <f>VLOOKUP(A364,Adr!A:B,2,FALSE)</f>
        <v>Slovenský zväz cyklistiky</v>
      </c>
      <c r="C364" s="211" t="s">
        <v>2768</v>
      </c>
      <c r="D364" s="110">
        <v>20000</v>
      </c>
      <c r="E364" s="208">
        <v>0</v>
      </c>
      <c r="F364" s="193" t="s">
        <v>381</v>
      </c>
      <c r="G364" s="194" t="s">
        <v>357</v>
      </c>
      <c r="H364" s="194" t="s">
        <v>2438</v>
      </c>
      <c r="I364" s="193" t="str">
        <f t="shared" si="5"/>
        <v>00684112d</v>
      </c>
      <c r="J364" s="194" t="str">
        <f t="shared" si="6"/>
        <v>00684112026 03</v>
      </c>
      <c r="K364" s="209"/>
      <c r="L364" s="194" t="str">
        <f t="shared" si="7"/>
        <v>00684112026 03B</v>
      </c>
      <c r="M364" s="209" t="str">
        <f t="shared" si="8"/>
        <v>Slovenský zväz cyklistikydBJenčušová Nora</v>
      </c>
      <c r="N364" s="210" t="str">
        <f t="shared" si="9"/>
        <v>00684112dB</v>
      </c>
    </row>
    <row r="365" spans="1:14" ht="9.75" customHeight="1" x14ac:dyDescent="0.25">
      <c r="A365" s="193" t="s">
        <v>1770</v>
      </c>
      <c r="B365" s="207" t="str">
        <f>VLOOKUP(A365,Adr!A:B,2,FALSE)</f>
        <v>Slovenský zväz cyklistiky</v>
      </c>
      <c r="C365" s="189" t="s">
        <v>2769</v>
      </c>
      <c r="D365" s="110">
        <v>20000</v>
      </c>
      <c r="E365" s="212">
        <v>0</v>
      </c>
      <c r="F365" s="193" t="s">
        <v>381</v>
      </c>
      <c r="G365" s="194" t="s">
        <v>357</v>
      </c>
      <c r="H365" s="194" t="s">
        <v>2438</v>
      </c>
      <c r="I365" s="193" t="str">
        <f t="shared" si="5"/>
        <v>00684112d</v>
      </c>
      <c r="J365" s="194" t="str">
        <f t="shared" si="6"/>
        <v>00684112026 03</v>
      </c>
      <c r="K365" s="209"/>
      <c r="L365" s="194" t="str">
        <f t="shared" si="7"/>
        <v>00684112026 03B</v>
      </c>
      <c r="M365" s="209" t="str">
        <f t="shared" si="8"/>
        <v>Slovenský zväz cyklistikydBKubiš Lukáš</v>
      </c>
      <c r="N365" s="210" t="str">
        <f t="shared" si="9"/>
        <v>00684112dB</v>
      </c>
    </row>
    <row r="366" spans="1:14" ht="9.75" customHeight="1" x14ac:dyDescent="0.25">
      <c r="A366" s="193" t="s">
        <v>1770</v>
      </c>
      <c r="B366" s="207" t="str">
        <f>VLOOKUP(A366,Adr!A:B,2,FALSE)</f>
        <v>Slovenský zväz cyklistiky</v>
      </c>
      <c r="C366" s="211" t="s">
        <v>2770</v>
      </c>
      <c r="D366" s="110">
        <v>25000</v>
      </c>
      <c r="E366" s="212">
        <v>0</v>
      </c>
      <c r="F366" s="193" t="s">
        <v>381</v>
      </c>
      <c r="G366" s="194" t="s">
        <v>357</v>
      </c>
      <c r="H366" s="194" t="s">
        <v>2438</v>
      </c>
      <c r="I366" s="193" t="str">
        <f t="shared" si="5"/>
        <v>00684112d</v>
      </c>
      <c r="J366" s="194" t="str">
        <f t="shared" si="6"/>
        <v>00684112026 03</v>
      </c>
      <c r="K366" s="209"/>
      <c r="L366" s="194" t="str">
        <f t="shared" si="7"/>
        <v>00684112026 03B</v>
      </c>
      <c r="M366" s="209" t="str">
        <f t="shared" si="8"/>
        <v>Slovenský zväz cyklistikydBManiková Dominika</v>
      </c>
      <c r="N366" s="210" t="str">
        <f t="shared" si="9"/>
        <v>00684112dB</v>
      </c>
    </row>
    <row r="367" spans="1:14" ht="9.75" customHeight="1" x14ac:dyDescent="0.25">
      <c r="A367" s="193" t="s">
        <v>1770</v>
      </c>
      <c r="B367" s="207" t="str">
        <f>VLOOKUP(A367,Adr!A:B,2,FALSE)</f>
        <v>Slovenský zväz cyklistiky</v>
      </c>
      <c r="C367" s="189" t="s">
        <v>2771</v>
      </c>
      <c r="D367" s="110">
        <v>55000</v>
      </c>
      <c r="E367" s="208">
        <v>0</v>
      </c>
      <c r="F367" s="193" t="s">
        <v>381</v>
      </c>
      <c r="G367" s="194" t="s">
        <v>357</v>
      </c>
      <c r="H367" s="194" t="s">
        <v>2438</v>
      </c>
      <c r="I367" s="193" t="str">
        <f t="shared" si="5"/>
        <v>00684112d</v>
      </c>
      <c r="J367" s="194" t="str">
        <f t="shared" si="6"/>
        <v>00684112026 03</v>
      </c>
      <c r="K367" s="209"/>
      <c r="L367" s="194" t="str">
        <f t="shared" si="7"/>
        <v>00684112026 03B</v>
      </c>
      <c r="M367" s="209" t="str">
        <f t="shared" si="8"/>
        <v>Slovenský zväz cyklistikydBMetelka Jozef</v>
      </c>
      <c r="N367" s="210" t="str">
        <f t="shared" si="9"/>
        <v>00684112dB</v>
      </c>
    </row>
    <row r="368" spans="1:14" ht="9.75" customHeight="1" x14ac:dyDescent="0.25">
      <c r="A368" s="188" t="s">
        <v>1770</v>
      </c>
      <c r="B368" s="207" t="str">
        <f>VLOOKUP(A368,Adr!A:B,2,FALSE)</f>
        <v>Slovenský zväz cyklistiky</v>
      </c>
      <c r="C368" s="211" t="s">
        <v>2772</v>
      </c>
      <c r="D368" s="110">
        <v>10000</v>
      </c>
      <c r="E368" s="212">
        <v>0</v>
      </c>
      <c r="F368" s="193" t="s">
        <v>381</v>
      </c>
      <c r="G368" s="194" t="s">
        <v>357</v>
      </c>
      <c r="H368" s="194" t="s">
        <v>2438</v>
      </c>
      <c r="I368" s="193" t="str">
        <f t="shared" si="5"/>
        <v>00684112d</v>
      </c>
      <c r="J368" s="194" t="str">
        <f t="shared" si="6"/>
        <v>00684112026 03</v>
      </c>
      <c r="K368" s="209"/>
      <c r="L368" s="194" t="str">
        <f t="shared" si="7"/>
        <v>00684112026 03B</v>
      </c>
      <c r="M368" s="209" t="str">
        <f t="shared" si="8"/>
        <v>Slovenský zväz cyklistikydBStrečko Ondrej</v>
      </c>
      <c r="N368" s="210" t="str">
        <f t="shared" si="9"/>
        <v>00684112dB</v>
      </c>
    </row>
    <row r="369" spans="1:14" ht="9.75" customHeight="1" x14ac:dyDescent="0.25">
      <c r="A369" s="193" t="s">
        <v>1770</v>
      </c>
      <c r="B369" s="207" t="str">
        <f>VLOOKUP(A369,Adr!A:B,2,FALSE)</f>
        <v>Slovenský zväz cyklistiky</v>
      </c>
      <c r="C369" s="211" t="s">
        <v>2773</v>
      </c>
      <c r="D369" s="110">
        <v>20000</v>
      </c>
      <c r="E369" s="208">
        <v>0</v>
      </c>
      <c r="F369" s="193" t="s">
        <v>381</v>
      </c>
      <c r="G369" s="194" t="s">
        <v>357</v>
      </c>
      <c r="H369" s="194" t="s">
        <v>2438</v>
      </c>
      <c r="I369" s="193" t="str">
        <f t="shared" si="5"/>
        <v>00684112d</v>
      </c>
      <c r="J369" s="194" t="str">
        <f t="shared" si="6"/>
        <v>00684112026 03</v>
      </c>
      <c r="K369" s="209"/>
      <c r="L369" s="194" t="str">
        <f t="shared" si="7"/>
        <v>00684112026 03B</v>
      </c>
      <c r="M369" s="209" t="str">
        <f t="shared" si="8"/>
        <v>Slovenský zväz cyklistikydBSvrček Martin</v>
      </c>
      <c r="N369" s="210" t="str">
        <f t="shared" si="9"/>
        <v>00684112dB</v>
      </c>
    </row>
    <row r="370" spans="1:14" ht="9.75" customHeight="1" x14ac:dyDescent="0.25">
      <c r="A370" s="193" t="s">
        <v>1770</v>
      </c>
      <c r="B370" s="207" t="str">
        <f>VLOOKUP(A370,Adr!A:B,2,FALSE)</f>
        <v>Slovenský zväz cyklistiky</v>
      </c>
      <c r="C370" s="211" t="s">
        <v>2774</v>
      </c>
      <c r="D370" s="190">
        <v>58000</v>
      </c>
      <c r="E370" s="212">
        <v>0</v>
      </c>
      <c r="F370" s="193" t="s">
        <v>385</v>
      </c>
      <c r="G370" s="194" t="s">
        <v>357</v>
      </c>
      <c r="H370" s="194" t="s">
        <v>2438</v>
      </c>
      <c r="I370" s="193" t="str">
        <f t="shared" si="5"/>
        <v>00684112f</v>
      </c>
      <c r="J370" s="194" t="str">
        <f t="shared" si="6"/>
        <v>00684112026 03</v>
      </c>
      <c r="K370" s="209"/>
      <c r="L370" s="194" t="str">
        <f t="shared" si="7"/>
        <v>00684112026 03B</v>
      </c>
      <c r="M370" s="209" t="str">
        <f t="shared" si="8"/>
        <v>Slovenský zväz cyklistikyfBPodpora činnosti centier talentovanej mládeže</v>
      </c>
      <c r="N370" s="210" t="str">
        <f t="shared" si="9"/>
        <v>00684112fB</v>
      </c>
    </row>
    <row r="371" spans="1:14" ht="9.75" customHeight="1" x14ac:dyDescent="0.25">
      <c r="A371" s="193" t="s">
        <v>1770</v>
      </c>
      <c r="B371" s="207" t="str">
        <f>VLOOKUP(A371,Adr!A:B,2,FALSE)</f>
        <v>Slovenský zväz cyklistiky</v>
      </c>
      <c r="C371" s="104" t="s">
        <v>2774</v>
      </c>
      <c r="D371" s="195">
        <v>70000</v>
      </c>
      <c r="E371" s="212">
        <v>0</v>
      </c>
      <c r="F371" s="193" t="s">
        <v>385</v>
      </c>
      <c r="G371" s="194" t="s">
        <v>357</v>
      </c>
      <c r="H371" s="194" t="s">
        <v>2775</v>
      </c>
      <c r="I371" s="193" t="str">
        <f t="shared" si="5"/>
        <v>00684112f</v>
      </c>
      <c r="J371" s="194" t="str">
        <f t="shared" si="6"/>
        <v>00684112026 03</v>
      </c>
      <c r="K371" s="209"/>
      <c r="L371" s="194" t="str">
        <f t="shared" si="7"/>
        <v>00684112026 03K</v>
      </c>
      <c r="M371" s="209" t="str">
        <f t="shared" si="8"/>
        <v>Slovenský zväz cyklistikyfKPodpora činnosti centier talentovanej mládeže</v>
      </c>
      <c r="N371" s="210" t="str">
        <f t="shared" si="9"/>
        <v>00684112fK</v>
      </c>
    </row>
    <row r="372" spans="1:14" ht="9.75" customHeight="1" x14ac:dyDescent="0.25">
      <c r="A372" s="188" t="s">
        <v>1770</v>
      </c>
      <c r="B372" s="207" t="str">
        <f>VLOOKUP(A372,Adr!A:B,2,FALSE)</f>
        <v>Slovenský zväz cyklistiky</v>
      </c>
      <c r="C372" s="189" t="s">
        <v>2776</v>
      </c>
      <c r="D372" s="110">
        <v>80000</v>
      </c>
      <c r="E372" s="208">
        <v>0</v>
      </c>
      <c r="F372" s="193" t="s">
        <v>385</v>
      </c>
      <c r="G372" s="194" t="s">
        <v>357</v>
      </c>
      <c r="H372" s="194" t="s">
        <v>2438</v>
      </c>
      <c r="I372" s="193" t="str">
        <f t="shared" si="5"/>
        <v>00684112f</v>
      </c>
      <c r="J372" s="194" t="str">
        <f t="shared" si="6"/>
        <v>00684112026 03</v>
      </c>
      <c r="K372" s="209"/>
      <c r="L372" s="194" t="str">
        <f t="shared" si="7"/>
        <v>00684112026 03B</v>
      </c>
      <c r="M372" s="209" t="str">
        <f t="shared" si="8"/>
        <v>Slovenský zväz cyklistikyfBZorganizovanie kongresu európskej cyklistickej únie na Slovensku</v>
      </c>
      <c r="N372" s="210" t="str">
        <f t="shared" si="9"/>
        <v>00684112fB</v>
      </c>
    </row>
    <row r="373" spans="1:14" ht="9.75" customHeight="1" x14ac:dyDescent="0.25">
      <c r="A373" s="193" t="s">
        <v>1778</v>
      </c>
      <c r="B373" s="207" t="str">
        <f>VLOOKUP(A373,Adr!A:B,2,FALSE)</f>
        <v>Slovenský zväz dráhového golfu</v>
      </c>
      <c r="C373" s="211" t="s">
        <v>2777</v>
      </c>
      <c r="D373" s="110">
        <v>20983</v>
      </c>
      <c r="E373" s="208">
        <v>0</v>
      </c>
      <c r="F373" s="193" t="s">
        <v>375</v>
      </c>
      <c r="G373" s="194" t="s">
        <v>355</v>
      </c>
      <c r="H373" s="194" t="s">
        <v>2438</v>
      </c>
      <c r="I373" s="193" t="str">
        <f t="shared" si="5"/>
        <v>31806431a</v>
      </c>
      <c r="J373" s="194" t="str">
        <f t="shared" si="6"/>
        <v>31806431026 02</v>
      </c>
      <c r="K373" s="209" t="s">
        <v>2778</v>
      </c>
      <c r="L373" s="194" t="str">
        <f t="shared" si="7"/>
        <v>31806431026 02B</v>
      </c>
      <c r="M373" s="209" t="str">
        <f t="shared" si="8"/>
        <v>Slovenský zväz dráhového golfuaBdráhový golf - bežné transfery</v>
      </c>
      <c r="N373" s="210" t="str">
        <f t="shared" si="9"/>
        <v>31806431aB</v>
      </c>
    </row>
    <row r="374" spans="1:14" ht="9.75" customHeight="1" x14ac:dyDescent="0.25">
      <c r="A374" s="193" t="s">
        <v>1785</v>
      </c>
      <c r="B374" s="207" t="str">
        <f>VLOOKUP(A374,Adr!A:B,2,FALSE)</f>
        <v>Slovenský zväz florbalu</v>
      </c>
      <c r="C374" s="211" t="s">
        <v>2779</v>
      </c>
      <c r="D374" s="110">
        <v>565005</v>
      </c>
      <c r="E374" s="212">
        <v>0</v>
      </c>
      <c r="F374" s="193" t="s">
        <v>375</v>
      </c>
      <c r="G374" s="194" t="s">
        <v>355</v>
      </c>
      <c r="H374" s="194" t="s">
        <v>2438</v>
      </c>
      <c r="I374" s="193" t="str">
        <f t="shared" si="5"/>
        <v>31795421a</v>
      </c>
      <c r="J374" s="194" t="str">
        <f t="shared" si="6"/>
        <v>31795421026 02</v>
      </c>
      <c r="K374" s="209" t="s">
        <v>2780</v>
      </c>
      <c r="L374" s="194" t="str">
        <f t="shared" si="7"/>
        <v>31795421026 02B</v>
      </c>
      <c r="M374" s="209" t="str">
        <f t="shared" si="8"/>
        <v>Slovenský zväz florbaluaBflorbal - bežné transfery</v>
      </c>
      <c r="N374" s="210" t="str">
        <f t="shared" si="9"/>
        <v>31795421aB</v>
      </c>
    </row>
    <row r="375" spans="1:14" ht="9.75" customHeight="1" x14ac:dyDescent="0.25">
      <c r="A375" s="193" t="s">
        <v>1791</v>
      </c>
      <c r="B375" s="207" t="str">
        <f>VLOOKUP(A375,Adr!A:B,2,FALSE)</f>
        <v>Slovenský zväz hádzanej</v>
      </c>
      <c r="C375" s="189" t="s">
        <v>2781</v>
      </c>
      <c r="D375" s="110">
        <v>1374010</v>
      </c>
      <c r="E375" s="208">
        <v>0</v>
      </c>
      <c r="F375" s="193" t="s">
        <v>375</v>
      </c>
      <c r="G375" s="194" t="s">
        <v>355</v>
      </c>
      <c r="H375" s="194" t="s">
        <v>2438</v>
      </c>
      <c r="I375" s="193" t="str">
        <f t="shared" si="5"/>
        <v>30774772a</v>
      </c>
      <c r="J375" s="194" t="str">
        <f t="shared" si="6"/>
        <v>30774772026 02</v>
      </c>
      <c r="K375" s="209" t="s">
        <v>2782</v>
      </c>
      <c r="L375" s="194" t="str">
        <f t="shared" si="7"/>
        <v>30774772026 02B</v>
      </c>
      <c r="M375" s="209" t="str">
        <f t="shared" si="8"/>
        <v>Slovenský zväz hádzanejaBhádzaná - bežné transfery</v>
      </c>
      <c r="N375" s="210" t="str">
        <f t="shared" si="9"/>
        <v>30774772aB</v>
      </c>
    </row>
    <row r="376" spans="1:14" ht="9.75" customHeight="1" x14ac:dyDescent="0.25">
      <c r="A376" s="193" t="s">
        <v>1799</v>
      </c>
      <c r="B376" s="207" t="str">
        <f>VLOOKUP(A376,Adr!A:B,2,FALSE)</f>
        <v>Slovenský zväz hasičského športu</v>
      </c>
      <c r="C376" s="189" t="s">
        <v>2470</v>
      </c>
      <c r="D376" s="110">
        <v>15000</v>
      </c>
      <c r="E376" s="212">
        <v>0</v>
      </c>
      <c r="F376" s="193" t="s">
        <v>385</v>
      </c>
      <c r="G376" s="194" t="s">
        <v>357</v>
      </c>
      <c r="H376" s="194" t="s">
        <v>2438</v>
      </c>
      <c r="I376" s="193" t="str">
        <f t="shared" si="5"/>
        <v>42390800f</v>
      </c>
      <c r="J376" s="194" t="str">
        <f t="shared" si="6"/>
        <v>42390800026 03</v>
      </c>
      <c r="K376" s="209"/>
      <c r="L376" s="194" t="str">
        <f t="shared" si="7"/>
        <v>42390800026 03B</v>
      </c>
      <c r="M376" s="209" t="str">
        <f t="shared" si="8"/>
        <v>Slovenský zväz hasičského športufBpodpora a rozvoj športu</v>
      </c>
      <c r="N376" s="210" t="str">
        <f t="shared" si="9"/>
        <v>42390800fB</v>
      </c>
    </row>
    <row r="377" spans="1:14" ht="9.75" customHeight="1" x14ac:dyDescent="0.25">
      <c r="A377" s="193" t="s">
        <v>1806</v>
      </c>
      <c r="B377" s="207" t="str">
        <f>VLOOKUP(A377,Adr!A:B,2,FALSE)</f>
        <v>Slovenský zväz integrovaného tanca a tanečného športu</v>
      </c>
      <c r="C377" s="211" t="s">
        <v>386</v>
      </c>
      <c r="D377" s="190">
        <v>10000</v>
      </c>
      <c r="E377" s="212">
        <v>0</v>
      </c>
      <c r="F377" s="193" t="s">
        <v>385</v>
      </c>
      <c r="G377" s="194" t="s">
        <v>357</v>
      </c>
      <c r="H377" s="194" t="s">
        <v>2438</v>
      </c>
      <c r="I377" s="193" t="str">
        <f t="shared" si="5"/>
        <v>36070351f</v>
      </c>
      <c r="J377" s="194" t="str">
        <f t="shared" si="6"/>
        <v>36070351026 03</v>
      </c>
      <c r="K377" s="209"/>
      <c r="L377" s="194" t="str">
        <f t="shared" si="7"/>
        <v>36070351026 03B</v>
      </c>
      <c r="M377" s="209" t="str">
        <f t="shared" si="8"/>
        <v>Slovenský zväz integrovaného tanca a tanečného športufBplnenie úloh verejného záujmu v športe</v>
      </c>
      <c r="N377" s="210" t="str">
        <f t="shared" si="9"/>
        <v>36070351fB</v>
      </c>
    </row>
    <row r="378" spans="1:14" ht="9.75" customHeight="1" x14ac:dyDescent="0.25">
      <c r="A378" s="193" t="s">
        <v>1806</v>
      </c>
      <c r="B378" s="207" t="str">
        <f>VLOOKUP(A378,Adr!A:B,2,FALSE)</f>
        <v>Slovenský zväz integrovaného tanca a tanečného športu</v>
      </c>
      <c r="C378" s="211" t="s">
        <v>388</v>
      </c>
      <c r="D378" s="110">
        <v>25000</v>
      </c>
      <c r="E378" s="212">
        <v>0</v>
      </c>
      <c r="F378" s="193" t="s">
        <v>387</v>
      </c>
      <c r="G378" s="194" t="s">
        <v>357</v>
      </c>
      <c r="H378" s="194" t="s">
        <v>2438</v>
      </c>
      <c r="I378" s="193" t="str">
        <f t="shared" si="5"/>
        <v>36070351g</v>
      </c>
      <c r="J378" s="194" t="str">
        <f t="shared" si="6"/>
        <v>36070351026 03</v>
      </c>
      <c r="K378" s="209"/>
      <c r="L378" s="194" t="str">
        <f t="shared" si="7"/>
        <v>36070351026 03B</v>
      </c>
      <c r="M378" s="209" t="str">
        <f t="shared" si="8"/>
        <v>Slovenský zväz integrovaného tanca a tanečného športugBrozvoj športov, ktoré nie sú uznanými podľa zákona č. 440/2015 Z. z.</v>
      </c>
      <c r="N378" s="210" t="str">
        <f t="shared" si="9"/>
        <v>36070351gB</v>
      </c>
    </row>
    <row r="379" spans="1:14" ht="9.75" customHeight="1" x14ac:dyDescent="0.25">
      <c r="A379" s="193" t="s">
        <v>1814</v>
      </c>
      <c r="B379" s="207" t="str">
        <f>VLOOKUP(A379,Adr!A:B,2,FALSE)</f>
        <v>Slovenský zväz jachtingu</v>
      </c>
      <c r="C379" s="211" t="s">
        <v>2783</v>
      </c>
      <c r="D379" s="110">
        <v>55948</v>
      </c>
      <c r="E379" s="212">
        <v>0</v>
      </c>
      <c r="F379" s="193" t="s">
        <v>375</v>
      </c>
      <c r="G379" s="194" t="s">
        <v>355</v>
      </c>
      <c r="H379" s="194" t="s">
        <v>2438</v>
      </c>
      <c r="I379" s="193" t="str">
        <f t="shared" si="5"/>
        <v>30793211a</v>
      </c>
      <c r="J379" s="194" t="str">
        <f t="shared" si="6"/>
        <v>30793211026 02</v>
      </c>
      <c r="K379" s="209" t="s">
        <v>2784</v>
      </c>
      <c r="L379" s="194" t="str">
        <f t="shared" si="7"/>
        <v>30793211026 02B</v>
      </c>
      <c r="M379" s="209" t="str">
        <f t="shared" si="8"/>
        <v>Slovenský zväz jachtinguaBjachting - bežné transfery</v>
      </c>
      <c r="N379" s="210" t="str">
        <f t="shared" si="9"/>
        <v>30793211aB</v>
      </c>
    </row>
    <row r="380" spans="1:14" ht="9.75" customHeight="1" x14ac:dyDescent="0.25">
      <c r="A380" s="193" t="s">
        <v>1814</v>
      </c>
      <c r="B380" s="207" t="str">
        <f>VLOOKUP(A380,Adr!A:B,2,FALSE)</f>
        <v>Slovenský zväz jachtingu</v>
      </c>
      <c r="C380" s="211" t="s">
        <v>2785</v>
      </c>
      <c r="D380" s="110">
        <v>20000</v>
      </c>
      <c r="E380" s="212">
        <v>0</v>
      </c>
      <c r="F380" s="193" t="s">
        <v>381</v>
      </c>
      <c r="G380" s="194" t="s">
        <v>357</v>
      </c>
      <c r="H380" s="194" t="s">
        <v>2438</v>
      </c>
      <c r="I380" s="193" t="str">
        <f t="shared" si="5"/>
        <v>30793211d</v>
      </c>
      <c r="J380" s="194" t="str">
        <f t="shared" si="6"/>
        <v>30793211026 03</v>
      </c>
      <c r="K380" s="209"/>
      <c r="L380" s="194" t="str">
        <f t="shared" si="7"/>
        <v>30793211026 03B</v>
      </c>
      <c r="M380" s="209" t="str">
        <f t="shared" si="8"/>
        <v>Slovenský zväz jachtingudBKubín Róbert</v>
      </c>
      <c r="N380" s="210" t="str">
        <f t="shared" si="9"/>
        <v>30793211dB</v>
      </c>
    </row>
    <row r="381" spans="1:14" ht="9.75" customHeight="1" x14ac:dyDescent="0.25">
      <c r="A381" s="188" t="s">
        <v>1821</v>
      </c>
      <c r="B381" s="207" t="str">
        <f>VLOOKUP(A381,Adr!A:B,2,FALSE)</f>
        <v>Slovenský zväz Judo</v>
      </c>
      <c r="C381" s="189" t="s">
        <v>2786</v>
      </c>
      <c r="D381" s="110">
        <v>157989</v>
      </c>
      <c r="E381" s="208">
        <v>0</v>
      </c>
      <c r="F381" s="193" t="s">
        <v>375</v>
      </c>
      <c r="G381" s="194" t="s">
        <v>355</v>
      </c>
      <c r="H381" s="194" t="s">
        <v>2438</v>
      </c>
      <c r="I381" s="193" t="str">
        <f t="shared" si="5"/>
        <v>17308518a</v>
      </c>
      <c r="J381" s="194" t="str">
        <f t="shared" si="6"/>
        <v>17308518026 02</v>
      </c>
      <c r="K381" s="209" t="s">
        <v>2787</v>
      </c>
      <c r="L381" s="194" t="str">
        <f t="shared" si="7"/>
        <v>17308518026 02B</v>
      </c>
      <c r="M381" s="209" t="str">
        <f t="shared" si="8"/>
        <v>Slovenský zväz JudoaBjudo - bežné transfery</v>
      </c>
      <c r="N381" s="210" t="str">
        <f t="shared" si="9"/>
        <v>17308518aB</v>
      </c>
    </row>
    <row r="382" spans="1:14" ht="9.75" customHeight="1" x14ac:dyDescent="0.25">
      <c r="A382" s="193" t="s">
        <v>1821</v>
      </c>
      <c r="B382" s="207" t="str">
        <f>VLOOKUP(A382,Adr!A:B,2,FALSE)</f>
        <v>Slovenský zväz Judo</v>
      </c>
      <c r="C382" s="189" t="s">
        <v>2788</v>
      </c>
      <c r="D382" s="110">
        <v>15000</v>
      </c>
      <c r="E382" s="208">
        <v>0</v>
      </c>
      <c r="F382" s="193" t="s">
        <v>381</v>
      </c>
      <c r="G382" s="194" t="s">
        <v>357</v>
      </c>
      <c r="H382" s="194" t="s">
        <v>2438</v>
      </c>
      <c r="I382" s="193" t="str">
        <f t="shared" si="5"/>
        <v>17308518d</v>
      </c>
      <c r="J382" s="194" t="str">
        <f t="shared" si="6"/>
        <v>17308518026 03</v>
      </c>
      <c r="K382" s="209"/>
      <c r="L382" s="194" t="str">
        <f t="shared" si="7"/>
        <v>17308518026 03B</v>
      </c>
      <c r="M382" s="209" t="str">
        <f t="shared" si="8"/>
        <v>Slovenský zväz JudodBÁdam Viktor</v>
      </c>
      <c r="N382" s="210" t="str">
        <f t="shared" si="9"/>
        <v>17308518dB</v>
      </c>
    </row>
    <row r="383" spans="1:14" ht="9.75" customHeight="1" x14ac:dyDescent="0.25">
      <c r="A383" s="193" t="s">
        <v>1821</v>
      </c>
      <c r="B383" s="207" t="str">
        <f>VLOOKUP(A383,Adr!A:B,2,FALSE)</f>
        <v>Slovenský zväz Judo</v>
      </c>
      <c r="C383" s="211" t="s">
        <v>2789</v>
      </c>
      <c r="D383" s="110">
        <v>50000</v>
      </c>
      <c r="E383" s="208">
        <v>0</v>
      </c>
      <c r="F383" s="193" t="s">
        <v>381</v>
      </c>
      <c r="G383" s="194" t="s">
        <v>357</v>
      </c>
      <c r="H383" s="194" t="s">
        <v>2438</v>
      </c>
      <c r="I383" s="193" t="str">
        <f t="shared" si="5"/>
        <v>17308518d</v>
      </c>
      <c r="J383" s="194" t="str">
        <f t="shared" si="6"/>
        <v>17308518026 03</v>
      </c>
      <c r="K383" s="209"/>
      <c r="L383" s="194" t="str">
        <f t="shared" si="7"/>
        <v>17308518026 03B</v>
      </c>
      <c r="M383" s="209" t="str">
        <f t="shared" si="8"/>
        <v>Slovenský zväz JudodBFízeľ Márius</v>
      </c>
      <c r="N383" s="210" t="str">
        <f t="shared" si="9"/>
        <v>17308518dB</v>
      </c>
    </row>
    <row r="384" spans="1:14" ht="9.75" customHeight="1" x14ac:dyDescent="0.25">
      <c r="A384" s="193" t="s">
        <v>1821</v>
      </c>
      <c r="B384" s="207" t="str">
        <f>VLOOKUP(A384,Adr!A:B,2,FALSE)</f>
        <v>Slovenský zväz Judo</v>
      </c>
      <c r="C384" s="194" t="s">
        <v>2790</v>
      </c>
      <c r="D384" s="213">
        <v>10000</v>
      </c>
      <c r="E384" s="208">
        <v>0</v>
      </c>
      <c r="F384" s="193" t="s">
        <v>381</v>
      </c>
      <c r="G384" s="194" t="s">
        <v>357</v>
      </c>
      <c r="H384" s="194" t="s">
        <v>2438</v>
      </c>
      <c r="I384" s="193" t="str">
        <f t="shared" si="5"/>
        <v>17308518d</v>
      </c>
      <c r="J384" s="194" t="str">
        <f t="shared" si="6"/>
        <v>17308518026 03</v>
      </c>
      <c r="K384" s="209"/>
      <c r="L384" s="194" t="str">
        <f t="shared" si="7"/>
        <v>17308518026 03B</v>
      </c>
      <c r="M384" s="209" t="str">
        <f t="shared" si="8"/>
        <v>Slovenský zväz JudodBFízeľová Ema</v>
      </c>
      <c r="N384" s="210" t="str">
        <f t="shared" si="9"/>
        <v>17308518dB</v>
      </c>
    </row>
    <row r="385" spans="1:14" ht="9.75" customHeight="1" x14ac:dyDescent="0.25">
      <c r="A385" s="188" t="s">
        <v>1821</v>
      </c>
      <c r="B385" s="207" t="str">
        <f>VLOOKUP(A385,Adr!A:B,2,FALSE)</f>
        <v>Slovenský zväz Judo</v>
      </c>
      <c r="C385" s="189" t="s">
        <v>2791</v>
      </c>
      <c r="D385" s="110">
        <v>15000</v>
      </c>
      <c r="E385" s="208">
        <v>0</v>
      </c>
      <c r="F385" s="193" t="s">
        <v>381</v>
      </c>
      <c r="G385" s="194" t="s">
        <v>357</v>
      </c>
      <c r="H385" s="194" t="s">
        <v>2438</v>
      </c>
      <c r="I385" s="193" t="str">
        <f t="shared" si="5"/>
        <v>17308518d</v>
      </c>
      <c r="J385" s="194" t="str">
        <f t="shared" si="6"/>
        <v>17308518026 03</v>
      </c>
      <c r="K385" s="209"/>
      <c r="L385" s="194" t="str">
        <f t="shared" si="7"/>
        <v>17308518026 03B</v>
      </c>
      <c r="M385" s="209" t="str">
        <f t="shared" si="8"/>
        <v>Slovenský zväz JudodBMaťašeje Benjamín</v>
      </c>
      <c r="N385" s="210" t="str">
        <f t="shared" si="9"/>
        <v>17308518dB</v>
      </c>
    </row>
    <row r="386" spans="1:14" ht="9.75" customHeight="1" x14ac:dyDescent="0.25">
      <c r="A386" s="188" t="s">
        <v>1821</v>
      </c>
      <c r="B386" s="207" t="str">
        <f>VLOOKUP(A386,Adr!A:B,2,FALSE)</f>
        <v>Slovenský zväz Judo</v>
      </c>
      <c r="C386" s="211" t="s">
        <v>2792</v>
      </c>
      <c r="D386" s="110">
        <v>10000</v>
      </c>
      <c r="E386" s="208">
        <v>0</v>
      </c>
      <c r="F386" s="193" t="s">
        <v>381</v>
      </c>
      <c r="G386" s="194" t="s">
        <v>357</v>
      </c>
      <c r="H386" s="194" t="s">
        <v>2438</v>
      </c>
      <c r="I386" s="193" t="str">
        <f t="shared" si="5"/>
        <v>17308518d</v>
      </c>
      <c r="J386" s="194" t="str">
        <f t="shared" si="6"/>
        <v>17308518026 03</v>
      </c>
      <c r="K386" s="209"/>
      <c r="L386" s="194" t="str">
        <f t="shared" si="7"/>
        <v>17308518026 03B</v>
      </c>
      <c r="M386" s="209" t="str">
        <f t="shared" si="8"/>
        <v>Slovenský zväz JudodBScheffel Oliver</v>
      </c>
      <c r="N386" s="210" t="str">
        <f t="shared" si="9"/>
        <v>17308518dB</v>
      </c>
    </row>
    <row r="387" spans="1:14" ht="9.75" customHeight="1" x14ac:dyDescent="0.25">
      <c r="A387" s="193" t="s">
        <v>1821</v>
      </c>
      <c r="B387" s="207" t="str">
        <f>VLOOKUP(A387,Adr!A:B,2,FALSE)</f>
        <v>Slovenský zväz Judo</v>
      </c>
      <c r="C387" s="189" t="s">
        <v>2793</v>
      </c>
      <c r="D387" s="110">
        <v>20000</v>
      </c>
      <c r="E387" s="212">
        <v>0</v>
      </c>
      <c r="F387" s="193" t="s">
        <v>381</v>
      </c>
      <c r="G387" s="194" t="s">
        <v>357</v>
      </c>
      <c r="H387" s="194" t="s">
        <v>2438</v>
      </c>
      <c r="I387" s="193" t="str">
        <f t="shared" si="5"/>
        <v>17308518d</v>
      </c>
      <c r="J387" s="194" t="str">
        <f t="shared" si="6"/>
        <v>17308518026 03</v>
      </c>
      <c r="K387" s="209"/>
      <c r="L387" s="194" t="str">
        <f t="shared" si="7"/>
        <v>17308518026 03B</v>
      </c>
      <c r="M387" s="209" t="str">
        <f t="shared" si="8"/>
        <v>Slovenský zväz JudodBTománková Patrícia</v>
      </c>
      <c r="N387" s="210" t="str">
        <f t="shared" si="9"/>
        <v>17308518dB</v>
      </c>
    </row>
    <row r="388" spans="1:14" ht="9.75" customHeight="1" x14ac:dyDescent="0.25">
      <c r="A388" s="193" t="s">
        <v>1821</v>
      </c>
      <c r="B388" s="207" t="str">
        <f>VLOOKUP(A388,Adr!A:B,2,FALSE)</f>
        <v>Slovenský zväz Judo</v>
      </c>
      <c r="C388" s="211" t="s">
        <v>386</v>
      </c>
      <c r="D388" s="190">
        <v>50000</v>
      </c>
      <c r="E388" s="212">
        <v>0</v>
      </c>
      <c r="F388" s="193" t="s">
        <v>385</v>
      </c>
      <c r="G388" s="194" t="s">
        <v>357</v>
      </c>
      <c r="H388" s="194" t="s">
        <v>2438</v>
      </c>
      <c r="I388" s="193" t="str">
        <f t="shared" si="5"/>
        <v>17308518f</v>
      </c>
      <c r="J388" s="194" t="str">
        <f t="shared" si="6"/>
        <v>17308518026 03</v>
      </c>
      <c r="K388" s="209"/>
      <c r="L388" s="194" t="str">
        <f t="shared" si="7"/>
        <v>17308518026 03B</v>
      </c>
      <c r="M388" s="209" t="str">
        <f t="shared" si="8"/>
        <v>Slovenský zväz JudofBplnenie úloh verejného záujmu v športe</v>
      </c>
      <c r="N388" s="210" t="str">
        <f t="shared" si="9"/>
        <v>17308518fB</v>
      </c>
    </row>
    <row r="389" spans="1:14" ht="9.75" customHeight="1" x14ac:dyDescent="0.25">
      <c r="A389" s="193" t="s">
        <v>1830</v>
      </c>
      <c r="B389" s="207" t="str">
        <f>VLOOKUP(A389,Adr!A:B,2,FALSE)</f>
        <v>Slovenský Zväz Karate</v>
      </c>
      <c r="C389" s="194" t="s">
        <v>2794</v>
      </c>
      <c r="D389" s="213">
        <v>621440</v>
      </c>
      <c r="E389" s="212">
        <v>0</v>
      </c>
      <c r="F389" s="193" t="s">
        <v>375</v>
      </c>
      <c r="G389" s="194" t="s">
        <v>355</v>
      </c>
      <c r="H389" s="194" t="s">
        <v>2438</v>
      </c>
      <c r="I389" s="193" t="str">
        <f t="shared" si="5"/>
        <v>30811571a</v>
      </c>
      <c r="J389" s="194" t="str">
        <f t="shared" si="6"/>
        <v>30811571026 02</v>
      </c>
      <c r="K389" s="209" t="s">
        <v>2795</v>
      </c>
      <c r="L389" s="194" t="str">
        <f t="shared" si="7"/>
        <v>30811571026 02B</v>
      </c>
      <c r="M389" s="209" t="str">
        <f t="shared" si="8"/>
        <v>Slovenský Zväz KarateaBkarate - bežné transfery</v>
      </c>
      <c r="N389" s="210" t="str">
        <f t="shared" si="9"/>
        <v>30811571aB</v>
      </c>
    </row>
    <row r="390" spans="1:14" ht="9.75" customHeight="1" x14ac:dyDescent="0.25">
      <c r="A390" s="193" t="s">
        <v>1830</v>
      </c>
      <c r="B390" s="207" t="str">
        <f>VLOOKUP(A390,Adr!A:B,2,FALSE)</f>
        <v>Slovenský Zväz Karate</v>
      </c>
      <c r="C390" s="194" t="s">
        <v>2796</v>
      </c>
      <c r="D390" s="213">
        <v>9761</v>
      </c>
      <c r="E390" s="208">
        <v>0</v>
      </c>
      <c r="F390" s="193" t="s">
        <v>379</v>
      </c>
      <c r="G390" s="194" t="s">
        <v>357</v>
      </c>
      <c r="H390" s="194" t="s">
        <v>2438</v>
      </c>
      <c r="I390" s="193" t="str">
        <f t="shared" si="5"/>
        <v>30811571c</v>
      </c>
      <c r="J390" s="194" t="str">
        <f t="shared" si="6"/>
        <v>30811571026 03</v>
      </c>
      <c r="K390" s="209"/>
      <c r="L390" s="194" t="str">
        <f t="shared" si="7"/>
        <v>30811571026 03B</v>
      </c>
      <c r="M390" s="209" t="str">
        <f t="shared" si="8"/>
        <v>Slovenský Zväz KaratecBzabezpečenie a rozvoj športu karate zdravotne postihnutých športovcov</v>
      </c>
      <c r="N390" s="210" t="str">
        <f t="shared" si="9"/>
        <v>30811571cB</v>
      </c>
    </row>
    <row r="391" spans="1:14" ht="9.75" customHeight="1" x14ac:dyDescent="0.25">
      <c r="A391" s="193" t="s">
        <v>1830</v>
      </c>
      <c r="B391" s="207" t="str">
        <f>VLOOKUP(A391,Adr!A:B,2,FALSE)</f>
        <v>Slovenský Zväz Karate</v>
      </c>
      <c r="C391" s="189" t="s">
        <v>2797</v>
      </c>
      <c r="D391" s="110">
        <v>30000</v>
      </c>
      <c r="E391" s="208">
        <v>0</v>
      </c>
      <c r="F391" s="193" t="s">
        <v>381</v>
      </c>
      <c r="G391" s="194" t="s">
        <v>357</v>
      </c>
      <c r="H391" s="194" t="s">
        <v>2438</v>
      </c>
      <c r="I391" s="193" t="str">
        <f t="shared" si="5"/>
        <v>30811571d</v>
      </c>
      <c r="J391" s="194" t="str">
        <f t="shared" si="6"/>
        <v>30811571026 03</v>
      </c>
      <c r="K391" s="209"/>
      <c r="L391" s="194" t="str">
        <f t="shared" si="7"/>
        <v>30811571026 03B</v>
      </c>
      <c r="M391" s="209" t="str">
        <f t="shared" si="8"/>
        <v>Slovenský Zväz KaratedBBakoš Suchánková Ingrida</v>
      </c>
      <c r="N391" s="210" t="str">
        <f t="shared" si="9"/>
        <v>30811571dB</v>
      </c>
    </row>
    <row r="392" spans="1:14" ht="9.75" customHeight="1" x14ac:dyDescent="0.25">
      <c r="A392" s="193" t="s">
        <v>1830</v>
      </c>
      <c r="B392" s="207" t="str">
        <f>VLOOKUP(A392,Adr!A:B,2,FALSE)</f>
        <v>Slovenský Zväz Karate</v>
      </c>
      <c r="C392" s="211" t="s">
        <v>2798</v>
      </c>
      <c r="D392" s="110">
        <v>10000</v>
      </c>
      <c r="E392" s="212">
        <v>0</v>
      </c>
      <c r="F392" s="193" t="s">
        <v>381</v>
      </c>
      <c r="G392" s="194" t="s">
        <v>357</v>
      </c>
      <c r="H392" s="194" t="s">
        <v>2438</v>
      </c>
      <c r="I392" s="193" t="str">
        <f t="shared" si="5"/>
        <v>30811571d</v>
      </c>
      <c r="J392" s="194" t="str">
        <f t="shared" si="6"/>
        <v>30811571026 03</v>
      </c>
      <c r="K392" s="209"/>
      <c r="L392" s="194" t="str">
        <f t="shared" si="7"/>
        <v>30811571026 03B</v>
      </c>
      <c r="M392" s="209" t="str">
        <f t="shared" si="8"/>
        <v>Slovenský Zväz KaratedBImrich Dominik</v>
      </c>
      <c r="N392" s="210" t="str">
        <f t="shared" si="9"/>
        <v>30811571dB</v>
      </c>
    </row>
    <row r="393" spans="1:14" ht="9.75" customHeight="1" x14ac:dyDescent="0.25">
      <c r="A393" s="193" t="s">
        <v>1830</v>
      </c>
      <c r="B393" s="207" t="str">
        <f>VLOOKUP(A393,Adr!A:B,2,FALSE)</f>
        <v>Slovenský Zväz Karate</v>
      </c>
      <c r="C393" s="211" t="s">
        <v>2799</v>
      </c>
      <c r="D393" s="110">
        <v>10000</v>
      </c>
      <c r="E393" s="208">
        <v>0</v>
      </c>
      <c r="F393" s="193" t="s">
        <v>399</v>
      </c>
      <c r="G393" s="194" t="s">
        <v>357</v>
      </c>
      <c r="H393" s="194" t="s">
        <v>2438</v>
      </c>
      <c r="I393" s="193" t="str">
        <f t="shared" si="5"/>
        <v>30811571m</v>
      </c>
      <c r="J393" s="194" t="str">
        <f t="shared" si="6"/>
        <v>30811571026 03</v>
      </c>
      <c r="K393" s="209"/>
      <c r="L393" s="194" t="str">
        <f t="shared" si="7"/>
        <v>30811571026 03B</v>
      </c>
      <c r="M393" s="209" t="str">
        <f t="shared" si="8"/>
        <v>Slovenský Zväz KaratemBVeľká cena Slovenska</v>
      </c>
      <c r="N393" s="210" t="str">
        <f t="shared" si="9"/>
        <v>30811571mB</v>
      </c>
    </row>
    <row r="394" spans="1:14" ht="9.75" customHeight="1" x14ac:dyDescent="0.25">
      <c r="A394" s="188" t="s">
        <v>1837</v>
      </c>
      <c r="B394" s="207" t="str">
        <f>VLOOKUP(A394,Adr!A:B,2,FALSE)</f>
        <v>Slovenský zväz kickboxu</v>
      </c>
      <c r="C394" s="194" t="s">
        <v>2800</v>
      </c>
      <c r="D394" s="213">
        <v>94554</v>
      </c>
      <c r="E394" s="212">
        <v>0</v>
      </c>
      <c r="F394" s="193" t="s">
        <v>375</v>
      </c>
      <c r="G394" s="194" t="s">
        <v>355</v>
      </c>
      <c r="H394" s="194" t="s">
        <v>2438</v>
      </c>
      <c r="I394" s="193" t="str">
        <f t="shared" si="5"/>
        <v>31119247a</v>
      </c>
      <c r="J394" s="194" t="str">
        <f t="shared" si="6"/>
        <v>31119247026 02</v>
      </c>
      <c r="K394" s="209" t="s">
        <v>2801</v>
      </c>
      <c r="L394" s="194" t="str">
        <f t="shared" si="7"/>
        <v>31119247026 02B</v>
      </c>
      <c r="M394" s="209" t="str">
        <f t="shared" si="8"/>
        <v>Slovenský zväz kickboxuaBkickbox - bežné transfery</v>
      </c>
      <c r="N394" s="210" t="str">
        <f t="shared" si="9"/>
        <v>31119247aB</v>
      </c>
    </row>
    <row r="395" spans="1:14" ht="9.75" customHeight="1" x14ac:dyDescent="0.25">
      <c r="A395" s="188" t="s">
        <v>1837</v>
      </c>
      <c r="B395" s="207" t="str">
        <f>VLOOKUP(A395,Adr!A:B,2,FALSE)</f>
        <v>Slovenský zväz kickboxu</v>
      </c>
      <c r="C395" s="189" t="s">
        <v>2802</v>
      </c>
      <c r="D395" s="110">
        <v>20000</v>
      </c>
      <c r="E395" s="208">
        <v>0</v>
      </c>
      <c r="F395" s="193" t="s">
        <v>381</v>
      </c>
      <c r="G395" s="194" t="s">
        <v>357</v>
      </c>
      <c r="H395" s="194" t="s">
        <v>2438</v>
      </c>
      <c r="I395" s="193" t="str">
        <f t="shared" si="5"/>
        <v>31119247d</v>
      </c>
      <c r="J395" s="194" t="str">
        <f t="shared" si="6"/>
        <v>31119247026 03</v>
      </c>
      <c r="K395" s="209"/>
      <c r="L395" s="194" t="str">
        <f t="shared" si="7"/>
        <v>31119247026 03B</v>
      </c>
      <c r="M395" s="209" t="str">
        <f t="shared" si="8"/>
        <v>Slovenský zväz kickboxudBCmárová Lucia</v>
      </c>
      <c r="N395" s="210" t="str">
        <f t="shared" si="9"/>
        <v>31119247dB</v>
      </c>
    </row>
    <row r="396" spans="1:14" ht="9.75" customHeight="1" x14ac:dyDescent="0.25">
      <c r="A396" s="193" t="s">
        <v>1837</v>
      </c>
      <c r="B396" s="207" t="str">
        <f>VLOOKUP(A396,Adr!A:B,2,FALSE)</f>
        <v>Slovenský zväz kickboxu</v>
      </c>
      <c r="C396" s="211" t="s">
        <v>2803</v>
      </c>
      <c r="D396" s="110">
        <v>30000</v>
      </c>
      <c r="E396" s="212">
        <v>0</v>
      </c>
      <c r="F396" s="193" t="s">
        <v>381</v>
      </c>
      <c r="G396" s="194" t="s">
        <v>357</v>
      </c>
      <c r="H396" s="194" t="s">
        <v>2438</v>
      </c>
      <c r="I396" s="193" t="str">
        <f t="shared" si="5"/>
        <v>31119247d</v>
      </c>
      <c r="J396" s="194" t="str">
        <f t="shared" si="6"/>
        <v>31119247026 03</v>
      </c>
      <c r="K396" s="209"/>
      <c r="L396" s="194" t="str">
        <f t="shared" si="7"/>
        <v>31119247026 03B</v>
      </c>
      <c r="M396" s="209" t="str">
        <f t="shared" si="8"/>
        <v>Slovenský zväz kickboxudBTessier Lucia</v>
      </c>
      <c r="N396" s="210" t="str">
        <f t="shared" si="9"/>
        <v>31119247dB</v>
      </c>
    </row>
    <row r="397" spans="1:14" ht="9.75" customHeight="1" x14ac:dyDescent="0.25">
      <c r="A397" s="193" t="s">
        <v>1837</v>
      </c>
      <c r="B397" s="207" t="str">
        <f>VLOOKUP(A397,Adr!A:B,2,FALSE)</f>
        <v>Slovenský zväz kickboxu</v>
      </c>
      <c r="C397" s="211" t="s">
        <v>2804</v>
      </c>
      <c r="D397" s="110">
        <v>27100</v>
      </c>
      <c r="E397" s="208">
        <v>0</v>
      </c>
      <c r="F397" s="193" t="s">
        <v>385</v>
      </c>
      <c r="G397" s="194" t="s">
        <v>357</v>
      </c>
      <c r="H397" s="194" t="s">
        <v>2438</v>
      </c>
      <c r="I397" s="193" t="str">
        <f t="shared" si="5"/>
        <v>31119247f</v>
      </c>
      <c r="J397" s="194" t="str">
        <f t="shared" si="6"/>
        <v>31119247026 03</v>
      </c>
      <c r="K397" s="209"/>
      <c r="L397" s="194" t="str">
        <f t="shared" si="7"/>
        <v>31119247026 03B</v>
      </c>
      <c r="M397" s="209" t="str">
        <f t="shared" si="8"/>
        <v>Slovenský zväz kickboxufBzabezpečenie účasti športovej reprezentácie SR na Majstrovstcách sveta WAKO</v>
      </c>
      <c r="N397" s="210" t="str">
        <f t="shared" si="9"/>
        <v>31119247fB</v>
      </c>
    </row>
    <row r="398" spans="1:14" ht="9.75" customHeight="1" x14ac:dyDescent="0.25">
      <c r="A398" s="193" t="s">
        <v>1837</v>
      </c>
      <c r="B398" s="207" t="str">
        <f>VLOOKUP(A398,Adr!A:B,2,FALSE)</f>
        <v>Slovenský zväz kickboxu</v>
      </c>
      <c r="C398" s="211" t="s">
        <v>2805</v>
      </c>
      <c r="D398" s="110">
        <v>7000</v>
      </c>
      <c r="E398" s="208">
        <v>0</v>
      </c>
      <c r="F398" s="193" t="s">
        <v>399</v>
      </c>
      <c r="G398" s="194" t="s">
        <v>357</v>
      </c>
      <c r="H398" s="194" t="s">
        <v>2438</v>
      </c>
      <c r="I398" s="193" t="str">
        <f t="shared" si="5"/>
        <v>31119247m</v>
      </c>
      <c r="J398" s="194" t="str">
        <f t="shared" si="6"/>
        <v>31119247026 03</v>
      </c>
      <c r="K398" s="209"/>
      <c r="L398" s="194" t="str">
        <f t="shared" si="7"/>
        <v>31119247026 03B</v>
      </c>
      <c r="M398" s="209" t="str">
        <f t="shared" si="8"/>
        <v>Slovenský zväz kickboxumBSlovak Open 2025 – Memoriál Ladislava Doky Tótha</v>
      </c>
      <c r="N398" s="210" t="str">
        <f t="shared" si="9"/>
        <v>31119247mB</v>
      </c>
    </row>
    <row r="399" spans="1:14" ht="9.75" customHeight="1" x14ac:dyDescent="0.25">
      <c r="A399" s="193" t="s">
        <v>1844</v>
      </c>
      <c r="B399" s="207" t="str">
        <f>VLOOKUP(A399,Adr!A:B,2,FALSE)</f>
        <v>Slovenský zväz ľadového hokeja</v>
      </c>
      <c r="C399" s="189" t="s">
        <v>2806</v>
      </c>
      <c r="D399" s="213">
        <v>6252588</v>
      </c>
      <c r="E399" s="208">
        <v>0</v>
      </c>
      <c r="F399" s="193" t="s">
        <v>375</v>
      </c>
      <c r="G399" s="194" t="s">
        <v>355</v>
      </c>
      <c r="H399" s="194" t="s">
        <v>2438</v>
      </c>
      <c r="I399" s="193" t="str">
        <f t="shared" si="5"/>
        <v>30845386a</v>
      </c>
      <c r="J399" s="194" t="str">
        <f t="shared" si="6"/>
        <v>30845386026 02</v>
      </c>
      <c r="K399" s="209" t="s">
        <v>2807</v>
      </c>
      <c r="L399" s="194" t="str">
        <f t="shared" si="7"/>
        <v>30845386026 02B</v>
      </c>
      <c r="M399" s="209" t="str">
        <f t="shared" si="8"/>
        <v>Slovenský zväz ľadového hokejaaBľadový hokej - bežné transfery</v>
      </c>
      <c r="N399" s="210" t="str">
        <f t="shared" si="9"/>
        <v>30845386aB</v>
      </c>
    </row>
    <row r="400" spans="1:14" ht="9.75" customHeight="1" x14ac:dyDescent="0.25">
      <c r="A400" s="193" t="s">
        <v>1852</v>
      </c>
      <c r="B400" s="207" t="str">
        <f>VLOOKUP(A400,Adr!A:B,2,FALSE)</f>
        <v>Slovenský zväz malého futbalu</v>
      </c>
      <c r="C400" s="211" t="s">
        <v>388</v>
      </c>
      <c r="D400" s="110">
        <v>250000</v>
      </c>
      <c r="E400" s="208">
        <v>0</v>
      </c>
      <c r="F400" s="193" t="s">
        <v>387</v>
      </c>
      <c r="G400" s="194" t="s">
        <v>357</v>
      </c>
      <c r="H400" s="194" t="s">
        <v>2438</v>
      </c>
      <c r="I400" s="193" t="str">
        <f t="shared" si="5"/>
        <v>30865930g</v>
      </c>
      <c r="J400" s="194" t="str">
        <f t="shared" si="6"/>
        <v>30865930026 03</v>
      </c>
      <c r="K400" s="209"/>
      <c r="L400" s="194" t="str">
        <f t="shared" si="7"/>
        <v>30865930026 03B</v>
      </c>
      <c r="M400" s="209" t="str">
        <f t="shared" si="8"/>
        <v>Slovenský zväz malého futbalugBrozvoj športov, ktoré nie sú uznanými podľa zákona č. 440/2015 Z. z.</v>
      </c>
      <c r="N400" s="210" t="str">
        <f t="shared" si="9"/>
        <v>30865930gB</v>
      </c>
    </row>
    <row r="401" spans="1:14" ht="9.75" customHeight="1" x14ac:dyDescent="0.25">
      <c r="A401" s="193" t="s">
        <v>1859</v>
      </c>
      <c r="B401" s="207" t="str">
        <f>VLOOKUP(A401,Adr!A:B,2,FALSE)</f>
        <v>Slovenský zväz moderného päťboja</v>
      </c>
      <c r="C401" s="211" t="s">
        <v>2808</v>
      </c>
      <c r="D401" s="110">
        <v>67606</v>
      </c>
      <c r="E401" s="208">
        <v>0</v>
      </c>
      <c r="F401" s="193" t="s">
        <v>375</v>
      </c>
      <c r="G401" s="194" t="s">
        <v>355</v>
      </c>
      <c r="H401" s="194" t="s">
        <v>2438</v>
      </c>
      <c r="I401" s="193" t="str">
        <f t="shared" si="5"/>
        <v>30788714a</v>
      </c>
      <c r="J401" s="194" t="str">
        <f t="shared" si="6"/>
        <v>30788714026 02</v>
      </c>
      <c r="K401" s="209" t="s">
        <v>2809</v>
      </c>
      <c r="L401" s="194" t="str">
        <f t="shared" si="7"/>
        <v>30788714026 02B</v>
      </c>
      <c r="M401" s="209" t="str">
        <f t="shared" si="8"/>
        <v>Slovenský zväz moderného päťbojaaBmoderný päťboj - bežné transfery</v>
      </c>
      <c r="N401" s="210" t="str">
        <f t="shared" si="9"/>
        <v>30788714aB</v>
      </c>
    </row>
    <row r="402" spans="1:14" ht="9.75" customHeight="1" x14ac:dyDescent="0.25">
      <c r="A402" s="193" t="s">
        <v>1866</v>
      </c>
      <c r="B402" s="207" t="str">
        <f>VLOOKUP(A402,Adr!A:B,2,FALSE)</f>
        <v>Slovenský zväz orientačných športov</v>
      </c>
      <c r="C402" s="189" t="s">
        <v>2810</v>
      </c>
      <c r="D402" s="110">
        <v>33142</v>
      </c>
      <c r="E402" s="212">
        <v>0</v>
      </c>
      <c r="F402" s="193" t="s">
        <v>375</v>
      </c>
      <c r="G402" s="194" t="s">
        <v>355</v>
      </c>
      <c r="H402" s="194" t="s">
        <v>2438</v>
      </c>
      <c r="I402" s="193" t="str">
        <f t="shared" si="5"/>
        <v>30806518a</v>
      </c>
      <c r="J402" s="194" t="str">
        <f t="shared" si="6"/>
        <v>30806518026 02</v>
      </c>
      <c r="K402" s="209" t="s">
        <v>2811</v>
      </c>
      <c r="L402" s="194" t="str">
        <f t="shared" si="7"/>
        <v>30806518026 02B</v>
      </c>
      <c r="M402" s="209" t="str">
        <f t="shared" si="8"/>
        <v>Slovenský zväz orientačných športovaBorientačné športy - bežné transfery</v>
      </c>
      <c r="N402" s="210" t="str">
        <f t="shared" si="9"/>
        <v>30806518aB</v>
      </c>
    </row>
    <row r="403" spans="1:14" ht="9.75" customHeight="1" x14ac:dyDescent="0.25">
      <c r="A403" s="193" t="s">
        <v>1873</v>
      </c>
      <c r="B403" s="207" t="str">
        <f>VLOOKUP(A403,Adr!A:B,2,FALSE)</f>
        <v>Slovenský zväz pozemného hokeja</v>
      </c>
      <c r="C403" s="189" t="s">
        <v>2812</v>
      </c>
      <c r="D403" s="110">
        <v>93075</v>
      </c>
      <c r="E403" s="208">
        <v>0</v>
      </c>
      <c r="F403" s="193" t="s">
        <v>375</v>
      </c>
      <c r="G403" s="194" t="s">
        <v>355</v>
      </c>
      <c r="H403" s="194" t="s">
        <v>2438</v>
      </c>
      <c r="I403" s="193" t="str">
        <f t="shared" si="5"/>
        <v>31751075a</v>
      </c>
      <c r="J403" s="194" t="str">
        <f t="shared" si="6"/>
        <v>31751075026 02</v>
      </c>
      <c r="K403" s="209" t="s">
        <v>2813</v>
      </c>
      <c r="L403" s="194" t="str">
        <f t="shared" si="7"/>
        <v>31751075026 02B</v>
      </c>
      <c r="M403" s="209" t="str">
        <f t="shared" si="8"/>
        <v>Slovenský zväz pozemného hokejaaBpozemný hokej - bežné transfery</v>
      </c>
      <c r="N403" s="210" t="str">
        <f t="shared" si="9"/>
        <v>31751075aB</v>
      </c>
    </row>
    <row r="404" spans="1:14" ht="9.75" customHeight="1" x14ac:dyDescent="0.25">
      <c r="A404" s="188" t="s">
        <v>1881</v>
      </c>
      <c r="B404" s="207" t="str">
        <f>VLOOKUP(A404,Adr!A:B,2,FALSE)</f>
        <v>Slovenský zväz psích záprahov</v>
      </c>
      <c r="C404" s="189" t="s">
        <v>2814</v>
      </c>
      <c r="D404" s="110">
        <v>23823</v>
      </c>
      <c r="E404" s="208">
        <v>0</v>
      </c>
      <c r="F404" s="193" t="s">
        <v>375</v>
      </c>
      <c r="G404" s="194" t="s">
        <v>355</v>
      </c>
      <c r="H404" s="194" t="s">
        <v>2438</v>
      </c>
      <c r="I404" s="193" t="str">
        <f t="shared" si="5"/>
        <v>37818058a</v>
      </c>
      <c r="J404" s="194" t="str">
        <f t="shared" si="6"/>
        <v>37818058026 02</v>
      </c>
      <c r="K404" s="209" t="s">
        <v>2815</v>
      </c>
      <c r="L404" s="194" t="str">
        <f t="shared" si="7"/>
        <v>37818058026 02B</v>
      </c>
      <c r="M404" s="209" t="str">
        <f t="shared" si="8"/>
        <v>Slovenský zväz psích záprahovaBpsie záprahy - bežné transfery</v>
      </c>
      <c r="N404" s="210" t="str">
        <f t="shared" si="9"/>
        <v>37818058aB</v>
      </c>
    </row>
    <row r="405" spans="1:14" ht="9.75" customHeight="1" x14ac:dyDescent="0.25">
      <c r="A405" s="193" t="s">
        <v>1890</v>
      </c>
      <c r="B405" s="207" t="str">
        <f>VLOOKUP(A405,Adr!A:B,2,FALSE)</f>
        <v>Slovenský zväz rádioamatérov</v>
      </c>
      <c r="C405" s="211" t="s">
        <v>2470</v>
      </c>
      <c r="D405" s="110">
        <v>15000</v>
      </c>
      <c r="E405" s="208">
        <v>0</v>
      </c>
      <c r="F405" s="193" t="s">
        <v>385</v>
      </c>
      <c r="G405" s="194" t="s">
        <v>357</v>
      </c>
      <c r="H405" s="194" t="s">
        <v>2438</v>
      </c>
      <c r="I405" s="193" t="str">
        <f t="shared" si="5"/>
        <v>00896896f</v>
      </c>
      <c r="J405" s="194" t="str">
        <f t="shared" si="6"/>
        <v>00896896026 03</v>
      </c>
      <c r="K405" s="209"/>
      <c r="L405" s="194" t="str">
        <f t="shared" si="7"/>
        <v>00896896026 03B</v>
      </c>
      <c r="M405" s="209" t="str">
        <f t="shared" si="8"/>
        <v>Slovenský zväz rádioamatérovfBpodpora a rozvoj športu</v>
      </c>
      <c r="N405" s="210" t="str">
        <f t="shared" si="9"/>
        <v>00896896fB</v>
      </c>
    </row>
    <row r="406" spans="1:14" ht="9.75" customHeight="1" x14ac:dyDescent="0.25">
      <c r="A406" s="188" t="s">
        <v>1899</v>
      </c>
      <c r="B406" s="207" t="str">
        <f>VLOOKUP(A406,Adr!A:B,2,FALSE)</f>
        <v>Slovenský zväz rybolovnej techniky</v>
      </c>
      <c r="C406" s="189" t="s">
        <v>2816</v>
      </c>
      <c r="D406" s="110">
        <v>47542</v>
      </c>
      <c r="E406" s="212">
        <v>0</v>
      </c>
      <c r="F406" s="193" t="s">
        <v>375</v>
      </c>
      <c r="G406" s="194" t="s">
        <v>355</v>
      </c>
      <c r="H406" s="194" t="s">
        <v>2438</v>
      </c>
      <c r="I406" s="193" t="str">
        <f t="shared" si="5"/>
        <v>31871526a</v>
      </c>
      <c r="J406" s="194" t="str">
        <f t="shared" si="6"/>
        <v>31871526026 02</v>
      </c>
      <c r="K406" s="209" t="s">
        <v>2817</v>
      </c>
      <c r="L406" s="194" t="str">
        <f t="shared" si="7"/>
        <v>31871526026 02B</v>
      </c>
      <c r="M406" s="209" t="str">
        <f t="shared" si="8"/>
        <v>Slovenský zväz rybolovnej technikyaBrybolovná technika - bežné transfery</v>
      </c>
      <c r="N406" s="210" t="str">
        <f t="shared" si="9"/>
        <v>31871526aB</v>
      </c>
    </row>
    <row r="407" spans="1:14" ht="9.75" customHeight="1" x14ac:dyDescent="0.25">
      <c r="A407" s="188" t="s">
        <v>1907</v>
      </c>
      <c r="B407" s="207" t="str">
        <f>VLOOKUP(A407,Adr!A:B,2,FALSE)</f>
        <v>Slovenský zväz sánkarov</v>
      </c>
      <c r="C407" s="189" t="s">
        <v>2818</v>
      </c>
      <c r="D407" s="110">
        <v>80427</v>
      </c>
      <c r="E407" s="208">
        <v>0</v>
      </c>
      <c r="F407" s="193" t="s">
        <v>375</v>
      </c>
      <c r="G407" s="194" t="s">
        <v>355</v>
      </c>
      <c r="H407" s="194" t="s">
        <v>2438</v>
      </c>
      <c r="I407" s="193" t="str">
        <f t="shared" si="5"/>
        <v>31989373a</v>
      </c>
      <c r="J407" s="194" t="str">
        <f t="shared" si="6"/>
        <v>31989373026 02</v>
      </c>
      <c r="K407" s="209" t="s">
        <v>2819</v>
      </c>
      <c r="L407" s="194" t="str">
        <f t="shared" si="7"/>
        <v>31989373026 02B</v>
      </c>
      <c r="M407" s="209" t="str">
        <f t="shared" si="8"/>
        <v>Slovenský zväz sánkarovaBsánkovanie - bežné transfery</v>
      </c>
      <c r="N407" s="210" t="str">
        <f t="shared" si="9"/>
        <v>31989373aB</v>
      </c>
    </row>
    <row r="408" spans="1:14" ht="9.75" customHeight="1" x14ac:dyDescent="0.25">
      <c r="A408" s="193" t="s">
        <v>1907</v>
      </c>
      <c r="B408" s="207" t="str">
        <f>VLOOKUP(A408,Adr!A:B,2,FALSE)</f>
        <v>Slovenský zväz sánkarov</v>
      </c>
      <c r="C408" s="211" t="s">
        <v>2820</v>
      </c>
      <c r="D408" s="110">
        <v>7500</v>
      </c>
      <c r="E408" s="208">
        <v>0</v>
      </c>
      <c r="F408" s="193" t="s">
        <v>381</v>
      </c>
      <c r="G408" s="194" t="s">
        <v>357</v>
      </c>
      <c r="H408" s="194" t="s">
        <v>2438</v>
      </c>
      <c r="I408" s="193" t="str">
        <f t="shared" si="5"/>
        <v>31989373d</v>
      </c>
      <c r="J408" s="194" t="str">
        <f t="shared" si="6"/>
        <v>31989373026 03</v>
      </c>
      <c r="K408" s="209"/>
      <c r="L408" s="194" t="str">
        <f t="shared" si="7"/>
        <v>31989373026 03B</v>
      </c>
      <c r="M408" s="209" t="str">
        <f t="shared" si="8"/>
        <v>Slovenský zväz sánkarovdBBosman Christián</v>
      </c>
      <c r="N408" s="210" t="str">
        <f t="shared" si="9"/>
        <v>31989373dB</v>
      </c>
    </row>
    <row r="409" spans="1:14" ht="9.75" customHeight="1" x14ac:dyDescent="0.25">
      <c r="A409" s="193" t="s">
        <v>1907</v>
      </c>
      <c r="B409" s="207" t="str">
        <f>VLOOKUP(A409,Adr!A:B,2,FALSE)</f>
        <v>Slovenský zväz sánkarov</v>
      </c>
      <c r="C409" s="189" t="s">
        <v>2821</v>
      </c>
      <c r="D409" s="110">
        <v>7500</v>
      </c>
      <c r="E409" s="212">
        <v>0</v>
      </c>
      <c r="F409" s="193" t="s">
        <v>381</v>
      </c>
      <c r="G409" s="194" t="s">
        <v>357</v>
      </c>
      <c r="H409" s="194" t="s">
        <v>2438</v>
      </c>
      <c r="I409" s="193" t="str">
        <f t="shared" si="5"/>
        <v>31989373d</v>
      </c>
      <c r="J409" s="194" t="str">
        <f t="shared" si="6"/>
        <v>31989373026 03</v>
      </c>
      <c r="K409" s="209"/>
      <c r="L409" s="194" t="str">
        <f t="shared" si="7"/>
        <v>31989373026 03B</v>
      </c>
      <c r="M409" s="209" t="str">
        <f t="shared" si="8"/>
        <v>Slovenský zväz sánkarovdBMick Bruno</v>
      </c>
      <c r="N409" s="210" t="str">
        <f t="shared" si="9"/>
        <v>31989373dB</v>
      </c>
    </row>
    <row r="410" spans="1:14" ht="9.75" customHeight="1" x14ac:dyDescent="0.25">
      <c r="A410" s="188" t="s">
        <v>1907</v>
      </c>
      <c r="B410" s="207" t="str">
        <f>VLOOKUP(A410,Adr!A:B,2,FALSE)</f>
        <v>Slovenský zväz sánkarov</v>
      </c>
      <c r="C410" s="189" t="s">
        <v>2822</v>
      </c>
      <c r="D410" s="110">
        <v>20000</v>
      </c>
      <c r="E410" s="208">
        <v>0</v>
      </c>
      <c r="F410" s="193" t="s">
        <v>381</v>
      </c>
      <c r="G410" s="194" t="s">
        <v>357</v>
      </c>
      <c r="H410" s="194" t="s">
        <v>2438</v>
      </c>
      <c r="I410" s="193" t="str">
        <f t="shared" si="5"/>
        <v>31989373d</v>
      </c>
      <c r="J410" s="194" t="str">
        <f t="shared" si="6"/>
        <v>31989373026 03</v>
      </c>
      <c r="K410" s="209"/>
      <c r="L410" s="194" t="str">
        <f t="shared" si="7"/>
        <v>31989373026 03B</v>
      </c>
      <c r="M410" s="209" t="str">
        <f t="shared" si="8"/>
        <v>Slovenský zväz sánkarovdBNinis Jozef</v>
      </c>
      <c r="N410" s="210" t="str">
        <f t="shared" si="9"/>
        <v>31989373dB</v>
      </c>
    </row>
    <row r="411" spans="1:14" ht="9.75" customHeight="1" x14ac:dyDescent="0.25">
      <c r="A411" s="193" t="s">
        <v>1916</v>
      </c>
      <c r="B411" s="207" t="str">
        <f>VLOOKUP(A411,Adr!A:B,2,FALSE)</f>
        <v>Slovenský zväz športovcov s mentálnym postihnutím</v>
      </c>
      <c r="C411" s="189" t="s">
        <v>2441</v>
      </c>
      <c r="D411" s="110">
        <v>11500</v>
      </c>
      <c r="E411" s="212">
        <v>0</v>
      </c>
      <c r="F411" s="193" t="s">
        <v>379</v>
      </c>
      <c r="G411" s="194" t="s">
        <v>357</v>
      </c>
      <c r="H411" s="194" t="s">
        <v>2438</v>
      </c>
      <c r="I411" s="193" t="str">
        <f t="shared" si="5"/>
        <v>17326087c</v>
      </c>
      <c r="J411" s="194" t="str">
        <f t="shared" si="6"/>
        <v>17326087026 03</v>
      </c>
      <c r="K411" s="209"/>
      <c r="L411" s="194" t="str">
        <f t="shared" si="7"/>
        <v>17326087026 03B</v>
      </c>
      <c r="M411" s="209" t="str">
        <f t="shared" si="8"/>
        <v>Slovenský zväz športovcov s mentálnym postihnutímcBzabezpečenie činnosti a úloh v roku 2025</v>
      </c>
      <c r="N411" s="210" t="str">
        <f t="shared" si="9"/>
        <v>17326087cB</v>
      </c>
    </row>
    <row r="412" spans="1:14" ht="9.75" customHeight="1" x14ac:dyDescent="0.25">
      <c r="A412" s="188" t="s">
        <v>1923</v>
      </c>
      <c r="B412" s="207" t="str">
        <f>VLOOKUP(A412,Adr!A:B,2,FALSE)</f>
        <v>Slovenský zväz športového ju-jitsu</v>
      </c>
      <c r="C412" s="189" t="s">
        <v>2823</v>
      </c>
      <c r="D412" s="110">
        <v>19239</v>
      </c>
      <c r="E412" s="208">
        <v>0</v>
      </c>
      <c r="F412" s="193" t="s">
        <v>375</v>
      </c>
      <c r="G412" s="194" t="s">
        <v>355</v>
      </c>
      <c r="H412" s="194" t="s">
        <v>2438</v>
      </c>
      <c r="I412" s="193" t="str">
        <f t="shared" si="5"/>
        <v>42219922a</v>
      </c>
      <c r="J412" s="194" t="str">
        <f t="shared" si="6"/>
        <v>42219922026 02</v>
      </c>
      <c r="K412" s="209" t="s">
        <v>2824</v>
      </c>
      <c r="L412" s="194" t="str">
        <f t="shared" si="7"/>
        <v>42219922026 02B</v>
      </c>
      <c r="M412" s="209" t="str">
        <f t="shared" si="8"/>
        <v>Slovenský zväz športového ju-jitsuaBju-jitsu - bežné transfery</v>
      </c>
      <c r="N412" s="210" t="str">
        <f t="shared" si="9"/>
        <v>42219922aB</v>
      </c>
    </row>
    <row r="413" spans="1:14" ht="9.75" customHeight="1" x14ac:dyDescent="0.25">
      <c r="A413" s="188" t="s">
        <v>1930</v>
      </c>
      <c r="B413" s="207" t="str">
        <f>VLOOKUP(A413,Adr!A:B,2,FALSE)</f>
        <v>Slovenský zväz športového rybolovu</v>
      </c>
      <c r="C413" s="189" t="s">
        <v>2825</v>
      </c>
      <c r="D413" s="110">
        <v>88597</v>
      </c>
      <c r="E413" s="212">
        <v>0</v>
      </c>
      <c r="F413" s="193" t="s">
        <v>375</v>
      </c>
      <c r="G413" s="194" t="s">
        <v>355</v>
      </c>
      <c r="H413" s="194" t="s">
        <v>2438</v>
      </c>
      <c r="I413" s="193" t="str">
        <f t="shared" si="5"/>
        <v>51118831a</v>
      </c>
      <c r="J413" s="194" t="str">
        <f t="shared" si="6"/>
        <v>51118831026 02</v>
      </c>
      <c r="K413" s="209" t="s">
        <v>2826</v>
      </c>
      <c r="L413" s="194" t="str">
        <f t="shared" si="7"/>
        <v>51118831026 02B</v>
      </c>
      <c r="M413" s="209" t="str">
        <f t="shared" si="8"/>
        <v>Slovenský zväz športového rybolovuaBšportové rybárstvo - bežné transfery</v>
      </c>
      <c r="N413" s="210" t="str">
        <f t="shared" si="9"/>
        <v>51118831aB</v>
      </c>
    </row>
    <row r="414" spans="1:14" ht="9.75" customHeight="1" x14ac:dyDescent="0.25">
      <c r="A414" s="193" t="s">
        <v>1937</v>
      </c>
      <c r="B414" s="207" t="str">
        <f>VLOOKUP(A414,Adr!A:B,2,FALSE)</f>
        <v>Slovenský zväz Taekwon-Do ITF</v>
      </c>
      <c r="C414" s="189" t="s">
        <v>388</v>
      </c>
      <c r="D414" s="110">
        <v>68600</v>
      </c>
      <c r="E414" s="208">
        <v>0</v>
      </c>
      <c r="F414" s="193" t="s">
        <v>387</v>
      </c>
      <c r="G414" s="194" t="s">
        <v>357</v>
      </c>
      <c r="H414" s="194" t="s">
        <v>2438</v>
      </c>
      <c r="I414" s="193" t="str">
        <f t="shared" si="5"/>
        <v>37938941g</v>
      </c>
      <c r="J414" s="194" t="str">
        <f t="shared" si="6"/>
        <v>37938941026 03</v>
      </c>
      <c r="K414" s="209"/>
      <c r="L414" s="194" t="str">
        <f t="shared" si="7"/>
        <v>37938941026 03B</v>
      </c>
      <c r="M414" s="209" t="str">
        <f t="shared" si="8"/>
        <v>Slovenský zväz Taekwon-Do ITFgBrozvoj športov, ktoré nie sú uznanými podľa zákona č. 440/2015 Z. z.</v>
      </c>
      <c r="N414" s="210" t="str">
        <f t="shared" si="9"/>
        <v>37938941gB</v>
      </c>
    </row>
    <row r="415" spans="1:14" ht="9.75" customHeight="1" x14ac:dyDescent="0.25">
      <c r="A415" s="188" t="s">
        <v>1946</v>
      </c>
      <c r="B415" s="207" t="str">
        <f>VLOOKUP(A415,Adr!A:B,2,FALSE)</f>
        <v>Slovenský zväz tanečných športov</v>
      </c>
      <c r="C415" s="189" t="s">
        <v>2827</v>
      </c>
      <c r="D415" s="110">
        <v>377165</v>
      </c>
      <c r="E415" s="212">
        <v>0</v>
      </c>
      <c r="F415" s="193" t="s">
        <v>375</v>
      </c>
      <c r="G415" s="194" t="s">
        <v>355</v>
      </c>
      <c r="H415" s="194" t="s">
        <v>2438</v>
      </c>
      <c r="I415" s="193" t="str">
        <f t="shared" si="5"/>
        <v>00684767a</v>
      </c>
      <c r="J415" s="194" t="str">
        <f t="shared" si="6"/>
        <v>00684767026 02</v>
      </c>
      <c r="K415" s="209" t="s">
        <v>2828</v>
      </c>
      <c r="L415" s="194" t="str">
        <f t="shared" si="7"/>
        <v>00684767026 02B</v>
      </c>
      <c r="M415" s="209" t="str">
        <f t="shared" si="8"/>
        <v>Slovenský zväz tanečných športovaBtanečný šport - bežné transfery</v>
      </c>
      <c r="N415" s="210" t="str">
        <f t="shared" si="9"/>
        <v>00684767aB</v>
      </c>
    </row>
    <row r="416" spans="1:14" ht="9.75" customHeight="1" x14ac:dyDescent="0.25">
      <c r="A416" s="193" t="s">
        <v>1952</v>
      </c>
      <c r="B416" s="207" t="str">
        <f>VLOOKUP(A416,Adr!A:B,2,FALSE)</f>
        <v>Slovenský zväz telesne postihnutých športovcov</v>
      </c>
      <c r="C416" s="194" t="s">
        <v>2829</v>
      </c>
      <c r="D416" s="213">
        <v>596620</v>
      </c>
      <c r="E416" s="208">
        <v>0</v>
      </c>
      <c r="F416" s="193" t="s">
        <v>379</v>
      </c>
      <c r="G416" s="194" t="s">
        <v>357</v>
      </c>
      <c r="H416" s="194" t="s">
        <v>2438</v>
      </c>
      <c r="I416" s="193" t="str">
        <f t="shared" si="5"/>
        <v>22665234c</v>
      </c>
      <c r="J416" s="194" t="str">
        <f t="shared" si="6"/>
        <v>22665234026 03</v>
      </c>
      <c r="K416" s="209"/>
      <c r="L416" s="194" t="str">
        <f t="shared" si="7"/>
        <v>22665234026 03B</v>
      </c>
      <c r="M416" s="209" t="str">
        <f t="shared" si="8"/>
        <v>Slovenský zväz telesne postihnutých športovcovcBzabezpečenie činnosti a úloh SZTPŠ v roku 2025</v>
      </c>
      <c r="N416" s="210" t="str">
        <f t="shared" si="9"/>
        <v>22665234cB</v>
      </c>
    </row>
    <row r="417" spans="1:14" ht="9.75" customHeight="1" x14ac:dyDescent="0.25">
      <c r="A417" s="193" t="s">
        <v>1952</v>
      </c>
      <c r="B417" s="207" t="str">
        <f>VLOOKUP(A417,Adr!A:B,2,FALSE)</f>
        <v>Slovenský zväz telesne postihnutých športovcov</v>
      </c>
      <c r="C417" s="189" t="s">
        <v>2830</v>
      </c>
      <c r="D417" s="110">
        <v>10000</v>
      </c>
      <c r="E417" s="212">
        <v>0</v>
      </c>
      <c r="F417" s="193" t="s">
        <v>381</v>
      </c>
      <c r="G417" s="194" t="s">
        <v>357</v>
      </c>
      <c r="H417" s="194" t="s">
        <v>2438</v>
      </c>
      <c r="I417" s="193" t="str">
        <f t="shared" si="5"/>
        <v>22665234d</v>
      </c>
      <c r="J417" s="194" t="str">
        <f t="shared" si="6"/>
        <v>22665234026 03</v>
      </c>
      <c r="K417" s="209"/>
      <c r="L417" s="194" t="str">
        <f t="shared" si="7"/>
        <v>22665234026 03B</v>
      </c>
      <c r="M417" s="209" t="str">
        <f t="shared" si="8"/>
        <v>Slovenský zväz telesne postihnutých športovcovdBCsejtey Richard</v>
      </c>
      <c r="N417" s="210" t="str">
        <f t="shared" si="9"/>
        <v>22665234dB</v>
      </c>
    </row>
    <row r="418" spans="1:14" ht="9.75" customHeight="1" x14ac:dyDescent="0.25">
      <c r="A418" s="193" t="s">
        <v>1952</v>
      </c>
      <c r="B418" s="207" t="str">
        <f>VLOOKUP(A418,Adr!A:B,2,FALSE)</f>
        <v>Slovenský zväz telesne postihnutých športovcov</v>
      </c>
      <c r="C418" s="211" t="s">
        <v>2831</v>
      </c>
      <c r="D418" s="110">
        <v>10000</v>
      </c>
      <c r="E418" s="208">
        <v>0</v>
      </c>
      <c r="F418" s="193" t="s">
        <v>381</v>
      </c>
      <c r="G418" s="194" t="s">
        <v>357</v>
      </c>
      <c r="H418" s="194" t="s">
        <v>2438</v>
      </c>
      <c r="I418" s="193" t="str">
        <f t="shared" si="5"/>
        <v>22665234d</v>
      </c>
      <c r="J418" s="194" t="str">
        <f t="shared" si="6"/>
        <v>22665234026 03</v>
      </c>
      <c r="K418" s="209"/>
      <c r="L418" s="194" t="str">
        <f t="shared" si="7"/>
        <v>22665234026 03B</v>
      </c>
      <c r="M418" s="209" t="str">
        <f t="shared" si="8"/>
        <v>Slovenský zväz telesne postihnutých športovcovdBDorič Martin</v>
      </c>
      <c r="N418" s="210" t="str">
        <f t="shared" si="9"/>
        <v>22665234dB</v>
      </c>
    </row>
    <row r="419" spans="1:14" ht="9.75" customHeight="1" x14ac:dyDescent="0.25">
      <c r="A419" s="193" t="s">
        <v>1952</v>
      </c>
      <c r="B419" s="207" t="str">
        <f>VLOOKUP(A419,Adr!A:B,2,FALSE)</f>
        <v>Slovenský zväz telesne postihnutých športovcov</v>
      </c>
      <c r="C419" s="211" t="s">
        <v>2832</v>
      </c>
      <c r="D419" s="110">
        <v>20000</v>
      </c>
      <c r="E419" s="212">
        <v>0</v>
      </c>
      <c r="F419" s="193" t="s">
        <v>381</v>
      </c>
      <c r="G419" s="194" t="s">
        <v>357</v>
      </c>
      <c r="H419" s="194" t="s">
        <v>2438</v>
      </c>
      <c r="I419" s="193" t="str">
        <f t="shared" si="5"/>
        <v>22665234d</v>
      </c>
      <c r="J419" s="194" t="str">
        <f t="shared" si="6"/>
        <v>22665234026 03</v>
      </c>
      <c r="K419" s="209"/>
      <c r="L419" s="194" t="str">
        <f t="shared" si="7"/>
        <v>22665234026 03B</v>
      </c>
      <c r="M419" s="209" t="str">
        <f t="shared" si="8"/>
        <v>Slovenský zväz telesne postihnutých športovcovdBdružstvo - boccia (BC1-2)</v>
      </c>
      <c r="N419" s="210" t="str">
        <f t="shared" si="9"/>
        <v>22665234dB</v>
      </c>
    </row>
    <row r="420" spans="1:14" ht="9.75" customHeight="1" x14ac:dyDescent="0.25">
      <c r="A420" s="193" t="s">
        <v>1952</v>
      </c>
      <c r="B420" s="207" t="str">
        <f>VLOOKUP(A420,Adr!A:B,2,FALSE)</f>
        <v>Slovenský zväz telesne postihnutých športovcov</v>
      </c>
      <c r="C420" s="189" t="s">
        <v>2833</v>
      </c>
      <c r="D420" s="110">
        <v>20000</v>
      </c>
      <c r="E420" s="208">
        <v>0</v>
      </c>
      <c r="F420" s="193" t="s">
        <v>381</v>
      </c>
      <c r="G420" s="194" t="s">
        <v>357</v>
      </c>
      <c r="H420" s="194" t="s">
        <v>2438</v>
      </c>
      <c r="I420" s="193" t="str">
        <f t="shared" si="5"/>
        <v>22665234d</v>
      </c>
      <c r="J420" s="194" t="str">
        <f t="shared" si="6"/>
        <v>22665234026 03</v>
      </c>
      <c r="K420" s="209"/>
      <c r="L420" s="194" t="str">
        <f t="shared" si="7"/>
        <v>22665234026 03B</v>
      </c>
      <c r="M420" s="209" t="str">
        <f t="shared" si="8"/>
        <v>Slovenský zväz telesne postihnutých športovcovdBdružstvo - boccia (BC4)</v>
      </c>
      <c r="N420" s="210" t="str">
        <f t="shared" si="9"/>
        <v>22665234dB</v>
      </c>
    </row>
    <row r="421" spans="1:14" ht="9.75" customHeight="1" x14ac:dyDescent="0.25">
      <c r="A421" s="193" t="s">
        <v>1952</v>
      </c>
      <c r="B421" s="207" t="str">
        <f>VLOOKUP(A421,Adr!A:B,2,FALSE)</f>
        <v>Slovenský zväz telesne postihnutých športovcov</v>
      </c>
      <c r="C421" s="211" t="s">
        <v>2834</v>
      </c>
      <c r="D421" s="110">
        <v>10000</v>
      </c>
      <c r="E421" s="212">
        <v>0</v>
      </c>
      <c r="F421" s="193" t="s">
        <v>381</v>
      </c>
      <c r="G421" s="194" t="s">
        <v>357</v>
      </c>
      <c r="H421" s="194" t="s">
        <v>2438</v>
      </c>
      <c r="I421" s="193" t="str">
        <f t="shared" si="5"/>
        <v>22665234d</v>
      </c>
      <c r="J421" s="194" t="str">
        <f t="shared" si="6"/>
        <v>22665234026 03</v>
      </c>
      <c r="K421" s="209"/>
      <c r="L421" s="194" t="str">
        <f t="shared" si="7"/>
        <v>22665234026 03B</v>
      </c>
      <c r="M421" s="209" t="str">
        <f t="shared" si="8"/>
        <v>Slovenský zväz telesne postihnutých športovcovdBdvojica - curling na vozíku</v>
      </c>
      <c r="N421" s="210" t="str">
        <f t="shared" si="9"/>
        <v>22665234dB</v>
      </c>
    </row>
    <row r="422" spans="1:14" ht="9.75" customHeight="1" x14ac:dyDescent="0.25">
      <c r="A422" s="193" t="s">
        <v>1952</v>
      </c>
      <c r="B422" s="207" t="str">
        <f>VLOOKUP(A422,Adr!A:B,2,FALSE)</f>
        <v>Slovenský zväz telesne postihnutých športovcov</v>
      </c>
      <c r="C422" s="104" t="s">
        <v>2835</v>
      </c>
      <c r="D422" s="213">
        <v>10000</v>
      </c>
      <c r="E422" s="208">
        <v>0</v>
      </c>
      <c r="F422" s="193" t="s">
        <v>381</v>
      </c>
      <c r="G422" s="194" t="s">
        <v>357</v>
      </c>
      <c r="H422" s="194" t="s">
        <v>2438</v>
      </c>
      <c r="I422" s="193" t="str">
        <f t="shared" si="5"/>
        <v>22665234d</v>
      </c>
      <c r="J422" s="194" t="str">
        <f t="shared" si="6"/>
        <v>22665234026 03</v>
      </c>
      <c r="K422" s="209"/>
      <c r="L422" s="194" t="str">
        <f t="shared" si="7"/>
        <v>22665234026 03B</v>
      </c>
      <c r="M422" s="209" t="str">
        <f t="shared" si="8"/>
        <v>Slovenský zväz telesne postihnutých športovcovdBdvojica - tanec na vozíku</v>
      </c>
      <c r="N422" s="210" t="str">
        <f t="shared" si="9"/>
        <v>22665234dB</v>
      </c>
    </row>
    <row r="423" spans="1:14" ht="9.75" customHeight="1" x14ac:dyDescent="0.25">
      <c r="A423" s="193" t="s">
        <v>1952</v>
      </c>
      <c r="B423" s="207" t="str">
        <f>VLOOKUP(A423,Adr!A:B,2,FALSE)</f>
        <v>Slovenský zväz telesne postihnutých športovcov</v>
      </c>
      <c r="C423" s="189" t="s">
        <v>2836</v>
      </c>
      <c r="D423" s="110">
        <v>5000</v>
      </c>
      <c r="E423" s="212">
        <v>0</v>
      </c>
      <c r="F423" s="193" t="s">
        <v>381</v>
      </c>
      <c r="G423" s="194" t="s">
        <v>357</v>
      </c>
      <c r="H423" s="194" t="s">
        <v>2438</v>
      </c>
      <c r="I423" s="193" t="str">
        <f t="shared" si="5"/>
        <v>22665234d</v>
      </c>
      <c r="J423" s="194" t="str">
        <f t="shared" si="6"/>
        <v>22665234026 03</v>
      </c>
      <c r="K423" s="209"/>
      <c r="L423" s="194" t="str">
        <f t="shared" si="7"/>
        <v>22665234026 03B</v>
      </c>
      <c r="M423" s="209" t="str">
        <f t="shared" si="8"/>
        <v>Slovenský zväz telesne postihnutých športovcovdBHusvéthová Rebeka</v>
      </c>
      <c r="N423" s="210" t="str">
        <f t="shared" si="9"/>
        <v>22665234dB</v>
      </c>
    </row>
    <row r="424" spans="1:14" ht="9.75" customHeight="1" x14ac:dyDescent="0.25">
      <c r="A424" s="193" t="s">
        <v>1952</v>
      </c>
      <c r="B424" s="207" t="str">
        <f>VLOOKUP(A424,Adr!A:B,2,FALSE)</f>
        <v>Slovenský zväz telesne postihnutých športovcov</v>
      </c>
      <c r="C424" s="211" t="s">
        <v>2837</v>
      </c>
      <c r="D424" s="110">
        <v>30000</v>
      </c>
      <c r="E424" s="208">
        <v>0</v>
      </c>
      <c r="F424" s="193" t="s">
        <v>381</v>
      </c>
      <c r="G424" s="194" t="s">
        <v>357</v>
      </c>
      <c r="H424" s="194" t="s">
        <v>2438</v>
      </c>
      <c r="I424" s="193" t="str">
        <f t="shared" si="5"/>
        <v>22665234d</v>
      </c>
      <c r="J424" s="194" t="str">
        <f t="shared" si="6"/>
        <v>22665234026 03</v>
      </c>
      <c r="K424" s="209"/>
      <c r="L424" s="194" t="str">
        <f t="shared" si="7"/>
        <v>22665234026 03B</v>
      </c>
      <c r="M424" s="209" t="str">
        <f t="shared" si="8"/>
        <v>Slovenský zväz telesne postihnutých športovcovdBIvan Dávid</v>
      </c>
      <c r="N424" s="210" t="str">
        <f t="shared" si="9"/>
        <v>22665234dB</v>
      </c>
    </row>
    <row r="425" spans="1:14" ht="9.75" customHeight="1" x14ac:dyDescent="0.25">
      <c r="A425" s="193" t="s">
        <v>1952</v>
      </c>
      <c r="B425" s="207" t="str">
        <f>VLOOKUP(A425,Adr!A:B,2,FALSE)</f>
        <v>Slovenský zväz telesne postihnutých športovcov</v>
      </c>
      <c r="C425" s="211" t="s">
        <v>2838</v>
      </c>
      <c r="D425" s="110">
        <v>10000</v>
      </c>
      <c r="E425" s="212">
        <v>0</v>
      </c>
      <c r="F425" s="193" t="s">
        <v>381</v>
      </c>
      <c r="G425" s="194" t="s">
        <v>357</v>
      </c>
      <c r="H425" s="194" t="s">
        <v>2438</v>
      </c>
      <c r="I425" s="193" t="str">
        <f t="shared" si="5"/>
        <v>22665234d</v>
      </c>
      <c r="J425" s="194" t="str">
        <f t="shared" si="6"/>
        <v>22665234026 03</v>
      </c>
      <c r="K425" s="209"/>
      <c r="L425" s="194" t="str">
        <f t="shared" si="7"/>
        <v>22665234026 03B</v>
      </c>
      <c r="M425" s="209" t="str">
        <f t="shared" si="8"/>
        <v>Slovenský zväz telesne postihnutých športovcovdBJankechová Eliška</v>
      </c>
      <c r="N425" s="210" t="str">
        <f t="shared" si="9"/>
        <v>22665234dB</v>
      </c>
    </row>
    <row r="426" spans="1:14" ht="9.75" customHeight="1" x14ac:dyDescent="0.25">
      <c r="A426" s="193" t="s">
        <v>1952</v>
      </c>
      <c r="B426" s="207" t="str">
        <f>VLOOKUP(A426,Adr!A:B,2,FALSE)</f>
        <v>Slovenský zväz telesne postihnutých športovcov</v>
      </c>
      <c r="C426" s="189" t="s">
        <v>2839</v>
      </c>
      <c r="D426" s="110">
        <v>16800</v>
      </c>
      <c r="E426" s="208">
        <v>0</v>
      </c>
      <c r="F426" s="193" t="s">
        <v>381</v>
      </c>
      <c r="G426" s="194" t="s">
        <v>357</v>
      </c>
      <c r="H426" s="194" t="s">
        <v>2438</v>
      </c>
      <c r="I426" s="193" t="str">
        <f t="shared" si="5"/>
        <v>22665234d</v>
      </c>
      <c r="J426" s="194" t="str">
        <f t="shared" si="6"/>
        <v>22665234026 03</v>
      </c>
      <c r="K426" s="209"/>
      <c r="L426" s="194" t="str">
        <f t="shared" si="7"/>
        <v>22665234026 03B</v>
      </c>
      <c r="M426" s="209" t="str">
        <f t="shared" si="8"/>
        <v>Slovenský zväz telesne postihnutých športovcovdBKánová Alena</v>
      </c>
      <c r="N426" s="210" t="str">
        <f t="shared" si="9"/>
        <v>22665234dB</v>
      </c>
    </row>
    <row r="427" spans="1:14" ht="9.75" customHeight="1" x14ac:dyDescent="0.25">
      <c r="A427" s="193" t="s">
        <v>1952</v>
      </c>
      <c r="B427" s="207" t="str">
        <f>VLOOKUP(A427,Adr!A:B,2,FALSE)</f>
        <v>Slovenský zväz telesne postihnutých športovcov</v>
      </c>
      <c r="C427" s="189" t="s">
        <v>2840</v>
      </c>
      <c r="D427" s="110">
        <v>20000</v>
      </c>
      <c r="E427" s="212">
        <v>0</v>
      </c>
      <c r="F427" s="193" t="s">
        <v>381</v>
      </c>
      <c r="G427" s="194" t="s">
        <v>357</v>
      </c>
      <c r="H427" s="194" t="s">
        <v>2438</v>
      </c>
      <c r="I427" s="193" t="str">
        <f t="shared" si="5"/>
        <v>22665234d</v>
      </c>
      <c r="J427" s="194" t="str">
        <f t="shared" si="6"/>
        <v>22665234026 03</v>
      </c>
      <c r="K427" s="209"/>
      <c r="L427" s="194" t="str">
        <f t="shared" si="7"/>
        <v>22665234026 03B</v>
      </c>
      <c r="M427" s="209" t="str">
        <f t="shared" si="8"/>
        <v>Slovenský zväz telesne postihnutých športovcovdBKrál Tomáš</v>
      </c>
      <c r="N427" s="210" t="str">
        <f t="shared" si="9"/>
        <v>22665234dB</v>
      </c>
    </row>
    <row r="428" spans="1:14" ht="9.75" customHeight="1" x14ac:dyDescent="0.25">
      <c r="A428" s="193" t="s">
        <v>1952</v>
      </c>
      <c r="B428" s="207" t="str">
        <f>VLOOKUP(A428,Adr!A:B,2,FALSE)</f>
        <v>Slovenský zväz telesne postihnutých športovcov</v>
      </c>
      <c r="C428" s="211" t="s">
        <v>2841</v>
      </c>
      <c r="D428" s="110">
        <v>41200</v>
      </c>
      <c r="E428" s="208">
        <v>0</v>
      </c>
      <c r="F428" s="193" t="s">
        <v>381</v>
      </c>
      <c r="G428" s="194" t="s">
        <v>357</v>
      </c>
      <c r="H428" s="194" t="s">
        <v>2438</v>
      </c>
      <c r="I428" s="193" t="str">
        <f t="shared" si="5"/>
        <v>22665234d</v>
      </c>
      <c r="J428" s="194" t="str">
        <f t="shared" si="6"/>
        <v>22665234026 03</v>
      </c>
      <c r="K428" s="209"/>
      <c r="L428" s="194" t="str">
        <f t="shared" si="7"/>
        <v>22665234026 03B</v>
      </c>
      <c r="M428" s="209" t="str">
        <f t="shared" si="8"/>
        <v>Slovenský zväz telesne postihnutých športovcovdBLovaš Peter</v>
      </c>
      <c r="N428" s="210" t="str">
        <f t="shared" si="9"/>
        <v>22665234dB</v>
      </c>
    </row>
    <row r="429" spans="1:14" ht="9.75" customHeight="1" x14ac:dyDescent="0.25">
      <c r="A429" s="193" t="s">
        <v>1952</v>
      </c>
      <c r="B429" s="207" t="str">
        <f>VLOOKUP(A429,Adr!A:B,2,FALSE)</f>
        <v>Slovenský zväz telesne postihnutých športovcov</v>
      </c>
      <c r="C429" s="189" t="s">
        <v>2842</v>
      </c>
      <c r="D429" s="110">
        <v>15000</v>
      </c>
      <c r="E429" s="212">
        <v>0</v>
      </c>
      <c r="F429" s="193" t="s">
        <v>381</v>
      </c>
      <c r="G429" s="194" t="s">
        <v>357</v>
      </c>
      <c r="H429" s="194" t="s">
        <v>2438</v>
      </c>
      <c r="I429" s="193" t="str">
        <f t="shared" si="5"/>
        <v>22665234d</v>
      </c>
      <c r="J429" s="194" t="str">
        <f t="shared" si="6"/>
        <v>22665234026 03</v>
      </c>
      <c r="K429" s="209"/>
      <c r="L429" s="194" t="str">
        <f t="shared" si="7"/>
        <v>22665234026 03B</v>
      </c>
      <c r="M429" s="209" t="str">
        <f t="shared" si="8"/>
        <v>Slovenský zväz telesne postihnutých športovcovdBLudrovský Martin</v>
      </c>
      <c r="N429" s="210" t="str">
        <f t="shared" si="9"/>
        <v>22665234dB</v>
      </c>
    </row>
    <row r="430" spans="1:14" ht="9.75" customHeight="1" x14ac:dyDescent="0.25">
      <c r="A430" s="193" t="s">
        <v>1952</v>
      </c>
      <c r="B430" s="207" t="str">
        <f>VLOOKUP(A430,Adr!A:B,2,FALSE)</f>
        <v>Slovenský zväz telesne postihnutých športovcov</v>
      </c>
      <c r="C430" s="189" t="s">
        <v>2843</v>
      </c>
      <c r="D430" s="110">
        <v>10000</v>
      </c>
      <c r="E430" s="208">
        <v>0</v>
      </c>
      <c r="F430" s="193" t="s">
        <v>381</v>
      </c>
      <c r="G430" s="194" t="s">
        <v>357</v>
      </c>
      <c r="H430" s="194" t="s">
        <v>2438</v>
      </c>
      <c r="I430" s="193" t="str">
        <f t="shared" si="5"/>
        <v>22665234d</v>
      </c>
      <c r="J430" s="194" t="str">
        <f t="shared" si="6"/>
        <v>22665234026 03</v>
      </c>
      <c r="K430" s="209"/>
      <c r="L430" s="194" t="str">
        <f t="shared" si="7"/>
        <v>22665234026 03B</v>
      </c>
      <c r="M430" s="209" t="str">
        <f t="shared" si="8"/>
        <v>Slovenský zväz telesne postihnutých športovcovdBMasaryk Tomáš</v>
      </c>
      <c r="N430" s="210" t="str">
        <f t="shared" si="9"/>
        <v>22665234dB</v>
      </c>
    </row>
    <row r="431" spans="1:14" ht="9.75" customHeight="1" x14ac:dyDescent="0.25">
      <c r="A431" s="193" t="s">
        <v>1952</v>
      </c>
      <c r="B431" s="207" t="str">
        <f>VLOOKUP(A431,Adr!A:B,2,FALSE)</f>
        <v>Slovenský zväz telesne postihnutých športovcov</v>
      </c>
      <c r="C431" s="211" t="s">
        <v>2844</v>
      </c>
      <c r="D431" s="110">
        <v>5000</v>
      </c>
      <c r="E431" s="212">
        <v>0</v>
      </c>
      <c r="F431" s="193" t="s">
        <v>381</v>
      </c>
      <c r="G431" s="194" t="s">
        <v>357</v>
      </c>
      <c r="H431" s="194" t="s">
        <v>2438</v>
      </c>
      <c r="I431" s="193" t="str">
        <f t="shared" si="5"/>
        <v>22665234d</v>
      </c>
      <c r="J431" s="194" t="str">
        <f t="shared" si="6"/>
        <v>22665234026 03</v>
      </c>
      <c r="K431" s="209"/>
      <c r="L431" s="194" t="str">
        <f t="shared" si="7"/>
        <v>22665234026 03B</v>
      </c>
      <c r="M431" s="209" t="str">
        <f t="shared" si="8"/>
        <v>Slovenský zväz telesne postihnutých športovcovdBMelicherová Nina</v>
      </c>
      <c r="N431" s="210" t="str">
        <f t="shared" si="9"/>
        <v>22665234dB</v>
      </c>
    </row>
    <row r="432" spans="1:14" ht="9.75" customHeight="1" x14ac:dyDescent="0.25">
      <c r="A432" s="193" t="s">
        <v>1952</v>
      </c>
      <c r="B432" s="207" t="str">
        <f>VLOOKUP(A432,Adr!A:B,2,FALSE)</f>
        <v>Slovenský zväz telesne postihnutých športovcov</v>
      </c>
      <c r="C432" s="104" t="s">
        <v>2845</v>
      </c>
      <c r="D432" s="213">
        <v>35000</v>
      </c>
      <c r="E432" s="208">
        <v>0</v>
      </c>
      <c r="F432" s="193" t="s">
        <v>381</v>
      </c>
      <c r="G432" s="194" t="s">
        <v>357</v>
      </c>
      <c r="H432" s="194" t="s">
        <v>2438</v>
      </c>
      <c r="I432" s="193" t="str">
        <f t="shared" si="5"/>
        <v>22665234d</v>
      </c>
      <c r="J432" s="194" t="str">
        <f t="shared" si="6"/>
        <v>22665234026 03</v>
      </c>
      <c r="K432" s="209"/>
      <c r="L432" s="194" t="str">
        <f t="shared" si="7"/>
        <v>22665234026 03B</v>
      </c>
      <c r="M432" s="209" t="str">
        <f t="shared" si="8"/>
        <v>Slovenský zväz telesne postihnutých športovcovdBMezík Róbert</v>
      </c>
      <c r="N432" s="210" t="str">
        <f t="shared" si="9"/>
        <v>22665234dB</v>
      </c>
    </row>
    <row r="433" spans="1:14" ht="9.75" customHeight="1" x14ac:dyDescent="0.25">
      <c r="A433" s="188" t="s">
        <v>1952</v>
      </c>
      <c r="B433" s="207" t="str">
        <f>VLOOKUP(A433,Adr!A:B,2,FALSE)</f>
        <v>Slovenský zväz telesne postihnutých športovcov</v>
      </c>
      <c r="C433" s="189" t="s">
        <v>2846</v>
      </c>
      <c r="D433" s="110">
        <v>10000</v>
      </c>
      <c r="E433" s="212">
        <v>0</v>
      </c>
      <c r="F433" s="193" t="s">
        <v>381</v>
      </c>
      <c r="G433" s="194" t="s">
        <v>357</v>
      </c>
      <c r="H433" s="194" t="s">
        <v>2438</v>
      </c>
      <c r="I433" s="193" t="str">
        <f t="shared" si="5"/>
        <v>22665234d</v>
      </c>
      <c r="J433" s="194" t="str">
        <f t="shared" si="6"/>
        <v>22665234026 03</v>
      </c>
      <c r="K433" s="209"/>
      <c r="L433" s="194" t="str">
        <f t="shared" si="7"/>
        <v>22665234026 03B</v>
      </c>
      <c r="M433" s="209" t="str">
        <f t="shared" si="8"/>
        <v>Slovenský zväz telesne postihnutých športovcovdBMihálik Peter</v>
      </c>
      <c r="N433" s="210" t="str">
        <f t="shared" si="9"/>
        <v>22665234dB</v>
      </c>
    </row>
    <row r="434" spans="1:14" ht="9.75" customHeight="1" x14ac:dyDescent="0.25">
      <c r="A434" s="188" t="s">
        <v>1952</v>
      </c>
      <c r="B434" s="207" t="str">
        <f>VLOOKUP(A434,Adr!A:B,2,FALSE)</f>
        <v>Slovenský zväz telesne postihnutých športovcov</v>
      </c>
      <c r="C434" s="211" t="s">
        <v>2847</v>
      </c>
      <c r="D434" s="110">
        <v>25000</v>
      </c>
      <c r="E434" s="208">
        <v>0</v>
      </c>
      <c r="F434" s="193" t="s">
        <v>381</v>
      </c>
      <c r="G434" s="194" t="s">
        <v>357</v>
      </c>
      <c r="H434" s="194" t="s">
        <v>2438</v>
      </c>
      <c r="I434" s="193" t="str">
        <f t="shared" si="5"/>
        <v>22665234d</v>
      </c>
      <c r="J434" s="194" t="str">
        <f t="shared" si="6"/>
        <v>22665234026 03</v>
      </c>
      <c r="K434" s="209"/>
      <c r="L434" s="194" t="str">
        <f t="shared" si="7"/>
        <v>22665234026 03B</v>
      </c>
      <c r="M434" s="209" t="str">
        <f t="shared" si="8"/>
        <v>Slovenský zväz telesne postihnutých športovcovdBPavlík Marcel</v>
      </c>
      <c r="N434" s="210" t="str">
        <f t="shared" si="9"/>
        <v>22665234dB</v>
      </c>
    </row>
    <row r="435" spans="1:14" ht="9.75" customHeight="1" x14ac:dyDescent="0.25">
      <c r="A435" s="193" t="s">
        <v>1952</v>
      </c>
      <c r="B435" s="207" t="str">
        <f>VLOOKUP(A435,Adr!A:B,2,FALSE)</f>
        <v>Slovenský zväz telesne postihnutých športovcov</v>
      </c>
      <c r="C435" s="211" t="s">
        <v>2848</v>
      </c>
      <c r="D435" s="213">
        <v>41200</v>
      </c>
      <c r="E435" s="212">
        <v>0</v>
      </c>
      <c r="F435" s="193" t="s">
        <v>381</v>
      </c>
      <c r="G435" s="194" t="s">
        <v>357</v>
      </c>
      <c r="H435" s="194" t="s">
        <v>2438</v>
      </c>
      <c r="I435" s="193" t="str">
        <f t="shared" si="5"/>
        <v>22665234d</v>
      </c>
      <c r="J435" s="194" t="str">
        <f t="shared" si="6"/>
        <v>22665234026 03</v>
      </c>
      <c r="K435" s="209"/>
      <c r="L435" s="194" t="str">
        <f t="shared" si="7"/>
        <v>22665234026 03B</v>
      </c>
      <c r="M435" s="209" t="str">
        <f t="shared" si="8"/>
        <v>Slovenský zväz telesne postihnutých športovcovdBRiapoš Ján</v>
      </c>
      <c r="N435" s="210" t="str">
        <f t="shared" si="9"/>
        <v>22665234dB</v>
      </c>
    </row>
    <row r="436" spans="1:14" ht="9.75" customHeight="1" x14ac:dyDescent="0.25">
      <c r="A436" s="193" t="s">
        <v>1952</v>
      </c>
      <c r="B436" s="207" t="str">
        <f>VLOOKUP(A436,Adr!A:B,2,FALSE)</f>
        <v>Slovenský zväz telesne postihnutých športovcov</v>
      </c>
      <c r="C436" s="211" t="s">
        <v>2849</v>
      </c>
      <c r="D436" s="110">
        <v>5000</v>
      </c>
      <c r="E436" s="208">
        <v>0</v>
      </c>
      <c r="F436" s="193" t="s">
        <v>381</v>
      </c>
      <c r="G436" s="194" t="s">
        <v>357</v>
      </c>
      <c r="H436" s="194" t="s">
        <v>2438</v>
      </c>
      <c r="I436" s="193" t="str">
        <f t="shared" si="5"/>
        <v>22665234d</v>
      </c>
      <c r="J436" s="194" t="str">
        <f t="shared" si="6"/>
        <v>22665234026 03</v>
      </c>
      <c r="K436" s="209"/>
      <c r="L436" s="194" t="str">
        <f t="shared" si="7"/>
        <v>22665234026 03B</v>
      </c>
      <c r="M436" s="209" t="str">
        <f t="shared" si="8"/>
        <v>Slovenský zväz telesne postihnutých športovcovdBSloboda Samuel</v>
      </c>
      <c r="N436" s="210" t="str">
        <f t="shared" si="9"/>
        <v>22665234dB</v>
      </c>
    </row>
    <row r="437" spans="1:14" ht="9.75" customHeight="1" x14ac:dyDescent="0.25">
      <c r="A437" s="193" t="s">
        <v>1952</v>
      </c>
      <c r="B437" s="207" t="str">
        <f>VLOOKUP(A437,Adr!A:B,2,FALSE)</f>
        <v>Slovenský zväz telesne postihnutých športovcov</v>
      </c>
      <c r="C437" s="104" t="s">
        <v>2850</v>
      </c>
      <c r="D437" s="213">
        <v>10000</v>
      </c>
      <c r="E437" s="208">
        <v>0</v>
      </c>
      <c r="F437" s="193" t="s">
        <v>381</v>
      </c>
      <c r="G437" s="194" t="s">
        <v>357</v>
      </c>
      <c r="H437" s="194" t="s">
        <v>2438</v>
      </c>
      <c r="I437" s="193" t="str">
        <f t="shared" si="5"/>
        <v>22665234d</v>
      </c>
      <c r="J437" s="194" t="str">
        <f t="shared" si="6"/>
        <v>22665234026 03</v>
      </c>
      <c r="K437" s="209"/>
      <c r="L437" s="194" t="str">
        <f t="shared" si="7"/>
        <v>22665234026 03B</v>
      </c>
      <c r="M437" s="209" t="str">
        <f t="shared" si="8"/>
        <v>Slovenský zväz telesne postihnutých športovcovdBStrehársky Martin</v>
      </c>
      <c r="N437" s="210" t="str">
        <f t="shared" si="9"/>
        <v>22665234dB</v>
      </c>
    </row>
    <row r="438" spans="1:14" ht="9.75" customHeight="1" x14ac:dyDescent="0.25">
      <c r="A438" s="193" t="s">
        <v>1952</v>
      </c>
      <c r="B438" s="207" t="str">
        <f>VLOOKUP(A438,Adr!A:B,2,FALSE)</f>
        <v>Slovenský zväz telesne postihnutých športovcov</v>
      </c>
      <c r="C438" s="104" t="s">
        <v>2851</v>
      </c>
      <c r="D438" s="213">
        <v>22500</v>
      </c>
      <c r="E438" s="208">
        <v>0</v>
      </c>
      <c r="F438" s="193" t="s">
        <v>381</v>
      </c>
      <c r="G438" s="194" t="s">
        <v>357</v>
      </c>
      <c r="H438" s="194" t="s">
        <v>2438</v>
      </c>
      <c r="I438" s="193" t="str">
        <f t="shared" si="5"/>
        <v>22665234d</v>
      </c>
      <c r="J438" s="194" t="str">
        <f t="shared" si="6"/>
        <v>22665234026 03</v>
      </c>
      <c r="K438" s="209"/>
      <c r="L438" s="194" t="str">
        <f t="shared" si="7"/>
        <v>22665234026 03B</v>
      </c>
      <c r="M438" s="209" t="str">
        <f t="shared" si="8"/>
        <v>Slovenský zväz telesne postihnutých športovcovdBTrávníček Boris</v>
      </c>
      <c r="N438" s="210" t="str">
        <f t="shared" si="9"/>
        <v>22665234dB</v>
      </c>
    </row>
    <row r="439" spans="1:14" ht="9.75" customHeight="1" x14ac:dyDescent="0.25">
      <c r="A439" s="193" t="s">
        <v>1952</v>
      </c>
      <c r="B439" s="207" t="str">
        <f>VLOOKUP(A439,Adr!A:B,2,FALSE)</f>
        <v>Slovenský zväz telesne postihnutých športovcov</v>
      </c>
      <c r="C439" s="211" t="s">
        <v>2852</v>
      </c>
      <c r="D439" s="110">
        <v>10000</v>
      </c>
      <c r="E439" s="212">
        <v>0</v>
      </c>
      <c r="F439" s="193" t="s">
        <v>381</v>
      </c>
      <c r="G439" s="194" t="s">
        <v>357</v>
      </c>
      <c r="H439" s="194" t="s">
        <v>2438</v>
      </c>
      <c r="I439" s="193" t="str">
        <f t="shared" si="5"/>
        <v>22665234d</v>
      </c>
      <c r="J439" s="194" t="str">
        <f t="shared" si="6"/>
        <v>22665234026 03</v>
      </c>
      <c r="K439" s="209"/>
      <c r="L439" s="194" t="str">
        <f t="shared" si="7"/>
        <v>22665234026 03B</v>
      </c>
      <c r="M439" s="209" t="str">
        <f t="shared" si="8"/>
        <v>Slovenský zväz telesne postihnutých športovcovdBVladovičová Lucia</v>
      </c>
      <c r="N439" s="210" t="str">
        <f t="shared" si="9"/>
        <v>22665234dB</v>
      </c>
    </row>
    <row r="440" spans="1:14" ht="9.75" customHeight="1" x14ac:dyDescent="0.25">
      <c r="A440" s="188" t="s">
        <v>1952</v>
      </c>
      <c r="B440" s="207" t="str">
        <f>VLOOKUP(A440,Adr!A:B,2,FALSE)</f>
        <v>Slovenský zväz telesne postihnutých športovcov</v>
      </c>
      <c r="C440" s="211" t="s">
        <v>2853</v>
      </c>
      <c r="D440" s="110">
        <v>10000</v>
      </c>
      <c r="E440" s="212">
        <v>0</v>
      </c>
      <c r="F440" s="193" t="s">
        <v>381</v>
      </c>
      <c r="G440" s="194" t="s">
        <v>357</v>
      </c>
      <c r="H440" s="194" t="s">
        <v>2438</v>
      </c>
      <c r="I440" s="193" t="str">
        <f t="shared" si="5"/>
        <v>22665234d</v>
      </c>
      <c r="J440" s="194" t="str">
        <f t="shared" si="6"/>
        <v>22665234026 03</v>
      </c>
      <c r="K440" s="209"/>
      <c r="L440" s="194" t="str">
        <f t="shared" si="7"/>
        <v>22665234026 03B</v>
      </c>
      <c r="M440" s="209" t="str">
        <f t="shared" si="8"/>
        <v>Slovenský zväz telesne postihnutých športovcovdBVozárová Kristína</v>
      </c>
      <c r="N440" s="210" t="str">
        <f t="shared" si="9"/>
        <v>22665234dB</v>
      </c>
    </row>
    <row r="441" spans="1:14" ht="9.75" customHeight="1" x14ac:dyDescent="0.25">
      <c r="A441" s="193" t="s">
        <v>1952</v>
      </c>
      <c r="B441" s="207" t="str">
        <f>VLOOKUP(A441,Adr!A:B,2,FALSE)</f>
        <v>Slovenský zväz telesne postihnutých športovcov</v>
      </c>
      <c r="C441" s="189" t="s">
        <v>2854</v>
      </c>
      <c r="D441" s="110">
        <v>2600</v>
      </c>
      <c r="E441" s="212">
        <v>0</v>
      </c>
      <c r="F441" s="193" t="s">
        <v>399</v>
      </c>
      <c r="G441" s="194" t="s">
        <v>357</v>
      </c>
      <c r="H441" s="194" t="s">
        <v>2438</v>
      </c>
      <c r="I441" s="193" t="str">
        <f t="shared" si="5"/>
        <v>22665234m</v>
      </c>
      <c r="J441" s="194" t="str">
        <f t="shared" si="6"/>
        <v>22665234026 03</v>
      </c>
      <c r="K441" s="209"/>
      <c r="L441" s="194" t="str">
        <f t="shared" si="7"/>
        <v>22665234026 03B</v>
      </c>
      <c r="M441" s="209" t="str">
        <f t="shared" si="8"/>
        <v>Slovenský zväz telesne postihnutých športovcovmBSlovakia open wheelchair tennis</v>
      </c>
      <c r="N441" s="210" t="str">
        <f t="shared" si="9"/>
        <v>22665234mB</v>
      </c>
    </row>
    <row r="442" spans="1:14" ht="9.75" customHeight="1" x14ac:dyDescent="0.25">
      <c r="A442" s="188" t="s">
        <v>1959</v>
      </c>
      <c r="B442" s="207" t="str">
        <f>VLOOKUP(A442,Adr!A:B,2,FALSE)</f>
        <v>Slovenský zväz vodného lyžovania a wakeboardingu</v>
      </c>
      <c r="C442" s="189" t="s">
        <v>2855</v>
      </c>
      <c r="D442" s="110">
        <v>37073</v>
      </c>
      <c r="E442" s="208">
        <v>0</v>
      </c>
      <c r="F442" s="193" t="s">
        <v>375</v>
      </c>
      <c r="G442" s="194" t="s">
        <v>355</v>
      </c>
      <c r="H442" s="194" t="s">
        <v>2438</v>
      </c>
      <c r="I442" s="193" t="str">
        <f t="shared" si="5"/>
        <v>30793203a</v>
      </c>
      <c r="J442" s="194" t="str">
        <f t="shared" si="6"/>
        <v>30793203026 02</v>
      </c>
      <c r="K442" s="209" t="s">
        <v>2856</v>
      </c>
      <c r="L442" s="194" t="str">
        <f t="shared" si="7"/>
        <v>30793203026 02B</v>
      </c>
      <c r="M442" s="209" t="str">
        <f t="shared" si="8"/>
        <v>Slovenský zväz vodného lyžovania a wakeboardinguaBvodné lyžovanie - bežné transfery</v>
      </c>
      <c r="N442" s="210" t="str">
        <f t="shared" si="9"/>
        <v>30793203aB</v>
      </c>
    </row>
    <row r="443" spans="1:14" ht="9.75" customHeight="1" x14ac:dyDescent="0.25">
      <c r="A443" s="193" t="s">
        <v>1967</v>
      </c>
      <c r="B443" s="207" t="str">
        <f>VLOOKUP(A443,Adr!A:B,2,FALSE)</f>
        <v>Slovenský zväz vodného motorizmu</v>
      </c>
      <c r="C443" s="189" t="s">
        <v>2857</v>
      </c>
      <c r="D443" s="110">
        <v>19239</v>
      </c>
      <c r="E443" s="212">
        <v>0</v>
      </c>
      <c r="F443" s="193" t="s">
        <v>375</v>
      </c>
      <c r="G443" s="194" t="s">
        <v>355</v>
      </c>
      <c r="H443" s="194" t="s">
        <v>2438</v>
      </c>
      <c r="I443" s="193" t="str">
        <f t="shared" si="5"/>
        <v>00681768a</v>
      </c>
      <c r="J443" s="194" t="str">
        <f t="shared" si="6"/>
        <v>00681768026 02</v>
      </c>
      <c r="K443" s="209" t="s">
        <v>2858</v>
      </c>
      <c r="L443" s="194" t="str">
        <f t="shared" si="7"/>
        <v>00681768026 02B</v>
      </c>
      <c r="M443" s="209" t="str">
        <f t="shared" si="8"/>
        <v>Slovenský zväz vodného motorizmuaBvodný motorizmus - bežné transfery</v>
      </c>
      <c r="N443" s="210" t="str">
        <f t="shared" si="9"/>
        <v>00681768aB</v>
      </c>
    </row>
    <row r="444" spans="1:14" ht="9.75" customHeight="1" x14ac:dyDescent="0.25">
      <c r="A444" s="193" t="s">
        <v>1967</v>
      </c>
      <c r="B444" s="207" t="str">
        <f>VLOOKUP(A444,Adr!A:B,2,FALSE)</f>
        <v>Slovenský zväz vodného motorizmu</v>
      </c>
      <c r="C444" s="189" t="s">
        <v>2859</v>
      </c>
      <c r="D444" s="110">
        <v>20000</v>
      </c>
      <c r="E444" s="212">
        <v>0</v>
      </c>
      <c r="F444" s="193" t="s">
        <v>381</v>
      </c>
      <c r="G444" s="194" t="s">
        <v>357</v>
      </c>
      <c r="H444" s="194" t="s">
        <v>2438</v>
      </c>
      <c r="I444" s="193" t="str">
        <f t="shared" si="5"/>
        <v>00681768d</v>
      </c>
      <c r="J444" s="194" t="str">
        <f t="shared" si="6"/>
        <v>00681768026 03</v>
      </c>
      <c r="K444" s="209"/>
      <c r="L444" s="194" t="str">
        <f t="shared" si="7"/>
        <v>00681768026 03B</v>
      </c>
      <c r="M444" s="209" t="str">
        <f t="shared" si="8"/>
        <v>Slovenský zväz vodného motorizmudBJung Šimon</v>
      </c>
      <c r="N444" s="210" t="str">
        <f t="shared" si="9"/>
        <v>00681768dB</v>
      </c>
    </row>
    <row r="445" spans="1:14" ht="9.75" customHeight="1" x14ac:dyDescent="0.25">
      <c r="A445" s="188" t="s">
        <v>1974</v>
      </c>
      <c r="B445" s="207" t="str">
        <f>VLOOKUP(A445,Adr!A:B,2,FALSE)</f>
        <v>Slovenský zväz vzpierania</v>
      </c>
      <c r="C445" s="189" t="s">
        <v>2860</v>
      </c>
      <c r="D445" s="110">
        <v>280274</v>
      </c>
      <c r="E445" s="208">
        <v>0</v>
      </c>
      <c r="F445" s="193" t="s">
        <v>375</v>
      </c>
      <c r="G445" s="194" t="s">
        <v>355</v>
      </c>
      <c r="H445" s="194" t="s">
        <v>2438</v>
      </c>
      <c r="I445" s="193" t="str">
        <f t="shared" si="5"/>
        <v>31796079a</v>
      </c>
      <c r="J445" s="194" t="str">
        <f t="shared" si="6"/>
        <v>31796079026 02</v>
      </c>
      <c r="K445" s="209" t="s">
        <v>2861</v>
      </c>
      <c r="L445" s="194" t="str">
        <f t="shared" si="7"/>
        <v>31796079026 02B</v>
      </c>
      <c r="M445" s="209" t="str">
        <f t="shared" si="8"/>
        <v>Slovenský zväz vzpieraniaaBvzpieranie - bežné transfery</v>
      </c>
      <c r="N445" s="210" t="str">
        <f t="shared" si="9"/>
        <v>31796079aB</v>
      </c>
    </row>
    <row r="446" spans="1:14" ht="9.75" customHeight="1" x14ac:dyDescent="0.25">
      <c r="A446" s="193" t="s">
        <v>1980</v>
      </c>
      <c r="B446" s="207" t="str">
        <f>VLOOKUP(A446,Adr!A:B,2,FALSE)</f>
        <v>Sokolská únia Slovenska</v>
      </c>
      <c r="C446" s="194" t="s">
        <v>2440</v>
      </c>
      <c r="D446" s="213">
        <v>17000</v>
      </c>
      <c r="E446" s="212">
        <v>0</v>
      </c>
      <c r="F446" s="193" t="s">
        <v>385</v>
      </c>
      <c r="G446" s="194" t="s">
        <v>353</v>
      </c>
      <c r="H446" s="194" t="s">
        <v>2438</v>
      </c>
      <c r="I446" s="193" t="str">
        <f t="shared" si="5"/>
        <v>42257166f</v>
      </c>
      <c r="J446" s="194" t="str">
        <f t="shared" si="6"/>
        <v>42257166026 01</v>
      </c>
      <c r="K446" s="209"/>
      <c r="L446" s="194" t="str">
        <f t="shared" si="7"/>
        <v>42257166026 01B</v>
      </c>
      <c r="M446" s="209" t="str">
        <f t="shared" si="8"/>
        <v>Sokolská únia SlovenskafBpodpora a rozvoj športu pre všetkých</v>
      </c>
      <c r="N446" s="210" t="str">
        <f t="shared" si="9"/>
        <v>42257166fB</v>
      </c>
    </row>
    <row r="447" spans="1:14" ht="9.75" customHeight="1" x14ac:dyDescent="0.25">
      <c r="A447" s="193" t="s">
        <v>1990</v>
      </c>
      <c r="B447" s="207" t="str">
        <f>VLOOKUP(A447,Adr!A:B,2,FALSE)</f>
        <v>SPARTAK MYJAVA a. s.</v>
      </c>
      <c r="C447" s="211" t="s">
        <v>386</v>
      </c>
      <c r="D447" s="110">
        <v>10000</v>
      </c>
      <c r="E447" s="208">
        <v>0</v>
      </c>
      <c r="F447" s="193" t="s">
        <v>385</v>
      </c>
      <c r="G447" s="194" t="s">
        <v>353</v>
      </c>
      <c r="H447" s="194" t="s">
        <v>2438</v>
      </c>
      <c r="I447" s="193" t="str">
        <f t="shared" si="5"/>
        <v>46699821f</v>
      </c>
      <c r="J447" s="194" t="str">
        <f t="shared" si="6"/>
        <v>46699821026 01</v>
      </c>
      <c r="K447" s="209"/>
      <c r="L447" s="194" t="str">
        <f t="shared" si="7"/>
        <v>46699821026 01B</v>
      </c>
      <c r="M447" s="209" t="str">
        <f t="shared" si="8"/>
        <v>SPARTAK MYJAVA a. s.fBplnenie úloh verejného záujmu v športe</v>
      </c>
      <c r="N447" s="210" t="str">
        <f t="shared" si="9"/>
        <v>46699821fB</v>
      </c>
    </row>
    <row r="448" spans="1:14" ht="9.75" customHeight="1" x14ac:dyDescent="0.25">
      <c r="A448" s="193" t="s">
        <v>2001</v>
      </c>
      <c r="B448" s="207" t="str">
        <f>VLOOKUP(A448,Adr!A:B,2,FALSE)</f>
        <v>SPEEDWAY CLUB ŽARNOVICA</v>
      </c>
      <c r="C448" s="194" t="s">
        <v>386</v>
      </c>
      <c r="D448" s="195">
        <v>20000</v>
      </c>
      <c r="E448" s="212">
        <v>0</v>
      </c>
      <c r="F448" s="193" t="s">
        <v>385</v>
      </c>
      <c r="G448" s="194" t="s">
        <v>357</v>
      </c>
      <c r="H448" s="194" t="s">
        <v>2775</v>
      </c>
      <c r="I448" s="193" t="str">
        <f t="shared" si="5"/>
        <v>42192927f</v>
      </c>
      <c r="J448" s="194" t="str">
        <f t="shared" si="6"/>
        <v>42192927026 03</v>
      </c>
      <c r="K448" s="209"/>
      <c r="L448" s="194" t="str">
        <f t="shared" si="7"/>
        <v>42192927026 03K</v>
      </c>
      <c r="M448" s="209" t="str">
        <f t="shared" si="8"/>
        <v>SPEEDWAY CLUB ŽARNOVICAfKplnenie úloh verejného záujmu v športe</v>
      </c>
      <c r="N448" s="210" t="str">
        <f t="shared" si="9"/>
        <v>42192927fK</v>
      </c>
    </row>
    <row r="449" spans="1:14" ht="9.75" customHeight="1" x14ac:dyDescent="0.25">
      <c r="A449" s="193" t="s">
        <v>2010</v>
      </c>
      <c r="B449" s="207" t="str">
        <f>VLOOKUP(A449,Adr!A:B,2,FALSE)</f>
        <v>Spoločenstvo detí a mládeže (SDM) Domino</v>
      </c>
      <c r="C449" s="189" t="s">
        <v>398</v>
      </c>
      <c r="D449" s="110">
        <v>2000</v>
      </c>
      <c r="E449" s="212">
        <v>0</v>
      </c>
      <c r="F449" s="193" t="s">
        <v>397</v>
      </c>
      <c r="G449" s="194" t="s">
        <v>353</v>
      </c>
      <c r="H449" s="194" t="s">
        <v>2438</v>
      </c>
      <c r="I449" s="193" t="str">
        <f t="shared" si="5"/>
        <v>31957404l</v>
      </c>
      <c r="J449" s="194" t="str">
        <f t="shared" si="6"/>
        <v>31957404026 01</v>
      </c>
      <c r="K449" s="209"/>
      <c r="L449" s="194" t="str">
        <f t="shared" si="7"/>
        <v>31957404026 01B</v>
      </c>
      <c r="M449" s="209" t="str">
        <f t="shared" si="8"/>
        <v>Spoločenstvo detí a mládeže (SDM) DominolBšportové pohybové tábory pre mládež</v>
      </c>
      <c r="N449" s="210" t="str">
        <f t="shared" si="9"/>
        <v>31957404lB</v>
      </c>
    </row>
    <row r="450" spans="1:14" ht="9.75" customHeight="1" x14ac:dyDescent="0.25">
      <c r="A450" s="193" t="s">
        <v>2019</v>
      </c>
      <c r="B450" s="207" t="str">
        <f>VLOOKUP(A450,Adr!A:B,2,FALSE)</f>
        <v>Sport club Okoč - Sokolec</v>
      </c>
      <c r="C450" s="211" t="s">
        <v>386</v>
      </c>
      <c r="D450" s="190">
        <v>2000</v>
      </c>
      <c r="E450" s="212">
        <v>0</v>
      </c>
      <c r="F450" s="193" t="s">
        <v>385</v>
      </c>
      <c r="G450" s="194" t="s">
        <v>357</v>
      </c>
      <c r="H450" s="194" t="s">
        <v>2438</v>
      </c>
      <c r="I450" s="193" t="str">
        <f t="shared" si="5"/>
        <v>31822398f</v>
      </c>
      <c r="J450" s="194" t="str">
        <f t="shared" si="6"/>
        <v>31822398026 03</v>
      </c>
      <c r="K450" s="209"/>
      <c r="L450" s="194" t="str">
        <f t="shared" si="7"/>
        <v>31822398026 03B</v>
      </c>
      <c r="M450" s="209" t="str">
        <f t="shared" si="8"/>
        <v>Sport club Okoč - SokolecfBplnenie úloh verejného záujmu v športe</v>
      </c>
      <c r="N450" s="210" t="str">
        <f t="shared" si="9"/>
        <v>31822398fB</v>
      </c>
    </row>
    <row r="451" spans="1:14" ht="9.75" customHeight="1" x14ac:dyDescent="0.25">
      <c r="A451" s="193" t="s">
        <v>2036</v>
      </c>
      <c r="B451" s="207" t="str">
        <f>VLOOKUP(A451,Adr!A:B,2,FALSE)</f>
        <v>ST Relax</v>
      </c>
      <c r="C451" s="211" t="s">
        <v>2862</v>
      </c>
      <c r="D451" s="110">
        <v>2600</v>
      </c>
      <c r="E451" s="208">
        <v>0</v>
      </c>
      <c r="F451" s="193" t="s">
        <v>399</v>
      </c>
      <c r="G451" s="194" t="s">
        <v>357</v>
      </c>
      <c r="H451" s="194" t="s">
        <v>2438</v>
      </c>
      <c r="I451" s="193" t="str">
        <f t="shared" si="5"/>
        <v>51806606m</v>
      </c>
      <c r="J451" s="194" t="str">
        <f t="shared" si="6"/>
        <v>51806606026 03</v>
      </c>
      <c r="K451" s="209"/>
      <c r="L451" s="194" t="str">
        <f t="shared" si="7"/>
        <v>51806606026 03B</v>
      </c>
      <c r="M451" s="209" t="str">
        <f t="shared" si="8"/>
        <v>ST RelaxmBSatellite Tour v stolnom tenise 2025</v>
      </c>
      <c r="N451" s="210" t="str">
        <f t="shared" si="9"/>
        <v>51806606mB</v>
      </c>
    </row>
    <row r="452" spans="1:14" ht="9.75" customHeight="1" x14ac:dyDescent="0.25">
      <c r="A452" s="193" t="s">
        <v>2042</v>
      </c>
      <c r="B452" s="207" t="str">
        <f>VLOOKUP(A452,Adr!A:B,2,FALSE)</f>
        <v>ŠK Hargašova Záhorská Bystrica</v>
      </c>
      <c r="C452" s="189" t="s">
        <v>2863</v>
      </c>
      <c r="D452" s="110">
        <v>10000</v>
      </c>
      <c r="E452" s="208">
        <v>0</v>
      </c>
      <c r="F452" s="193" t="s">
        <v>385</v>
      </c>
      <c r="G452" s="194" t="s">
        <v>357</v>
      </c>
      <c r="H452" s="194" t="s">
        <v>2438</v>
      </c>
      <c r="I452" s="193" t="str">
        <f t="shared" si="5"/>
        <v>30868068f</v>
      </c>
      <c r="J452" s="194" t="str">
        <f t="shared" si="6"/>
        <v>30868068026 03</v>
      </c>
      <c r="K452" s="209"/>
      <c r="L452" s="194" t="str">
        <f t="shared" si="7"/>
        <v>30868068026 03B</v>
      </c>
      <c r="M452" s="209" t="str">
        <f t="shared" si="8"/>
        <v>ŠK Hargašova Záhorská BystricafBzabezpečenie účasti na EuroFloorbal Cupe</v>
      </c>
      <c r="N452" s="210" t="str">
        <f t="shared" si="9"/>
        <v>30868068fB</v>
      </c>
    </row>
    <row r="453" spans="1:14" ht="9.75" customHeight="1" x14ac:dyDescent="0.25">
      <c r="A453" s="193" t="s">
        <v>2050</v>
      </c>
      <c r="B453" s="207" t="str">
        <f>VLOOKUP(A453,Adr!A:B,2,FALSE)</f>
        <v>ŠK Hornets Košice – mládež o.z.</v>
      </c>
      <c r="C453" s="189" t="s">
        <v>398</v>
      </c>
      <c r="D453" s="110">
        <v>5000</v>
      </c>
      <c r="E453" s="208">
        <v>0</v>
      </c>
      <c r="F453" s="193" t="s">
        <v>397</v>
      </c>
      <c r="G453" s="194" t="s">
        <v>353</v>
      </c>
      <c r="H453" s="194" t="s">
        <v>2438</v>
      </c>
      <c r="I453" s="193" t="str">
        <f t="shared" si="5"/>
        <v>35555661l</v>
      </c>
      <c r="J453" s="194" t="str">
        <f t="shared" si="6"/>
        <v>35555661026 01</v>
      </c>
      <c r="K453" s="209"/>
      <c r="L453" s="194" t="str">
        <f t="shared" si="7"/>
        <v>35555661026 01B</v>
      </c>
      <c r="M453" s="209" t="str">
        <f t="shared" si="8"/>
        <v>ŠK Hornets Košice – mládež o.z.lBšportové pohybové tábory pre mládež</v>
      </c>
      <c r="N453" s="210" t="str">
        <f t="shared" si="9"/>
        <v>35555661lB</v>
      </c>
    </row>
    <row r="454" spans="1:14" ht="9.75" customHeight="1" x14ac:dyDescent="0.25">
      <c r="A454" s="193" t="s">
        <v>2057</v>
      </c>
      <c r="B454" s="207" t="str">
        <f>VLOOKUP(A454,Adr!A:B,2,FALSE)</f>
        <v>ŠK JUVENTA Bratislava</v>
      </c>
      <c r="C454" s="194" t="s">
        <v>398</v>
      </c>
      <c r="D454" s="213">
        <v>5000</v>
      </c>
      <c r="E454" s="212">
        <v>0</v>
      </c>
      <c r="F454" s="193" t="s">
        <v>397</v>
      </c>
      <c r="G454" s="194" t="s">
        <v>353</v>
      </c>
      <c r="H454" s="194" t="s">
        <v>2438</v>
      </c>
      <c r="I454" s="193" t="str">
        <f t="shared" si="5"/>
        <v>42252750l</v>
      </c>
      <c r="J454" s="194" t="str">
        <f t="shared" si="6"/>
        <v>42252750026 01</v>
      </c>
      <c r="K454" s="209"/>
      <c r="L454" s="194" t="str">
        <f t="shared" si="7"/>
        <v>42252750026 01B</v>
      </c>
      <c r="M454" s="209" t="str">
        <f t="shared" si="8"/>
        <v>ŠK JUVENTA BratislavalBšportové pohybové tábory pre mládež</v>
      </c>
      <c r="N454" s="210" t="str">
        <f t="shared" si="9"/>
        <v>42252750lB</v>
      </c>
    </row>
    <row r="455" spans="1:14" ht="9.75" customHeight="1" x14ac:dyDescent="0.25">
      <c r="A455" s="193" t="s">
        <v>2064</v>
      </c>
      <c r="B455" s="207" t="str">
        <f>VLOOKUP(A455,Adr!A:B,2,FALSE)</f>
        <v>ŠK JUVENTA Žilina, o. z.</v>
      </c>
      <c r="C455" s="189" t="s">
        <v>398</v>
      </c>
      <c r="D455" s="110">
        <v>4500</v>
      </c>
      <c r="E455" s="212">
        <v>0</v>
      </c>
      <c r="F455" s="193" t="s">
        <v>397</v>
      </c>
      <c r="G455" s="194" t="s">
        <v>353</v>
      </c>
      <c r="H455" s="194" t="s">
        <v>2438</v>
      </c>
      <c r="I455" s="193" t="str">
        <f t="shared" si="5"/>
        <v>37911074l</v>
      </c>
      <c r="J455" s="194" t="str">
        <f t="shared" si="6"/>
        <v>37911074026 01</v>
      </c>
      <c r="K455" s="209"/>
      <c r="L455" s="194" t="str">
        <f t="shared" si="7"/>
        <v>37911074026 01B</v>
      </c>
      <c r="M455" s="209" t="str">
        <f t="shared" si="8"/>
        <v>ŠK JUVENTA Žilina, o. z.lBšportové pohybové tábory pre mládež</v>
      </c>
      <c r="N455" s="210" t="str">
        <f t="shared" si="9"/>
        <v>37911074lB</v>
      </c>
    </row>
    <row r="456" spans="1:14" ht="9.75" customHeight="1" x14ac:dyDescent="0.25">
      <c r="A456" s="193" t="s">
        <v>2071</v>
      </c>
      <c r="B456" s="207" t="str">
        <f>VLOOKUP(A456,Adr!A:B,2,FALSE)</f>
        <v>ŠK ZEMPLÍN MICHALOVCE - SILOVÝ TROJBOJ</v>
      </c>
      <c r="C456" s="211" t="s">
        <v>386</v>
      </c>
      <c r="D456" s="190">
        <v>7000</v>
      </c>
      <c r="E456" s="212">
        <v>0</v>
      </c>
      <c r="F456" s="193" t="s">
        <v>385</v>
      </c>
      <c r="G456" s="194" t="s">
        <v>357</v>
      </c>
      <c r="H456" s="194" t="s">
        <v>2438</v>
      </c>
      <c r="I456" s="193" t="str">
        <f t="shared" si="5"/>
        <v>42322651f</v>
      </c>
      <c r="J456" s="194" t="str">
        <f t="shared" si="6"/>
        <v>42322651026 03</v>
      </c>
      <c r="K456" s="209"/>
      <c r="L456" s="194" t="str">
        <f t="shared" si="7"/>
        <v>42322651026 03B</v>
      </c>
      <c r="M456" s="209" t="str">
        <f t="shared" si="8"/>
        <v>ŠK ZEMPLÍN MICHALOVCE - SILOVÝ TROJBOJfBplnenie úloh verejného záujmu v športe</v>
      </c>
      <c r="N456" s="210" t="str">
        <f t="shared" si="9"/>
        <v>42322651fB</v>
      </c>
    </row>
    <row r="457" spans="1:14" ht="9.75" customHeight="1" x14ac:dyDescent="0.25">
      <c r="A457" s="193" t="s">
        <v>2076</v>
      </c>
      <c r="B457" s="207" t="str">
        <f>VLOOKUP(A457,Adr!A:B,2,FALSE)</f>
        <v>Školský športový klub Bernolákova 16 Košice</v>
      </c>
      <c r="C457" s="189" t="s">
        <v>386</v>
      </c>
      <c r="D457" s="110">
        <v>5000</v>
      </c>
      <c r="E457" s="212">
        <v>0</v>
      </c>
      <c r="F457" s="193" t="s">
        <v>385</v>
      </c>
      <c r="G457" s="194" t="s">
        <v>353</v>
      </c>
      <c r="H457" s="194" t="s">
        <v>2438</v>
      </c>
      <c r="I457" s="193" t="str">
        <f t="shared" si="5"/>
        <v>35539453f</v>
      </c>
      <c r="J457" s="194" t="str">
        <f t="shared" si="6"/>
        <v>35539453026 01</v>
      </c>
      <c r="K457" s="209"/>
      <c r="L457" s="194" t="str">
        <f t="shared" si="7"/>
        <v>35539453026 01B</v>
      </c>
      <c r="M457" s="209" t="str">
        <f t="shared" si="8"/>
        <v>Školský športový klub Bernolákova 16 KošicefBplnenie úloh verejného záujmu v športe</v>
      </c>
      <c r="N457" s="210" t="str">
        <f t="shared" si="9"/>
        <v>35539453fB</v>
      </c>
    </row>
    <row r="458" spans="1:14" ht="9.75" customHeight="1" x14ac:dyDescent="0.25">
      <c r="A458" s="193" t="s">
        <v>2084</v>
      </c>
      <c r="B458" s="207" t="str">
        <f>VLOOKUP(A458,Adr!A:B,2,FALSE)</f>
        <v>Špeciálne olympiády Slovensko</v>
      </c>
      <c r="C458" s="194" t="s">
        <v>2441</v>
      </c>
      <c r="D458" s="213">
        <v>460344</v>
      </c>
      <c r="E458" s="208">
        <v>0</v>
      </c>
      <c r="F458" s="193" t="s">
        <v>379</v>
      </c>
      <c r="G458" s="194" t="s">
        <v>357</v>
      </c>
      <c r="H458" s="194" t="s">
        <v>2438</v>
      </c>
      <c r="I458" s="193" t="str">
        <f t="shared" si="5"/>
        <v>30811406c</v>
      </c>
      <c r="J458" s="194" t="str">
        <f t="shared" si="6"/>
        <v>30811406026 03</v>
      </c>
      <c r="K458" s="209"/>
      <c r="L458" s="194" t="str">
        <f t="shared" si="7"/>
        <v>30811406026 03B</v>
      </c>
      <c r="M458" s="209" t="str">
        <f t="shared" si="8"/>
        <v>Špeciálne olympiády SlovenskocBzabezpečenie činnosti a úloh v roku 2025</v>
      </c>
      <c r="N458" s="210" t="str">
        <f t="shared" si="9"/>
        <v>30811406cB</v>
      </c>
    </row>
    <row r="459" spans="1:14" ht="9.75" customHeight="1" x14ac:dyDescent="0.25">
      <c r="A459" s="193" t="s">
        <v>2091</v>
      </c>
      <c r="B459" s="207" t="str">
        <f>VLOOKUP(A459,Adr!A:B,2,FALSE)</f>
        <v>Športovo – strelecké združenie GunSter</v>
      </c>
      <c r="C459" s="211" t="s">
        <v>386</v>
      </c>
      <c r="D459" s="190">
        <v>15000</v>
      </c>
      <c r="E459" s="212">
        <v>0</v>
      </c>
      <c r="F459" s="193" t="s">
        <v>385</v>
      </c>
      <c r="G459" s="194" t="s">
        <v>357</v>
      </c>
      <c r="H459" s="194" t="s">
        <v>2438</v>
      </c>
      <c r="I459" s="193" t="str">
        <f t="shared" si="5"/>
        <v>50843184f</v>
      </c>
      <c r="J459" s="194" t="str">
        <f t="shared" si="6"/>
        <v>50843184026 03</v>
      </c>
      <c r="K459" s="209"/>
      <c r="L459" s="194" t="str">
        <f t="shared" si="7"/>
        <v>50843184026 03B</v>
      </c>
      <c r="M459" s="209" t="str">
        <f t="shared" si="8"/>
        <v>Športovo – strelecké združenie GunSterfBplnenie úloh verejného záujmu v športe</v>
      </c>
      <c r="N459" s="210" t="str">
        <f t="shared" si="9"/>
        <v>50843184fB</v>
      </c>
    </row>
    <row r="460" spans="1:14" ht="9.75" customHeight="1" x14ac:dyDescent="0.25">
      <c r="A460" s="193" t="s">
        <v>2098</v>
      </c>
      <c r="B460" s="207" t="str">
        <f>VLOOKUP(A460,Adr!A:B,2,FALSE)</f>
        <v>Športový klub CENTRUM Svidník</v>
      </c>
      <c r="C460" s="211" t="s">
        <v>386</v>
      </c>
      <c r="D460" s="190">
        <v>42700</v>
      </c>
      <c r="E460" s="212">
        <v>0</v>
      </c>
      <c r="F460" s="193" t="s">
        <v>385</v>
      </c>
      <c r="G460" s="194" t="s">
        <v>357</v>
      </c>
      <c r="H460" s="194" t="s">
        <v>2438</v>
      </c>
      <c r="I460" s="193" t="str">
        <f t="shared" si="5"/>
        <v>37940155f</v>
      </c>
      <c r="J460" s="194" t="str">
        <f t="shared" si="6"/>
        <v>37940155026 03</v>
      </c>
      <c r="K460" s="209"/>
      <c r="L460" s="194" t="str">
        <f t="shared" si="7"/>
        <v>37940155026 03B</v>
      </c>
      <c r="M460" s="209" t="str">
        <f t="shared" si="8"/>
        <v>Športový klub CENTRUM SvidníkfBplnenie úloh verejného záujmu v športe</v>
      </c>
      <c r="N460" s="210" t="str">
        <f t="shared" si="9"/>
        <v>37940155fB</v>
      </c>
    </row>
    <row r="461" spans="1:14" ht="9.75" customHeight="1" x14ac:dyDescent="0.25">
      <c r="A461" s="193" t="s">
        <v>2108</v>
      </c>
      <c r="B461" s="207" t="str">
        <f>VLOOKUP(A461,Adr!A:B,2,FALSE)</f>
        <v>Športový klub CVČ Brusno pri ZŠ s MŠ Brusno</v>
      </c>
      <c r="C461" s="211" t="s">
        <v>386</v>
      </c>
      <c r="D461" s="190">
        <v>35000</v>
      </c>
      <c r="E461" s="212">
        <v>0</v>
      </c>
      <c r="F461" s="193" t="s">
        <v>385</v>
      </c>
      <c r="G461" s="194" t="s">
        <v>357</v>
      </c>
      <c r="H461" s="194" t="s">
        <v>2438</v>
      </c>
      <c r="I461" s="193" t="str">
        <f t="shared" si="5"/>
        <v>42301718f</v>
      </c>
      <c r="J461" s="194" t="str">
        <f t="shared" si="6"/>
        <v>42301718026 03</v>
      </c>
      <c r="K461" s="209"/>
      <c r="L461" s="194" t="str">
        <f t="shared" si="7"/>
        <v>42301718026 03B</v>
      </c>
      <c r="M461" s="209" t="str">
        <f t="shared" si="8"/>
        <v>Športový klub CVČ Brusno pri ZŠ s MŠ BrusnofBplnenie úloh verejného záujmu v športe</v>
      </c>
      <c r="N461" s="210" t="str">
        <f t="shared" si="9"/>
        <v>42301718fB</v>
      </c>
    </row>
    <row r="462" spans="1:14" ht="9.75" customHeight="1" x14ac:dyDescent="0.25">
      <c r="A462" s="193" t="s">
        <v>2117</v>
      </c>
      <c r="B462" s="207" t="str">
        <f>VLOOKUP(A462,Adr!A:B,2,FALSE)</f>
        <v>Športový klub GrandSport</v>
      </c>
      <c r="C462" s="211" t="s">
        <v>398</v>
      </c>
      <c r="D462" s="110">
        <v>5000</v>
      </c>
      <c r="E462" s="212">
        <v>0</v>
      </c>
      <c r="F462" s="193" t="s">
        <v>397</v>
      </c>
      <c r="G462" s="194" t="s">
        <v>353</v>
      </c>
      <c r="H462" s="194" t="s">
        <v>2438</v>
      </c>
      <c r="I462" s="193" t="str">
        <f t="shared" si="5"/>
        <v>42184509l</v>
      </c>
      <c r="J462" s="194" t="str">
        <f t="shared" si="6"/>
        <v>42184509026 01</v>
      </c>
      <c r="K462" s="209"/>
      <c r="L462" s="194" t="str">
        <f t="shared" si="7"/>
        <v>42184509026 01B</v>
      </c>
      <c r="M462" s="209" t="str">
        <f t="shared" si="8"/>
        <v>Športový klub GrandSportlBšportové pohybové tábory pre mládež</v>
      </c>
      <c r="N462" s="210" t="str">
        <f t="shared" si="9"/>
        <v>42184509lB</v>
      </c>
    </row>
    <row r="463" spans="1:14" ht="9.75" customHeight="1" x14ac:dyDescent="0.25">
      <c r="A463" s="193" t="s">
        <v>2125</v>
      </c>
      <c r="B463" s="207" t="str">
        <f>VLOOKUP(A463,Adr!A:B,2,FALSE)</f>
        <v>Športový klub HANGAIR o.z.</v>
      </c>
      <c r="C463" s="189" t="s">
        <v>398</v>
      </c>
      <c r="D463" s="110">
        <v>5000</v>
      </c>
      <c r="E463" s="212">
        <v>0</v>
      </c>
      <c r="F463" s="193" t="s">
        <v>397</v>
      </c>
      <c r="G463" s="194" t="s">
        <v>353</v>
      </c>
      <c r="H463" s="194" t="s">
        <v>2438</v>
      </c>
      <c r="I463" s="193" t="str">
        <f t="shared" si="5"/>
        <v>35539895l</v>
      </c>
      <c r="J463" s="194" t="str">
        <f t="shared" si="6"/>
        <v>35539895026 01</v>
      </c>
      <c r="K463" s="209"/>
      <c r="L463" s="194" t="str">
        <f t="shared" si="7"/>
        <v>35539895026 01B</v>
      </c>
      <c r="M463" s="209" t="str">
        <f t="shared" si="8"/>
        <v>Športový klub HANGAIR o.z.lBšportové pohybové tábory pre mládež</v>
      </c>
      <c r="N463" s="210" t="str">
        <f t="shared" si="9"/>
        <v>35539895lB</v>
      </c>
    </row>
    <row r="464" spans="1:14" ht="9.75" customHeight="1" x14ac:dyDescent="0.25">
      <c r="A464" s="193" t="s">
        <v>2133</v>
      </c>
      <c r="B464" s="207" t="str">
        <f>VLOOKUP(A464,Adr!A:B,2,FALSE)</f>
        <v>Športový klub Imet squash klub</v>
      </c>
      <c r="C464" s="211" t="s">
        <v>398</v>
      </c>
      <c r="D464" s="110">
        <v>4800</v>
      </c>
      <c r="E464" s="208">
        <v>0</v>
      </c>
      <c r="F464" s="193" t="s">
        <v>397</v>
      </c>
      <c r="G464" s="194" t="s">
        <v>353</v>
      </c>
      <c r="H464" s="194" t="s">
        <v>2438</v>
      </c>
      <c r="I464" s="193" t="str">
        <f t="shared" si="5"/>
        <v>36066818l</v>
      </c>
      <c r="J464" s="194" t="str">
        <f t="shared" si="6"/>
        <v>36066818026 01</v>
      </c>
      <c r="K464" s="209"/>
      <c r="L464" s="194" t="str">
        <f t="shared" si="7"/>
        <v>36066818026 01B</v>
      </c>
      <c r="M464" s="209" t="str">
        <f t="shared" si="8"/>
        <v>Športový klub Imet squash klublBšportové pohybové tábory pre mládež</v>
      </c>
      <c r="N464" s="210" t="str">
        <f t="shared" si="9"/>
        <v>36066818lB</v>
      </c>
    </row>
    <row r="465" spans="1:14" ht="9.75" customHeight="1" x14ac:dyDescent="0.25">
      <c r="A465" s="193" t="s">
        <v>2140</v>
      </c>
      <c r="B465" s="207" t="str">
        <f>VLOOKUP(A465,Adr!A:B,2,FALSE)</f>
        <v>Športový klub obce Tvrdošovce</v>
      </c>
      <c r="C465" s="194" t="s">
        <v>386</v>
      </c>
      <c r="D465" s="213">
        <v>2000</v>
      </c>
      <c r="E465" s="212">
        <v>0</v>
      </c>
      <c r="F465" s="193" t="s">
        <v>385</v>
      </c>
      <c r="G465" s="194" t="s">
        <v>353</v>
      </c>
      <c r="H465" s="194" t="s">
        <v>2438</v>
      </c>
      <c r="I465" s="193" t="str">
        <f t="shared" si="5"/>
        <v>00654701f</v>
      </c>
      <c r="J465" s="194" t="str">
        <f t="shared" si="6"/>
        <v>00654701026 01</v>
      </c>
      <c r="K465" s="209"/>
      <c r="L465" s="194" t="str">
        <f t="shared" si="7"/>
        <v>00654701026 01B</v>
      </c>
      <c r="M465" s="209" t="str">
        <f t="shared" si="8"/>
        <v>Športový klub obce TvrdošovcefBplnenie úloh verejného záujmu v športe</v>
      </c>
      <c r="N465" s="210" t="str">
        <f t="shared" si="9"/>
        <v>00654701fB</v>
      </c>
    </row>
    <row r="466" spans="1:14" ht="9.75" customHeight="1" x14ac:dyDescent="0.25">
      <c r="A466" s="193" t="s">
        <v>2149</v>
      </c>
      <c r="B466" s="207" t="str">
        <f>VLOOKUP(A466,Adr!A:B,2,FALSE)</f>
        <v>Športový klub polície - ILYO Taekwondo Košice</v>
      </c>
      <c r="C466" s="189" t="s">
        <v>398</v>
      </c>
      <c r="D466" s="110">
        <v>5000</v>
      </c>
      <c r="E466" s="208">
        <v>0</v>
      </c>
      <c r="F466" s="193" t="s">
        <v>397</v>
      </c>
      <c r="G466" s="194" t="s">
        <v>353</v>
      </c>
      <c r="H466" s="194" t="s">
        <v>2438</v>
      </c>
      <c r="I466" s="193" t="str">
        <f t="shared" si="5"/>
        <v>42250765l</v>
      </c>
      <c r="J466" s="194" t="str">
        <f t="shared" si="6"/>
        <v>42250765026 01</v>
      </c>
      <c r="K466" s="209"/>
      <c r="L466" s="194" t="str">
        <f t="shared" si="7"/>
        <v>42250765026 01B</v>
      </c>
      <c r="M466" s="209" t="str">
        <f t="shared" si="8"/>
        <v>Športový klub polície - ILYO Taekwondo KošicelBšportové pohybové tábory pre mládež</v>
      </c>
      <c r="N466" s="210" t="str">
        <f t="shared" si="9"/>
        <v>42250765lB</v>
      </c>
    </row>
    <row r="467" spans="1:14" ht="9.75" customHeight="1" x14ac:dyDescent="0.25">
      <c r="A467" s="193" t="s">
        <v>2149</v>
      </c>
      <c r="B467" s="207" t="str">
        <f>VLOOKUP(A467,Adr!A:B,2,FALSE)</f>
        <v>Športový klub polície - ILYO Taekwondo Košice</v>
      </c>
      <c r="C467" s="189" t="s">
        <v>2864</v>
      </c>
      <c r="D467" s="110">
        <v>7000</v>
      </c>
      <c r="E467" s="212">
        <v>0</v>
      </c>
      <c r="F467" s="193" t="s">
        <v>399</v>
      </c>
      <c r="G467" s="194" t="s">
        <v>357</v>
      </c>
      <c r="H467" s="194" t="s">
        <v>2438</v>
      </c>
      <c r="I467" s="193" t="str">
        <f t="shared" si="5"/>
        <v>42250765m</v>
      </c>
      <c r="J467" s="194" t="str">
        <f t="shared" si="6"/>
        <v>42250765026 03</v>
      </c>
      <c r="K467" s="209"/>
      <c r="L467" s="194" t="str">
        <f t="shared" si="7"/>
        <v>42250765026 03B</v>
      </c>
      <c r="M467" s="209" t="str">
        <f t="shared" si="8"/>
        <v>Športový klub polície - ILYO Taekwondo KošicemBILYO cup 2025</v>
      </c>
      <c r="N467" s="210" t="str">
        <f t="shared" si="9"/>
        <v>42250765mB</v>
      </c>
    </row>
    <row r="468" spans="1:14" ht="9.75" customHeight="1" x14ac:dyDescent="0.25">
      <c r="A468" s="193" t="s">
        <v>2158</v>
      </c>
      <c r="B468" s="207" t="str">
        <f>VLOOKUP(A468,Adr!A:B,2,FALSE)</f>
        <v>Športový klub Real team Trenčín, o.z.</v>
      </c>
      <c r="C468" s="194" t="s">
        <v>398</v>
      </c>
      <c r="D468" s="213">
        <v>4800</v>
      </c>
      <c r="E468" s="212">
        <v>0</v>
      </c>
      <c r="F468" s="193" t="s">
        <v>397</v>
      </c>
      <c r="G468" s="194" t="s">
        <v>353</v>
      </c>
      <c r="H468" s="194" t="s">
        <v>2438</v>
      </c>
      <c r="I468" s="193" t="str">
        <f t="shared" si="5"/>
        <v>36130036l</v>
      </c>
      <c r="J468" s="194" t="str">
        <f t="shared" si="6"/>
        <v>36130036026 01</v>
      </c>
      <c r="K468" s="209"/>
      <c r="L468" s="194" t="str">
        <f t="shared" si="7"/>
        <v>36130036026 01B</v>
      </c>
      <c r="M468" s="209" t="str">
        <f t="shared" si="8"/>
        <v>Športový klub Real team Trenčín, o.z.lBšportové pohybové tábory pre mládež</v>
      </c>
      <c r="N468" s="210" t="str">
        <f t="shared" si="9"/>
        <v>36130036lB</v>
      </c>
    </row>
    <row r="469" spans="1:14" ht="9.75" customHeight="1" x14ac:dyDescent="0.25">
      <c r="A469" s="193" t="s">
        <v>2166</v>
      </c>
      <c r="B469" s="207" t="str">
        <f>VLOOKUP(A469,Adr!A:B,2,FALSE)</f>
        <v>Športový klub Strongman Poprad</v>
      </c>
      <c r="C469" s="194" t="s">
        <v>386</v>
      </c>
      <c r="D469" s="195">
        <v>5000</v>
      </c>
      <c r="E469" s="212">
        <v>0</v>
      </c>
      <c r="F469" s="193" t="s">
        <v>385</v>
      </c>
      <c r="G469" s="194" t="s">
        <v>357</v>
      </c>
      <c r="H469" s="194" t="s">
        <v>2438</v>
      </c>
      <c r="I469" s="193" t="str">
        <f t="shared" si="5"/>
        <v>50231570f</v>
      </c>
      <c r="J469" s="194" t="str">
        <f t="shared" si="6"/>
        <v>50231570026 03</v>
      </c>
      <c r="K469" s="209"/>
      <c r="L469" s="194" t="str">
        <f t="shared" si="7"/>
        <v>50231570026 03B</v>
      </c>
      <c r="M469" s="209" t="str">
        <f t="shared" si="8"/>
        <v>Športový klub Strongman PopradfBplnenie úloh verejného záujmu v športe</v>
      </c>
      <c r="N469" s="210" t="str">
        <f t="shared" si="9"/>
        <v>50231570fB</v>
      </c>
    </row>
    <row r="470" spans="1:14" ht="9.75" customHeight="1" x14ac:dyDescent="0.25">
      <c r="A470" s="193" t="s">
        <v>2172</v>
      </c>
      <c r="B470" s="207" t="str">
        <f>VLOOKUP(A470,Adr!A:B,2,FALSE)</f>
        <v>Športový klub ZEMPLÍN Michalovce - oddiel Judo, o.z.</v>
      </c>
      <c r="C470" s="189" t="s">
        <v>398</v>
      </c>
      <c r="D470" s="110">
        <v>5000</v>
      </c>
      <c r="E470" s="208">
        <v>0</v>
      </c>
      <c r="F470" s="193" t="s">
        <v>397</v>
      </c>
      <c r="G470" s="194" t="s">
        <v>353</v>
      </c>
      <c r="H470" s="194" t="s">
        <v>2438</v>
      </c>
      <c r="I470" s="193" t="str">
        <f t="shared" si="5"/>
        <v>31997449l</v>
      </c>
      <c r="J470" s="194" t="str">
        <f t="shared" si="6"/>
        <v>31997449026 01</v>
      </c>
      <c r="K470" s="209"/>
      <c r="L470" s="194" t="str">
        <f t="shared" si="7"/>
        <v>31997449026 01B</v>
      </c>
      <c r="M470" s="209" t="str">
        <f t="shared" si="8"/>
        <v>Športový klub ZEMPLÍN Michalovce - oddiel Judo, o.z.lBšportové pohybové tábory pre mládež</v>
      </c>
      <c r="N470" s="210" t="str">
        <f t="shared" si="9"/>
        <v>31997449lB</v>
      </c>
    </row>
    <row r="471" spans="1:14" ht="9.75" customHeight="1" x14ac:dyDescent="0.25">
      <c r="A471" s="193" t="s">
        <v>2172</v>
      </c>
      <c r="B471" s="207" t="str">
        <f>VLOOKUP(A471,Adr!A:B,2,FALSE)</f>
        <v>Športový klub ZEMPLÍN Michalovce - oddiel Judo, o.z.</v>
      </c>
      <c r="C471" s="211" t="s">
        <v>2865</v>
      </c>
      <c r="D471" s="110">
        <v>4500</v>
      </c>
      <c r="E471" s="208">
        <v>0</v>
      </c>
      <c r="F471" s="193" t="s">
        <v>399</v>
      </c>
      <c r="G471" s="194" t="s">
        <v>357</v>
      </c>
      <c r="H471" s="194" t="s">
        <v>2438</v>
      </c>
      <c r="I471" s="193" t="str">
        <f t="shared" si="5"/>
        <v>31997449m</v>
      </c>
      <c r="J471" s="194" t="str">
        <f t="shared" si="6"/>
        <v>31997449026 03</v>
      </c>
      <c r="K471" s="209"/>
      <c r="L471" s="194" t="str">
        <f t="shared" si="7"/>
        <v>31997449026 03B</v>
      </c>
      <c r="M471" s="209" t="str">
        <f t="shared" si="8"/>
        <v>Športový klub ZEMPLÍN Michalovce - oddiel Judo, o.z.mB53 ročník Grand Prix Michalovce v judo</v>
      </c>
      <c r="N471" s="210" t="str">
        <f t="shared" si="9"/>
        <v>31997449mB</v>
      </c>
    </row>
    <row r="472" spans="1:14" ht="9.75" customHeight="1" x14ac:dyDescent="0.25">
      <c r="A472" s="188" t="s">
        <v>2181</v>
      </c>
      <c r="B472" s="207" t="str">
        <f>VLOOKUP(A472,Adr!A:B,2,FALSE)</f>
        <v>ŠŤASTNÉ DETSTVO</v>
      </c>
      <c r="C472" s="189" t="s">
        <v>386</v>
      </c>
      <c r="D472" s="190">
        <v>3000</v>
      </c>
      <c r="E472" s="208">
        <v>0</v>
      </c>
      <c r="F472" s="188" t="s">
        <v>385</v>
      </c>
      <c r="G472" s="189" t="s">
        <v>357</v>
      </c>
      <c r="H472" s="189" t="s">
        <v>2438</v>
      </c>
      <c r="I472" s="193" t="str">
        <f t="shared" si="5"/>
        <v>42394601f</v>
      </c>
      <c r="J472" s="194" t="str">
        <f t="shared" si="6"/>
        <v>42394601026 03</v>
      </c>
      <c r="K472" s="209"/>
      <c r="L472" s="194" t="str">
        <f t="shared" si="7"/>
        <v>42394601026 03B</v>
      </c>
      <c r="M472" s="209" t="str">
        <f t="shared" si="8"/>
        <v>ŠŤASTNÉ DETSTVOfBplnenie úloh verejného záujmu v športe</v>
      </c>
      <c r="N472" s="210" t="str">
        <f t="shared" si="9"/>
        <v>42394601fB</v>
      </c>
    </row>
    <row r="473" spans="1:14" ht="9.75" customHeight="1" x14ac:dyDescent="0.25">
      <c r="A473" s="193" t="s">
        <v>2189</v>
      </c>
      <c r="B473" s="207" t="str">
        <f>VLOOKUP(A473,Adr!A:B,2,FALSE)</f>
        <v>Tajovský beh</v>
      </c>
      <c r="C473" s="211" t="s">
        <v>386</v>
      </c>
      <c r="D473" s="190">
        <v>15000</v>
      </c>
      <c r="E473" s="212">
        <v>0</v>
      </c>
      <c r="F473" s="193" t="s">
        <v>385</v>
      </c>
      <c r="G473" s="194" t="s">
        <v>357</v>
      </c>
      <c r="H473" s="194" t="s">
        <v>2438</v>
      </c>
      <c r="I473" s="193" t="str">
        <f t="shared" si="5"/>
        <v>56642504f</v>
      </c>
      <c r="J473" s="194" t="str">
        <f t="shared" si="6"/>
        <v>56642504026 03</v>
      </c>
      <c r="K473" s="209"/>
      <c r="L473" s="194" t="str">
        <f t="shared" si="7"/>
        <v>56642504026 03B</v>
      </c>
      <c r="M473" s="209" t="str">
        <f t="shared" si="8"/>
        <v>Tajovský behfBplnenie úloh verejného záujmu v športe</v>
      </c>
      <c r="N473" s="210" t="str">
        <f t="shared" si="9"/>
        <v>56642504fB</v>
      </c>
    </row>
    <row r="474" spans="1:14" ht="9.75" customHeight="1" x14ac:dyDescent="0.25">
      <c r="A474" s="193" t="s">
        <v>2196</v>
      </c>
      <c r="B474" s="207" t="str">
        <f>VLOOKUP(A474,Adr!A:B,2,FALSE)</f>
        <v>TANEČNÉ CENTRUM CHARIZMA</v>
      </c>
      <c r="C474" s="189" t="s">
        <v>2866</v>
      </c>
      <c r="D474" s="110">
        <v>4500</v>
      </c>
      <c r="E474" s="212">
        <v>0</v>
      </c>
      <c r="F474" s="193" t="s">
        <v>399</v>
      </c>
      <c r="G474" s="194" t="s">
        <v>357</v>
      </c>
      <c r="H474" s="194" t="s">
        <v>2438</v>
      </c>
      <c r="I474" s="193" t="str">
        <f t="shared" si="5"/>
        <v>31772897m</v>
      </c>
      <c r="J474" s="194" t="str">
        <f t="shared" si="6"/>
        <v>31772897026 03</v>
      </c>
      <c r="K474" s="209"/>
      <c r="L474" s="194" t="str">
        <f t="shared" si="7"/>
        <v>31772897026 03B</v>
      </c>
      <c r="M474" s="209" t="str">
        <f t="shared" si="8"/>
        <v>TANEČNÉ CENTRUM CHARIZMAmBPEZINSKÝ STRAPEC - 50.ročník</v>
      </c>
      <c r="N474" s="210" t="str">
        <f t="shared" si="9"/>
        <v>31772897mB</v>
      </c>
    </row>
    <row r="475" spans="1:14" ht="9.75" customHeight="1" x14ac:dyDescent="0.25">
      <c r="A475" s="193" t="s">
        <v>2204</v>
      </c>
      <c r="B475" s="207" t="str">
        <f>VLOOKUP(A475,Adr!A:B,2,FALSE)</f>
        <v>TANEČNO ŠPORTOVÝ KLUB M+M BRATISLAVA pri ZŠ Ostredková</v>
      </c>
      <c r="C475" s="104" t="s">
        <v>2867</v>
      </c>
      <c r="D475" s="213">
        <v>4500</v>
      </c>
      <c r="E475" s="208">
        <v>0</v>
      </c>
      <c r="F475" s="193" t="s">
        <v>399</v>
      </c>
      <c r="G475" s="194" t="s">
        <v>357</v>
      </c>
      <c r="H475" s="194" t="s">
        <v>2438</v>
      </c>
      <c r="I475" s="193" t="str">
        <f t="shared" si="5"/>
        <v>31785131m</v>
      </c>
      <c r="J475" s="194" t="str">
        <f t="shared" si="6"/>
        <v>31785131026 03</v>
      </c>
      <c r="K475" s="209"/>
      <c r="L475" s="194" t="str">
        <f t="shared" si="7"/>
        <v>31785131026 03B</v>
      </c>
      <c r="M475" s="209" t="str">
        <f t="shared" si="8"/>
        <v>TANEČNO ŠPORTOVÝ KLUB M+M BRATISLAVA pri ZŠ OstredkovámBSlovak Open Championship 2025 (spojené podujatia Bratislava Open a Dunajský pohár)</v>
      </c>
      <c r="N475" s="210" t="str">
        <f t="shared" si="9"/>
        <v>31785131mB</v>
      </c>
    </row>
    <row r="476" spans="1:14" ht="9.75" customHeight="1" x14ac:dyDescent="0.25">
      <c r="A476" s="193" t="s">
        <v>2211</v>
      </c>
      <c r="B476" s="207" t="str">
        <f>VLOOKUP(A476,Adr!A:B,2,FALSE)</f>
        <v>Tanečný klub Jessy Vavrišovo</v>
      </c>
      <c r="C476" s="194" t="s">
        <v>398</v>
      </c>
      <c r="D476" s="213">
        <v>3600</v>
      </c>
      <c r="E476" s="212">
        <v>0</v>
      </c>
      <c r="F476" s="193" t="s">
        <v>397</v>
      </c>
      <c r="G476" s="194" t="s">
        <v>353</v>
      </c>
      <c r="H476" s="194" t="s">
        <v>2438</v>
      </c>
      <c r="I476" s="193" t="str">
        <f t="shared" si="5"/>
        <v>37909487l</v>
      </c>
      <c r="J476" s="194" t="str">
        <f t="shared" si="6"/>
        <v>37909487026 01</v>
      </c>
      <c r="K476" s="209"/>
      <c r="L476" s="194" t="str">
        <f t="shared" si="7"/>
        <v>37909487026 01B</v>
      </c>
      <c r="M476" s="209" t="str">
        <f t="shared" si="8"/>
        <v>Tanečný klub Jessy VavrišovolBšportové pohybové tábory pre mládež</v>
      </c>
      <c r="N476" s="210" t="str">
        <f t="shared" si="9"/>
        <v>37909487lB</v>
      </c>
    </row>
    <row r="477" spans="1:14" ht="9.75" customHeight="1" x14ac:dyDescent="0.25">
      <c r="A477" s="193" t="s">
        <v>2220</v>
      </c>
      <c r="B477" s="207" t="str">
        <f>VLOOKUP(A477,Adr!A:B,2,FALSE)</f>
        <v>Tanečný klub JUMPING</v>
      </c>
      <c r="C477" s="189" t="s">
        <v>398</v>
      </c>
      <c r="D477" s="110">
        <v>5000</v>
      </c>
      <c r="E477" s="212">
        <v>0</v>
      </c>
      <c r="F477" s="193" t="s">
        <v>397</v>
      </c>
      <c r="G477" s="194" t="s">
        <v>353</v>
      </c>
      <c r="H477" s="194" t="s">
        <v>2438</v>
      </c>
      <c r="I477" s="193" t="str">
        <f t="shared" si="5"/>
        <v>36107921l</v>
      </c>
      <c r="J477" s="194" t="str">
        <f t="shared" si="6"/>
        <v>36107921026 01</v>
      </c>
      <c r="K477" s="209"/>
      <c r="L477" s="194" t="str">
        <f t="shared" si="7"/>
        <v>36107921026 01B</v>
      </c>
      <c r="M477" s="209" t="str">
        <f t="shared" si="8"/>
        <v>Tanečný klub JUMPINGlBšportové pohybové tábory pre mládež</v>
      </c>
      <c r="N477" s="210" t="str">
        <f t="shared" si="9"/>
        <v>36107921lB</v>
      </c>
    </row>
    <row r="478" spans="1:14" ht="9.75" customHeight="1" x14ac:dyDescent="0.25">
      <c r="A478" s="193" t="s">
        <v>2229</v>
      </c>
      <c r="B478" s="207" t="str">
        <f>VLOOKUP(A478,Adr!A:B,2,FALSE)</f>
        <v>Telovýchovná jednota - Športové kluby Krupina</v>
      </c>
      <c r="C478" s="211" t="s">
        <v>398</v>
      </c>
      <c r="D478" s="110">
        <v>4180</v>
      </c>
      <c r="E478" s="208">
        <v>0</v>
      </c>
      <c r="F478" s="193" t="s">
        <v>397</v>
      </c>
      <c r="G478" s="194" t="s">
        <v>353</v>
      </c>
      <c r="H478" s="194" t="s">
        <v>2438</v>
      </c>
      <c r="I478" s="193" t="str">
        <f t="shared" si="5"/>
        <v>00592552l</v>
      </c>
      <c r="J478" s="194" t="str">
        <f t="shared" si="6"/>
        <v>00592552026 01</v>
      </c>
      <c r="K478" s="209"/>
      <c r="L478" s="194" t="str">
        <f t="shared" si="7"/>
        <v>00592552026 01B</v>
      </c>
      <c r="M478" s="209" t="str">
        <f t="shared" si="8"/>
        <v>Telovýchovná jednota - Športové kluby KrupinalBšportové pohybové tábory pre mládež</v>
      </c>
      <c r="N478" s="210" t="str">
        <f t="shared" si="9"/>
        <v>00592552lB</v>
      </c>
    </row>
    <row r="479" spans="1:14" ht="9.75" customHeight="1" x14ac:dyDescent="0.25">
      <c r="A479" s="193" t="s">
        <v>2238</v>
      </c>
      <c r="B479" s="207" t="str">
        <f>VLOOKUP(A479,Adr!A:B,2,FALSE)</f>
        <v>Telovýchovná jednota DRUŽBA PIEŠŤANY</v>
      </c>
      <c r="C479" s="189" t="s">
        <v>2868</v>
      </c>
      <c r="D479" s="110">
        <v>10000</v>
      </c>
      <c r="E479" s="212">
        <v>0</v>
      </c>
      <c r="F479" s="193" t="s">
        <v>399</v>
      </c>
      <c r="G479" s="194" t="s">
        <v>357</v>
      </c>
      <c r="H479" s="194" t="s">
        <v>2438</v>
      </c>
      <c r="I479" s="193" t="str">
        <f t="shared" si="5"/>
        <v>00892424m</v>
      </c>
      <c r="J479" s="194" t="str">
        <f t="shared" si="6"/>
        <v>00892424026 03</v>
      </c>
      <c r="K479" s="209"/>
      <c r="L479" s="194" t="str">
        <f t="shared" si="7"/>
        <v>00892424026 03B</v>
      </c>
      <c r="M479" s="209" t="str">
        <f t="shared" si="8"/>
        <v>Telovýchovná jednota DRUŽBA PIEŠŤANYmBSilvestrovský beh 2025, 61.ročník</v>
      </c>
      <c r="N479" s="210" t="str">
        <f t="shared" si="9"/>
        <v>00892424mB</v>
      </c>
    </row>
    <row r="480" spans="1:14" ht="9.75" customHeight="1" x14ac:dyDescent="0.25">
      <c r="A480" s="193" t="s">
        <v>2246</v>
      </c>
      <c r="B480" s="207" t="str">
        <f>VLOOKUP(A480,Adr!A:B,2,FALSE)</f>
        <v>Telovýchovná jednota DUKLA Trenčín, o. z.</v>
      </c>
      <c r="C480" s="211" t="s">
        <v>386</v>
      </c>
      <c r="D480" s="190">
        <v>9000</v>
      </c>
      <c r="E480" s="212">
        <v>0</v>
      </c>
      <c r="F480" s="193" t="s">
        <v>385</v>
      </c>
      <c r="G480" s="194" t="s">
        <v>357</v>
      </c>
      <c r="H480" s="194" t="s">
        <v>2438</v>
      </c>
      <c r="I480" s="193" t="str">
        <f t="shared" si="5"/>
        <v>18048528f</v>
      </c>
      <c r="J480" s="194" t="str">
        <f t="shared" si="6"/>
        <v>18048528026 03</v>
      </c>
      <c r="K480" s="209"/>
      <c r="L480" s="194" t="str">
        <f t="shared" si="7"/>
        <v>18048528026 03B</v>
      </c>
      <c r="M480" s="209" t="str">
        <f t="shared" si="8"/>
        <v>Telovýchovná jednota DUKLA Trenčín, o. z.fBplnenie úloh verejného záujmu v športe</v>
      </c>
      <c r="N480" s="210" t="str">
        <f t="shared" si="9"/>
        <v>18048528fB</v>
      </c>
    </row>
    <row r="481" spans="1:14" ht="9.75" customHeight="1" x14ac:dyDescent="0.25">
      <c r="A481" s="193" t="s">
        <v>2253</v>
      </c>
      <c r="B481" s="207" t="str">
        <f>VLOOKUP(A481,Adr!A:B,2,FALSE)</f>
        <v>Telovýchovná jednota Nižná</v>
      </c>
      <c r="C481" s="211" t="s">
        <v>2869</v>
      </c>
      <c r="D481" s="110">
        <v>8000</v>
      </c>
      <c r="E481" s="208">
        <v>0</v>
      </c>
      <c r="F481" s="193" t="s">
        <v>399</v>
      </c>
      <c r="G481" s="194" t="s">
        <v>357</v>
      </c>
      <c r="H481" s="194" t="s">
        <v>2438</v>
      </c>
      <c r="I481" s="193" t="str">
        <f t="shared" si="5"/>
        <v>00592129m</v>
      </c>
      <c r="J481" s="194" t="str">
        <f t="shared" si="6"/>
        <v>00592129026 03</v>
      </c>
      <c r="K481" s="209"/>
      <c r="L481" s="194" t="str">
        <f t="shared" si="7"/>
        <v>00592129026 03B</v>
      </c>
      <c r="M481" s="209" t="str">
        <f t="shared" si="8"/>
        <v>Telovýchovná jednota NižnámB57. ročník Okolo Tatier</v>
      </c>
      <c r="N481" s="210" t="str">
        <f t="shared" si="9"/>
        <v>00592129mB</v>
      </c>
    </row>
    <row r="482" spans="1:14" ht="9.75" customHeight="1" x14ac:dyDescent="0.25">
      <c r="A482" s="193" t="s">
        <v>2263</v>
      </c>
      <c r="B482" s="207" t="str">
        <f>VLOOKUP(A482,Adr!A:B,2,FALSE)</f>
        <v>Telovýchovná jednota Nohejbalový klub Zalužice</v>
      </c>
      <c r="C482" s="211" t="s">
        <v>2870</v>
      </c>
      <c r="D482" s="213">
        <v>3105</v>
      </c>
      <c r="E482" s="212">
        <v>0</v>
      </c>
      <c r="F482" s="193" t="s">
        <v>399</v>
      </c>
      <c r="G482" s="194" t="s">
        <v>357</v>
      </c>
      <c r="H482" s="194" t="s">
        <v>2438</v>
      </c>
      <c r="I482" s="193" t="str">
        <f t="shared" si="5"/>
        <v>31945899m</v>
      </c>
      <c r="J482" s="194" t="str">
        <f t="shared" si="6"/>
        <v>31945899026 03</v>
      </c>
      <c r="K482" s="209"/>
      <c r="L482" s="194" t="str">
        <f t="shared" si="7"/>
        <v>31945899026 03B</v>
      </c>
      <c r="M482" s="209" t="str">
        <f t="shared" si="8"/>
        <v>Telovýchovná jednota Nohejbalový klub ZalužicemB30.ročník nohejbalového turnaja - Memoriál v Zalužiciach</v>
      </c>
      <c r="N482" s="210" t="str">
        <f t="shared" si="9"/>
        <v>31945899mB</v>
      </c>
    </row>
    <row r="483" spans="1:14" ht="9.75" customHeight="1" x14ac:dyDescent="0.25">
      <c r="A483" s="193" t="s">
        <v>2272</v>
      </c>
      <c r="B483" s="207" t="str">
        <f>VLOOKUP(A483,Adr!A:B,2,FALSE)</f>
        <v>Telovýchovná jednota Roháče Zuberec</v>
      </c>
      <c r="C483" s="211" t="s">
        <v>2871</v>
      </c>
      <c r="D483" s="110">
        <v>2600</v>
      </c>
      <c r="E483" s="208">
        <v>0</v>
      </c>
      <c r="F483" s="193" t="s">
        <v>399</v>
      </c>
      <c r="G483" s="194" t="s">
        <v>357</v>
      </c>
      <c r="H483" s="194" t="s">
        <v>2438</v>
      </c>
      <c r="I483" s="193" t="str">
        <f t="shared" si="5"/>
        <v>00592196m</v>
      </c>
      <c r="J483" s="194" t="str">
        <f t="shared" si="6"/>
        <v>00592196026 03</v>
      </c>
      <c r="K483" s="209"/>
      <c r="L483" s="194" t="str">
        <f t="shared" si="7"/>
        <v>00592196026 03B</v>
      </c>
      <c r="M483" s="209" t="str">
        <f t="shared" si="8"/>
        <v>Telovýchovná jednota Roháče ZuberecmBO Goralský klobúčik</v>
      </c>
      <c r="N483" s="210" t="str">
        <f t="shared" si="9"/>
        <v>00592196mB</v>
      </c>
    </row>
    <row r="484" spans="1:14" ht="9.75" customHeight="1" x14ac:dyDescent="0.25">
      <c r="A484" s="193" t="s">
        <v>2282</v>
      </c>
      <c r="B484" s="207" t="str">
        <f>VLOOKUP(A484,Adr!A:B,2,FALSE)</f>
        <v>Telovýchovná jednota Slávia Univerzity veterinárskeho lekárstva a farmácie v Košiciach</v>
      </c>
      <c r="C484" s="189" t="s">
        <v>386</v>
      </c>
      <c r="D484" s="190">
        <v>5000</v>
      </c>
      <c r="E484" s="212">
        <v>0</v>
      </c>
      <c r="F484" s="188" t="s">
        <v>385</v>
      </c>
      <c r="G484" s="189" t="s">
        <v>353</v>
      </c>
      <c r="H484" s="189" t="s">
        <v>2438</v>
      </c>
      <c r="I484" s="193" t="str">
        <f t="shared" si="5"/>
        <v>31953441f</v>
      </c>
      <c r="J484" s="194" t="str">
        <f t="shared" si="6"/>
        <v>31953441026 01</v>
      </c>
      <c r="K484" s="209"/>
      <c r="L484" s="194" t="str">
        <f t="shared" si="7"/>
        <v>31953441026 01B</v>
      </c>
      <c r="M484" s="209" t="str">
        <f t="shared" si="8"/>
        <v>Telovýchovná jednota Slávia Univerzity veterinárskeho lekárstva a farmácie v KošiciachfBplnenie úloh verejného záujmu v športe</v>
      </c>
      <c r="N484" s="210" t="str">
        <f t="shared" si="9"/>
        <v>31953441fB</v>
      </c>
    </row>
    <row r="485" spans="1:14" ht="9.75" customHeight="1" x14ac:dyDescent="0.25">
      <c r="A485" s="193" t="s">
        <v>2290</v>
      </c>
      <c r="B485" s="207" t="str">
        <f>VLOOKUP(A485,Adr!A:B,2,FALSE)</f>
        <v>Telovýchovná jednota Sokol Ilava</v>
      </c>
      <c r="C485" s="194" t="s">
        <v>398</v>
      </c>
      <c r="D485" s="213">
        <v>4985</v>
      </c>
      <c r="E485" s="212">
        <v>0</v>
      </c>
      <c r="F485" s="193" t="s">
        <v>397</v>
      </c>
      <c r="G485" s="194" t="s">
        <v>353</v>
      </c>
      <c r="H485" s="194" t="s">
        <v>2438</v>
      </c>
      <c r="I485" s="193" t="str">
        <f t="shared" si="5"/>
        <v>17059364l</v>
      </c>
      <c r="J485" s="194" t="str">
        <f t="shared" si="6"/>
        <v>17059364026 01</v>
      </c>
      <c r="K485" s="209"/>
      <c r="L485" s="194" t="str">
        <f t="shared" si="7"/>
        <v>17059364026 01B</v>
      </c>
      <c r="M485" s="209" t="str">
        <f t="shared" si="8"/>
        <v>Telovýchovná jednota Sokol IlavalBšportové pohybové tábory pre mládež</v>
      </c>
      <c r="N485" s="210" t="str">
        <f t="shared" si="9"/>
        <v>17059364lB</v>
      </c>
    </row>
    <row r="486" spans="1:14" ht="9.75" customHeight="1" x14ac:dyDescent="0.25">
      <c r="A486" s="193" t="s">
        <v>2300</v>
      </c>
      <c r="B486" s="207" t="str">
        <f>VLOOKUP(A486,Adr!A:B,2,FALSE)</f>
        <v>Telovýchovná jednota Športový klub Podbiel</v>
      </c>
      <c r="C486" s="211" t="s">
        <v>2872</v>
      </c>
      <c r="D486" s="110">
        <v>7000</v>
      </c>
      <c r="E486" s="212">
        <v>0</v>
      </c>
      <c r="F486" s="193" t="s">
        <v>399</v>
      </c>
      <c r="G486" s="194" t="s">
        <v>357</v>
      </c>
      <c r="H486" s="194" t="s">
        <v>2438</v>
      </c>
      <c r="I486" s="193" t="str">
        <f t="shared" si="5"/>
        <v>14220059m</v>
      </c>
      <c r="J486" s="194" t="str">
        <f t="shared" si="6"/>
        <v>14220059026 03</v>
      </c>
      <c r="K486" s="209"/>
      <c r="L486" s="194" t="str">
        <f t="shared" si="7"/>
        <v>14220059026 03B</v>
      </c>
      <c r="M486" s="209" t="str">
        <f t="shared" si="8"/>
        <v>Telovýchovná jednota Športový klub PodbielmBCestný beh SNP Roháče - Podbiel 34. ročník</v>
      </c>
      <c r="N486" s="210" t="str">
        <f t="shared" si="9"/>
        <v>14220059mB</v>
      </c>
    </row>
    <row r="487" spans="1:14" ht="9.75" customHeight="1" x14ac:dyDescent="0.25">
      <c r="A487" s="193" t="s">
        <v>2311</v>
      </c>
      <c r="B487" s="207" t="str">
        <f>VLOOKUP(A487,Adr!A:B,2,FALSE)</f>
        <v>Telovýchovná jednota Štart, sekcia nevidiacich a slabozrakých športovcov Slovenska 054 01 Levoča</v>
      </c>
      <c r="C487" s="189" t="s">
        <v>2873</v>
      </c>
      <c r="D487" s="110">
        <v>2600</v>
      </c>
      <c r="E487" s="208">
        <v>0</v>
      </c>
      <c r="F487" s="193" t="s">
        <v>399</v>
      </c>
      <c r="G487" s="194" t="s">
        <v>357</v>
      </c>
      <c r="H487" s="194" t="s">
        <v>2438</v>
      </c>
      <c r="I487" s="193" t="str">
        <f t="shared" si="5"/>
        <v>17151414m</v>
      </c>
      <c r="J487" s="194" t="str">
        <f t="shared" si="6"/>
        <v>17151414026 03</v>
      </c>
      <c r="K487" s="209"/>
      <c r="L487" s="194" t="str">
        <f t="shared" si="7"/>
        <v>17151414026 03B</v>
      </c>
      <c r="M487" s="209" t="str">
        <f t="shared" si="8"/>
        <v>Telovýchovná jednota Štart, sekcia nevidiacich a slabozrakých športovcov Slovenska 054 01 LevočamB19. ročník Levoča Cup 2025</v>
      </c>
      <c r="N487" s="210" t="str">
        <f t="shared" si="9"/>
        <v>17151414mB</v>
      </c>
    </row>
    <row r="488" spans="1:14" ht="9.75" customHeight="1" x14ac:dyDescent="0.25">
      <c r="A488" s="193" t="s">
        <v>2320</v>
      </c>
      <c r="B488" s="207" t="str">
        <f>VLOOKUP(A488,Adr!A:B,2,FALSE)</f>
        <v>Tenisový klub Hriňová</v>
      </c>
      <c r="C488" s="194" t="s">
        <v>398</v>
      </c>
      <c r="D488" s="213">
        <v>2520</v>
      </c>
      <c r="E488" s="212">
        <v>0</v>
      </c>
      <c r="F488" s="193" t="s">
        <v>397</v>
      </c>
      <c r="G488" s="194" t="s">
        <v>353</v>
      </c>
      <c r="H488" s="194" t="s">
        <v>2438</v>
      </c>
      <c r="I488" s="193" t="str">
        <f t="shared" si="5"/>
        <v>35980567l</v>
      </c>
      <c r="J488" s="194" t="str">
        <f t="shared" si="6"/>
        <v>35980567026 01</v>
      </c>
      <c r="K488" s="209"/>
      <c r="L488" s="194" t="str">
        <f t="shared" si="7"/>
        <v>35980567026 01B</v>
      </c>
      <c r="M488" s="209" t="str">
        <f t="shared" si="8"/>
        <v>Tenisový klub HriňoválBšportové pohybové tábory pre mládež</v>
      </c>
      <c r="N488" s="210" t="str">
        <f t="shared" si="9"/>
        <v>35980567lB</v>
      </c>
    </row>
    <row r="489" spans="1:14" ht="9.75" customHeight="1" x14ac:dyDescent="0.25">
      <c r="A489" s="193" t="s">
        <v>2329</v>
      </c>
      <c r="B489" s="207" t="str">
        <f>VLOOKUP(A489,Adr!A:B,2,FALSE)</f>
        <v>Teqballová federácia Slovensko</v>
      </c>
      <c r="C489" s="189" t="s">
        <v>2874</v>
      </c>
      <c r="D489" s="110">
        <v>3239</v>
      </c>
      <c r="E489" s="212">
        <v>0</v>
      </c>
      <c r="F489" s="193" t="s">
        <v>375</v>
      </c>
      <c r="G489" s="194" t="s">
        <v>355</v>
      </c>
      <c r="H489" s="194" t="s">
        <v>2438</v>
      </c>
      <c r="I489" s="193" t="str">
        <f t="shared" si="5"/>
        <v>53007344a</v>
      </c>
      <c r="J489" s="194" t="str">
        <f t="shared" si="6"/>
        <v>53007344026 02</v>
      </c>
      <c r="K489" s="209" t="s">
        <v>2875</v>
      </c>
      <c r="L489" s="194" t="str">
        <f t="shared" si="7"/>
        <v>53007344026 02B</v>
      </c>
      <c r="M489" s="209" t="str">
        <f t="shared" si="8"/>
        <v>Teqballová federácia SlovenskoaBteqball - bežné transfery</v>
      </c>
      <c r="N489" s="210" t="str">
        <f t="shared" si="9"/>
        <v>53007344aB</v>
      </c>
    </row>
    <row r="490" spans="1:14" ht="9.75" customHeight="1" x14ac:dyDescent="0.25">
      <c r="A490" s="193" t="s">
        <v>2337</v>
      </c>
      <c r="B490" s="207" t="str">
        <f>VLOOKUP(A490,Adr!A:B,2,FALSE)</f>
        <v>Trinity Triathlon Team</v>
      </c>
      <c r="C490" s="211" t="s">
        <v>2876</v>
      </c>
      <c r="D490" s="110">
        <v>4050</v>
      </c>
      <c r="E490" s="212">
        <v>0</v>
      </c>
      <c r="F490" s="193" t="s">
        <v>399</v>
      </c>
      <c r="G490" s="194" t="s">
        <v>357</v>
      </c>
      <c r="H490" s="194" t="s">
        <v>2438</v>
      </c>
      <c r="I490" s="193" t="str">
        <f t="shared" si="5"/>
        <v>42268095m</v>
      </c>
      <c r="J490" s="194" t="str">
        <f t="shared" si="6"/>
        <v>42268095026 03</v>
      </c>
      <c r="K490" s="209"/>
      <c r="L490" s="194" t="str">
        <f t="shared" si="7"/>
        <v>42268095026 03B</v>
      </c>
      <c r="M490" s="209" t="str">
        <f t="shared" si="8"/>
        <v>Trinity Triathlon TeammBTriatlon Senec 2025</v>
      </c>
      <c r="N490" s="210" t="str">
        <f t="shared" si="9"/>
        <v>42268095mB</v>
      </c>
    </row>
    <row r="491" spans="1:14" ht="9.75" customHeight="1" x14ac:dyDescent="0.25">
      <c r="A491" s="193" t="s">
        <v>2343</v>
      </c>
      <c r="B491" s="207" t="str">
        <f>VLOOKUP(A491,Adr!A:B,2,FALSE)</f>
        <v>University Spartacus</v>
      </c>
      <c r="C491" s="189" t="s">
        <v>2457</v>
      </c>
      <c r="D491" s="110">
        <v>25000</v>
      </c>
      <c r="E491" s="212">
        <v>0</v>
      </c>
      <c r="F491" s="193" t="s">
        <v>385</v>
      </c>
      <c r="G491" s="194" t="s">
        <v>357</v>
      </c>
      <c r="H491" s="194" t="s">
        <v>2438</v>
      </c>
      <c r="I491" s="193" t="str">
        <f t="shared" si="5"/>
        <v>54561981f</v>
      </c>
      <c r="J491" s="194" t="str">
        <f t="shared" si="6"/>
        <v>54561981026 03</v>
      </c>
      <c r="K491" s="209"/>
      <c r="L491" s="194" t="str">
        <f t="shared" si="7"/>
        <v>54561981026 03B</v>
      </c>
      <c r="M491" s="209" t="str">
        <f t="shared" si="8"/>
        <v xml:space="preserve">University SpartacusfBpodpora činnosti a účasť na medzinárodných univerzitných hokejových súťažiach </v>
      </c>
      <c r="N491" s="210" t="str">
        <f t="shared" si="9"/>
        <v>54561981fB</v>
      </c>
    </row>
    <row r="492" spans="1:14" ht="9.75" customHeight="1" x14ac:dyDescent="0.25">
      <c r="A492" s="193" t="s">
        <v>2350</v>
      </c>
      <c r="B492" s="207" t="str">
        <f>VLOOKUP(A492,Adr!A:B,2,FALSE)</f>
        <v>Volejbalový klub Rachmaninka Liptovský Mikuláš</v>
      </c>
      <c r="C492" s="211" t="s">
        <v>398</v>
      </c>
      <c r="D492" s="110">
        <v>2211.3000000000002</v>
      </c>
      <c r="E492" s="208">
        <v>0</v>
      </c>
      <c r="F492" s="193" t="s">
        <v>397</v>
      </c>
      <c r="G492" s="194" t="s">
        <v>353</v>
      </c>
      <c r="H492" s="194" t="s">
        <v>2438</v>
      </c>
      <c r="I492" s="193" t="str">
        <f t="shared" si="5"/>
        <v>42433509l</v>
      </c>
      <c r="J492" s="194" t="str">
        <f t="shared" si="6"/>
        <v>42433509026 01</v>
      </c>
      <c r="K492" s="209"/>
      <c r="L492" s="194" t="str">
        <f t="shared" si="7"/>
        <v>42433509026 01B</v>
      </c>
      <c r="M492" s="209" t="str">
        <f t="shared" si="8"/>
        <v>Volejbalový klub Rachmaninka Liptovský MikulášlBšportové pohybové tábory pre mládež</v>
      </c>
      <c r="N492" s="210" t="str">
        <f t="shared" si="9"/>
        <v>42433509lB</v>
      </c>
    </row>
    <row r="493" spans="1:14" ht="9.75" customHeight="1" x14ac:dyDescent="0.25">
      <c r="A493" s="193" t="s">
        <v>2359</v>
      </c>
      <c r="B493" s="207" t="str">
        <f>VLOOKUP(A493,Adr!A:B,2,FALSE)</f>
        <v>Volejbalový klub Slávia UK Bratislava, o.z.</v>
      </c>
      <c r="C493" s="189" t="s">
        <v>398</v>
      </c>
      <c r="D493" s="110">
        <v>4800</v>
      </c>
      <c r="E493" s="208">
        <v>0</v>
      </c>
      <c r="F493" s="193" t="s">
        <v>397</v>
      </c>
      <c r="G493" s="194" t="s">
        <v>353</v>
      </c>
      <c r="H493" s="194" t="s">
        <v>2438</v>
      </c>
      <c r="I493" s="193" t="str">
        <f t="shared" si="5"/>
        <v>31796991l</v>
      </c>
      <c r="J493" s="194" t="str">
        <f t="shared" si="6"/>
        <v>31796991026 01</v>
      </c>
      <c r="K493" s="209"/>
      <c r="L493" s="194" t="str">
        <f t="shared" si="7"/>
        <v>31796991026 01B</v>
      </c>
      <c r="M493" s="209" t="str">
        <f t="shared" si="8"/>
        <v>Volejbalový klub Slávia UK Bratislava, o.z.lBšportové pohybové tábory pre mládež</v>
      </c>
      <c r="N493" s="210" t="str">
        <f t="shared" si="9"/>
        <v>31796991lB</v>
      </c>
    </row>
    <row r="494" spans="1:14" ht="9.75" customHeight="1" x14ac:dyDescent="0.25">
      <c r="A494" s="193" t="s">
        <v>2366</v>
      </c>
      <c r="B494" s="207" t="str">
        <f>VLOOKUP(A494,Adr!A:B,2,FALSE)</f>
        <v>Volejbalový oddiel Hit Trnava</v>
      </c>
      <c r="C494" s="194" t="s">
        <v>398</v>
      </c>
      <c r="D494" s="213">
        <v>4900</v>
      </c>
      <c r="E494" s="208">
        <v>0</v>
      </c>
      <c r="F494" s="193" t="s">
        <v>397</v>
      </c>
      <c r="G494" s="194" t="s">
        <v>353</v>
      </c>
      <c r="H494" s="194" t="s">
        <v>2438</v>
      </c>
      <c r="I494" s="193" t="str">
        <f t="shared" si="5"/>
        <v>37834487l</v>
      </c>
      <c r="J494" s="194" t="str">
        <f t="shared" si="6"/>
        <v>37834487026 01</v>
      </c>
      <c r="K494" s="209"/>
      <c r="L494" s="194" t="str">
        <f t="shared" si="7"/>
        <v>37834487026 01B</v>
      </c>
      <c r="M494" s="209" t="str">
        <f t="shared" si="8"/>
        <v>Volejbalový oddiel Hit TrnavalBšportové pohybové tábory pre mládež</v>
      </c>
      <c r="N494" s="210" t="str">
        <f t="shared" si="9"/>
        <v>37834487lB</v>
      </c>
    </row>
    <row r="495" spans="1:14" ht="9.75" customHeight="1" x14ac:dyDescent="0.25">
      <c r="A495" s="193" t="s">
        <v>2373</v>
      </c>
      <c r="B495" s="207" t="str">
        <f>VLOOKUP(A495,Adr!A:B,2,FALSE)</f>
        <v>Zápasnícky klub Baník Prievidza, o. z.</v>
      </c>
      <c r="C495" s="211" t="s">
        <v>2877</v>
      </c>
      <c r="D495" s="110">
        <v>4450.5</v>
      </c>
      <c r="E495" s="208">
        <v>0</v>
      </c>
      <c r="F495" s="193" t="s">
        <v>399</v>
      </c>
      <c r="G495" s="194" t="s">
        <v>357</v>
      </c>
      <c r="H495" s="194" t="s">
        <v>2438</v>
      </c>
      <c r="I495" s="193" t="str">
        <f t="shared" si="5"/>
        <v>30227151m</v>
      </c>
      <c r="J495" s="194" t="str">
        <f t="shared" si="6"/>
        <v>30227151026 03</v>
      </c>
      <c r="K495" s="209"/>
      <c r="L495" s="194" t="str">
        <f t="shared" si="7"/>
        <v>30227151026 03B</v>
      </c>
      <c r="M495" s="209" t="str">
        <f t="shared" si="8"/>
        <v>Zápasnícky klub Baník Prievidza, o. z.mB51. ročník Medzinárodného turnaja mládeže a priateľstva v zápasení voľným štýlom</v>
      </c>
      <c r="N495" s="210" t="str">
        <f t="shared" si="9"/>
        <v>30227151mB</v>
      </c>
    </row>
    <row r="496" spans="1:14" ht="9.75" customHeight="1" x14ac:dyDescent="0.25">
      <c r="A496" s="193" t="s">
        <v>2381</v>
      </c>
      <c r="B496" s="207" t="str">
        <f>VLOOKUP(A496,Adr!A:B,2,FALSE)</f>
        <v>Zápasnícky klub Dunajská Streda, o.z.</v>
      </c>
      <c r="C496" s="189" t="s">
        <v>398</v>
      </c>
      <c r="D496" s="110">
        <v>4300</v>
      </c>
      <c r="E496" s="212">
        <v>0</v>
      </c>
      <c r="F496" s="193" t="s">
        <v>397</v>
      </c>
      <c r="G496" s="194" t="s">
        <v>353</v>
      </c>
      <c r="H496" s="194" t="s">
        <v>2438</v>
      </c>
      <c r="I496" s="193" t="str">
        <f t="shared" si="5"/>
        <v>34009892l</v>
      </c>
      <c r="J496" s="194" t="str">
        <f t="shared" si="6"/>
        <v>34009892026 01</v>
      </c>
      <c r="K496" s="209"/>
      <c r="L496" s="194" t="str">
        <f t="shared" si="7"/>
        <v>34009892026 01B</v>
      </c>
      <c r="M496" s="209" t="str">
        <f t="shared" si="8"/>
        <v>Zápasnícky klub Dunajská Streda, o.z.lBšportové pohybové tábory pre mládež</v>
      </c>
      <c r="N496" s="210" t="str">
        <f t="shared" si="9"/>
        <v>34009892lB</v>
      </c>
    </row>
    <row r="497" spans="1:14" ht="9.75" customHeight="1" x14ac:dyDescent="0.25">
      <c r="A497" s="193" t="s">
        <v>2390</v>
      </c>
      <c r="B497" s="207" t="str">
        <f>VLOOKUP(A497,Adr!A:B,2,FALSE)</f>
        <v>Združenie šípkarských organizácií</v>
      </c>
      <c r="C497" s="189" t="s">
        <v>2878</v>
      </c>
      <c r="D497" s="110">
        <v>47188</v>
      </c>
      <c r="E497" s="208">
        <v>0</v>
      </c>
      <c r="F497" s="193" t="s">
        <v>375</v>
      </c>
      <c r="G497" s="194" t="s">
        <v>355</v>
      </c>
      <c r="H497" s="194" t="s">
        <v>2438</v>
      </c>
      <c r="I497" s="193" t="str">
        <f t="shared" si="5"/>
        <v>35538015a</v>
      </c>
      <c r="J497" s="194" t="str">
        <f t="shared" si="6"/>
        <v>35538015026 02</v>
      </c>
      <c r="K497" s="209" t="s">
        <v>2879</v>
      </c>
      <c r="L497" s="194" t="str">
        <f t="shared" si="7"/>
        <v>35538015026 02B</v>
      </c>
      <c r="M497" s="209" t="str">
        <f t="shared" si="8"/>
        <v>Združenie šípkarských organizáciíaBšípky - bežné transfery</v>
      </c>
      <c r="N497" s="210" t="str">
        <f t="shared" si="9"/>
        <v>35538015aB</v>
      </c>
    </row>
    <row r="498" spans="1:14" ht="9.75" customHeight="1" x14ac:dyDescent="0.25">
      <c r="A498" s="193" t="s">
        <v>2397</v>
      </c>
      <c r="B498" s="207" t="str">
        <f>VLOOKUP(A498,Adr!A:B,2,FALSE)</f>
        <v>Zväz potápačov Slovenska</v>
      </c>
      <c r="C498" s="211" t="s">
        <v>2880</v>
      </c>
      <c r="D498" s="110">
        <v>58881</v>
      </c>
      <c r="E498" s="212">
        <v>0</v>
      </c>
      <c r="F498" s="193" t="s">
        <v>375</v>
      </c>
      <c r="G498" s="194" t="s">
        <v>355</v>
      </c>
      <c r="H498" s="194" t="s">
        <v>2438</v>
      </c>
      <c r="I498" s="193" t="str">
        <f t="shared" si="5"/>
        <v>00585319a</v>
      </c>
      <c r="J498" s="194" t="str">
        <f t="shared" si="6"/>
        <v>00585319026 02</v>
      </c>
      <c r="K498" s="209" t="s">
        <v>2881</v>
      </c>
      <c r="L498" s="194" t="str">
        <f t="shared" si="7"/>
        <v>00585319026 02B</v>
      </c>
      <c r="M498" s="209" t="str">
        <f t="shared" si="8"/>
        <v>Zväz potápačov SlovenskaaBpotápačské športy - bežné transfery</v>
      </c>
      <c r="N498" s="210" t="str">
        <f t="shared" si="9"/>
        <v>00585319aB</v>
      </c>
    </row>
    <row r="499" spans="1:14" ht="9.75" customHeight="1" x14ac:dyDescent="0.25">
      <c r="A499" s="193" t="s">
        <v>2397</v>
      </c>
      <c r="B499" s="207" t="str">
        <f>VLOOKUP(A499,Adr!A:B,2,FALSE)</f>
        <v>Zväz potápačov Slovenska</v>
      </c>
      <c r="C499" s="211" t="s">
        <v>2882</v>
      </c>
      <c r="D499" s="110">
        <v>35000</v>
      </c>
      <c r="E499" s="208">
        <v>0</v>
      </c>
      <c r="F499" s="193" t="s">
        <v>381</v>
      </c>
      <c r="G499" s="194" t="s">
        <v>357</v>
      </c>
      <c r="H499" s="194" t="s">
        <v>2438</v>
      </c>
      <c r="I499" s="193" t="str">
        <f t="shared" si="5"/>
        <v>00585319d</v>
      </c>
      <c r="J499" s="194" t="str">
        <f t="shared" si="6"/>
        <v>00585319026 03</v>
      </c>
      <c r="K499" s="209"/>
      <c r="L499" s="194" t="str">
        <f t="shared" si="7"/>
        <v>00585319026 03B</v>
      </c>
      <c r="M499" s="209" t="str">
        <f t="shared" si="8"/>
        <v>Zväz potápačov SlovenskadBHrašková Zuzana</v>
      </c>
      <c r="N499" s="210" t="str">
        <f t="shared" si="9"/>
        <v>00585319dB</v>
      </c>
    </row>
    <row r="500" spans="1:14" ht="9.75" customHeight="1" x14ac:dyDescent="0.25">
      <c r="A500" s="193" t="s">
        <v>2405</v>
      </c>
      <c r="B500" s="207" t="str">
        <f>VLOOKUP(A500,Adr!A:B,2,FALSE)</f>
        <v>Zväz slovenského kolieskového korčuľovania</v>
      </c>
      <c r="C500" s="211" t="s">
        <v>2883</v>
      </c>
      <c r="D500" s="110">
        <v>132661</v>
      </c>
      <c r="E500" s="208">
        <v>0</v>
      </c>
      <c r="F500" s="193" t="s">
        <v>375</v>
      </c>
      <c r="G500" s="194" t="s">
        <v>355</v>
      </c>
      <c r="H500" s="194" t="s">
        <v>2438</v>
      </c>
      <c r="I500" s="193" t="str">
        <f t="shared" si="5"/>
        <v>42132690a</v>
      </c>
      <c r="J500" s="194" t="str">
        <f t="shared" si="6"/>
        <v>42132690026 02</v>
      </c>
      <c r="K500" s="209" t="s">
        <v>2884</v>
      </c>
      <c r="L500" s="194" t="str">
        <f t="shared" si="7"/>
        <v>42132690026 02B</v>
      </c>
      <c r="M500" s="209" t="str">
        <f t="shared" si="8"/>
        <v>Zväz slovenského kolieskového korčuľovaniaaBkolieskové korčuľovanie - bežné transfery</v>
      </c>
      <c r="N500" s="210" t="str">
        <f t="shared" si="9"/>
        <v>42132690aB</v>
      </c>
    </row>
    <row r="501" spans="1:14" ht="9.75" customHeight="1" x14ac:dyDescent="0.25">
      <c r="A501" s="193" t="s">
        <v>2405</v>
      </c>
      <c r="B501" s="207" t="str">
        <f>VLOOKUP(A501,Adr!A:B,2,FALSE)</f>
        <v>Zväz slovenského kolieskového korčuľovania</v>
      </c>
      <c r="C501" s="211" t="s">
        <v>2885</v>
      </c>
      <c r="D501" s="110">
        <v>50000</v>
      </c>
      <c r="E501" s="212">
        <v>0</v>
      </c>
      <c r="F501" s="193" t="s">
        <v>381</v>
      </c>
      <c r="G501" s="194" t="s">
        <v>357</v>
      </c>
      <c r="H501" s="194" t="s">
        <v>2438</v>
      </c>
      <c r="I501" s="193" t="str">
        <f t="shared" si="5"/>
        <v>42132690d</v>
      </c>
      <c r="J501" s="194" t="str">
        <f t="shared" si="6"/>
        <v>42132690026 03</v>
      </c>
      <c r="K501" s="209"/>
      <c r="L501" s="194" t="str">
        <f t="shared" si="7"/>
        <v>42132690026 03B</v>
      </c>
      <c r="M501" s="209" t="str">
        <f t="shared" si="8"/>
        <v>Zväz slovenského kolieskového korčuľovaniadBTury Richard</v>
      </c>
      <c r="N501" s="210" t="str">
        <f t="shared" si="9"/>
        <v>42132690dB</v>
      </c>
    </row>
    <row r="502" spans="1:14" ht="9.75" customHeight="1" x14ac:dyDescent="0.25">
      <c r="A502" s="193" t="s">
        <v>2412</v>
      </c>
      <c r="B502" s="207" t="str">
        <f>VLOOKUP(A502,Adr!A:B,2,FALSE)</f>
        <v>Zväz slovenského lyžovania</v>
      </c>
      <c r="C502" s="189" t="s">
        <v>2886</v>
      </c>
      <c r="D502" s="110">
        <v>1147284</v>
      </c>
      <c r="E502" s="212">
        <v>0</v>
      </c>
      <c r="F502" s="193" t="s">
        <v>375</v>
      </c>
      <c r="G502" s="194" t="s">
        <v>355</v>
      </c>
      <c r="H502" s="194" t="s">
        <v>2438</v>
      </c>
      <c r="I502" s="193" t="str">
        <f t="shared" si="5"/>
        <v>50671669a</v>
      </c>
      <c r="J502" s="194" t="str">
        <f t="shared" si="6"/>
        <v>50671669026 02</v>
      </c>
      <c r="K502" s="209" t="s">
        <v>2887</v>
      </c>
      <c r="L502" s="194" t="str">
        <f t="shared" si="7"/>
        <v>50671669026 02B</v>
      </c>
      <c r="M502" s="209" t="str">
        <f t="shared" si="8"/>
        <v>Zväz slovenského lyžovaniaaBlyžovanie - bežné transfery</v>
      </c>
      <c r="N502" s="210" t="str">
        <f t="shared" si="9"/>
        <v>50671669aB</v>
      </c>
    </row>
    <row r="503" spans="1:14" ht="9.75" customHeight="1" x14ac:dyDescent="0.25">
      <c r="A503" s="193" t="s">
        <v>2412</v>
      </c>
      <c r="B503" s="207" t="str">
        <f>VLOOKUP(A503,Adr!A:B,2,FALSE)</f>
        <v>Zväz slovenského lyžovania</v>
      </c>
      <c r="C503" s="189" t="s">
        <v>2888</v>
      </c>
      <c r="D503" s="110">
        <v>158846</v>
      </c>
      <c r="E503" s="208">
        <v>0</v>
      </c>
      <c r="F503" s="193" t="s">
        <v>379</v>
      </c>
      <c r="G503" s="194" t="s">
        <v>357</v>
      </c>
      <c r="H503" s="194" t="s">
        <v>2438</v>
      </c>
      <c r="I503" s="193" t="str">
        <f t="shared" si="5"/>
        <v>50671669c</v>
      </c>
      <c r="J503" s="194" t="str">
        <f t="shared" si="6"/>
        <v>50671669026 03</v>
      </c>
      <c r="K503" s="209"/>
      <c r="L503" s="194" t="str">
        <f t="shared" si="7"/>
        <v>50671669026 03B</v>
      </c>
      <c r="M503" s="209" t="str">
        <f t="shared" si="8"/>
        <v>Zväz slovenského lyžovaniacBzabezpečenie a rozvoj športu lyžovanie zdravotne postihnutých športovcov</v>
      </c>
      <c r="N503" s="210" t="str">
        <f t="shared" si="9"/>
        <v>50671669cB</v>
      </c>
    </row>
    <row r="504" spans="1:14" ht="9.75" customHeight="1" x14ac:dyDescent="0.25">
      <c r="A504" s="188" t="s">
        <v>2412</v>
      </c>
      <c r="B504" s="207" t="str">
        <f>VLOOKUP(A504,Adr!A:B,2,FALSE)</f>
        <v>Zväz slovenského lyžovania</v>
      </c>
      <c r="C504" s="189" t="s">
        <v>2889</v>
      </c>
      <c r="D504" s="110">
        <v>45000</v>
      </c>
      <c r="E504" s="212">
        <v>0</v>
      </c>
      <c r="F504" s="193" t="s">
        <v>381</v>
      </c>
      <c r="G504" s="194" t="s">
        <v>357</v>
      </c>
      <c r="H504" s="194" t="s">
        <v>2438</v>
      </c>
      <c r="I504" s="193" t="str">
        <f t="shared" si="5"/>
        <v>50671669d</v>
      </c>
      <c r="J504" s="194" t="str">
        <f t="shared" si="6"/>
        <v>50671669026 03</v>
      </c>
      <c r="K504" s="209"/>
      <c r="L504" s="194" t="str">
        <f t="shared" si="7"/>
        <v>50671669026 03B</v>
      </c>
      <c r="M504" s="209" t="str">
        <f t="shared" si="8"/>
        <v>Zväz slovenského lyžovaniadBHaraus Miroslav + navádzač</v>
      </c>
      <c r="N504" s="210" t="str">
        <f t="shared" si="9"/>
        <v>50671669dB</v>
      </c>
    </row>
    <row r="505" spans="1:14" ht="9.75" customHeight="1" x14ac:dyDescent="0.25">
      <c r="A505" s="193" t="s">
        <v>2412</v>
      </c>
      <c r="B505" s="207" t="str">
        <f>VLOOKUP(A505,Adr!A:B,2,FALSE)</f>
        <v>Zväz slovenského lyžovania</v>
      </c>
      <c r="C505" s="211" t="s">
        <v>2890</v>
      </c>
      <c r="D505" s="110">
        <v>20000</v>
      </c>
      <c r="E505" s="208">
        <v>0</v>
      </c>
      <c r="F505" s="193" t="s">
        <v>381</v>
      </c>
      <c r="G505" s="194" t="s">
        <v>357</v>
      </c>
      <c r="H505" s="194" t="s">
        <v>2438</v>
      </c>
      <c r="I505" s="193" t="str">
        <f t="shared" si="5"/>
        <v>50671669d</v>
      </c>
      <c r="J505" s="194" t="str">
        <f t="shared" si="6"/>
        <v>50671669026 03</v>
      </c>
      <c r="K505" s="209"/>
      <c r="L505" s="194" t="str">
        <f t="shared" si="7"/>
        <v>50671669026 03B</v>
      </c>
      <c r="M505" s="209" t="str">
        <f t="shared" si="8"/>
        <v>Zväz slovenského lyžovaniadBJaroš Samuel</v>
      </c>
      <c r="N505" s="210" t="str">
        <f t="shared" si="9"/>
        <v>50671669dB</v>
      </c>
    </row>
    <row r="506" spans="1:14" ht="9.75" customHeight="1" x14ac:dyDescent="0.25">
      <c r="A506" s="193" t="s">
        <v>2412</v>
      </c>
      <c r="B506" s="207" t="str">
        <f>VLOOKUP(A506,Adr!A:B,2,FALSE)</f>
        <v>Zväz slovenského lyžovania</v>
      </c>
      <c r="C506" s="211" t="s">
        <v>2891</v>
      </c>
      <c r="D506" s="110">
        <v>10000</v>
      </c>
      <c r="E506" s="212">
        <v>0</v>
      </c>
      <c r="F506" s="193" t="s">
        <v>381</v>
      </c>
      <c r="G506" s="194" t="s">
        <v>357</v>
      </c>
      <c r="H506" s="194" t="s">
        <v>2438</v>
      </c>
      <c r="I506" s="193" t="str">
        <f t="shared" si="5"/>
        <v>50671669d</v>
      </c>
      <c r="J506" s="194" t="str">
        <f t="shared" si="6"/>
        <v>50671669026 03</v>
      </c>
      <c r="K506" s="209"/>
      <c r="L506" s="194" t="str">
        <f t="shared" si="7"/>
        <v>50671669026 03B</v>
      </c>
      <c r="M506" s="209" t="str">
        <f t="shared" si="8"/>
        <v>Zväz slovenského lyžovaniadBPitoňáková Sára</v>
      </c>
      <c r="N506" s="210" t="str">
        <f t="shared" si="9"/>
        <v>50671669dB</v>
      </c>
    </row>
    <row r="507" spans="1:14" ht="9.75" customHeight="1" x14ac:dyDescent="0.25">
      <c r="A507" s="193" t="s">
        <v>2412</v>
      </c>
      <c r="B507" s="207" t="str">
        <f>VLOOKUP(A507,Adr!A:B,2,FALSE)</f>
        <v>Zväz slovenského lyžovania</v>
      </c>
      <c r="C507" s="189" t="s">
        <v>2892</v>
      </c>
      <c r="D507" s="110">
        <v>75000</v>
      </c>
      <c r="E507" s="208">
        <v>0</v>
      </c>
      <c r="F507" s="193" t="s">
        <v>381</v>
      </c>
      <c r="G507" s="194" t="s">
        <v>357</v>
      </c>
      <c r="H507" s="194" t="s">
        <v>2438</v>
      </c>
      <c r="I507" s="193" t="str">
        <f t="shared" si="5"/>
        <v>50671669d</v>
      </c>
      <c r="J507" s="194" t="str">
        <f t="shared" si="6"/>
        <v>50671669026 03</v>
      </c>
      <c r="K507" s="209"/>
      <c r="L507" s="194" t="str">
        <f t="shared" si="7"/>
        <v>50671669026 03B</v>
      </c>
      <c r="M507" s="209" t="str">
        <f t="shared" si="8"/>
        <v>Zväz slovenského lyžovaniadBRexová Alexandra + navádzač</v>
      </c>
      <c r="N507" s="210" t="str">
        <f t="shared" si="9"/>
        <v>50671669dB</v>
      </c>
    </row>
    <row r="508" spans="1:14" ht="9.75" customHeight="1" x14ac:dyDescent="0.25">
      <c r="A508" s="193" t="s">
        <v>2412</v>
      </c>
      <c r="B508" s="207" t="str">
        <f>VLOOKUP(A508,Adr!A:B,2,FALSE)</f>
        <v>Zväz slovenského lyžovania</v>
      </c>
      <c r="C508" s="194" t="s">
        <v>2893</v>
      </c>
      <c r="D508" s="213">
        <v>10000</v>
      </c>
      <c r="E508" s="212">
        <v>0</v>
      </c>
      <c r="F508" s="193" t="s">
        <v>381</v>
      </c>
      <c r="G508" s="194" t="s">
        <v>357</v>
      </c>
      <c r="H508" s="194" t="s">
        <v>2438</v>
      </c>
      <c r="I508" s="193" t="str">
        <f t="shared" si="5"/>
        <v>50671669d</v>
      </c>
      <c r="J508" s="194" t="str">
        <f t="shared" si="6"/>
        <v>50671669026 03</v>
      </c>
      <c r="K508" s="209"/>
      <c r="L508" s="194" t="str">
        <f t="shared" si="7"/>
        <v>50671669026 03B</v>
      </c>
      <c r="M508" s="209" t="str">
        <f t="shared" si="8"/>
        <v>Zväz slovenského lyžovaniadBSakál Samuel</v>
      </c>
      <c r="N508" s="210" t="str">
        <f t="shared" si="9"/>
        <v>50671669dB</v>
      </c>
    </row>
    <row r="509" spans="1:14" ht="9.75" customHeight="1" x14ac:dyDescent="0.25">
      <c r="A509" s="193" t="s">
        <v>2412</v>
      </c>
      <c r="B509" s="207" t="str">
        <f>VLOOKUP(A509,Adr!A:B,2,FALSE)</f>
        <v>Zväz slovenského lyžovania</v>
      </c>
      <c r="C509" s="211" t="s">
        <v>2894</v>
      </c>
      <c r="D509" s="110">
        <v>70000</v>
      </c>
      <c r="E509" s="208">
        <v>0</v>
      </c>
      <c r="F509" s="193" t="s">
        <v>381</v>
      </c>
      <c r="G509" s="194" t="s">
        <v>357</v>
      </c>
      <c r="H509" s="194" t="s">
        <v>2438</v>
      </c>
      <c r="I509" s="193" t="str">
        <f t="shared" si="5"/>
        <v>50671669d</v>
      </c>
      <c r="J509" s="194" t="str">
        <f t="shared" si="6"/>
        <v>50671669026 03</v>
      </c>
      <c r="K509" s="209"/>
      <c r="L509" s="194" t="str">
        <f t="shared" si="7"/>
        <v>50671669026 03B</v>
      </c>
      <c r="M509" s="209" t="str">
        <f t="shared" si="8"/>
        <v>Zväz slovenského lyžovaniadBVlhová Petra</v>
      </c>
      <c r="N509" s="210" t="str">
        <f t="shared" si="9"/>
        <v>50671669dB</v>
      </c>
    </row>
    <row r="510" spans="1:14" ht="9.75" customHeight="1" x14ac:dyDescent="0.25">
      <c r="A510" s="193" t="s">
        <v>2420</v>
      </c>
      <c r="B510" s="207" t="str">
        <f>VLOOKUP(A510,Adr!A:B,2,FALSE)</f>
        <v>ZVÄZ ŠPORTOVEJ KYNOLÓGIE SR</v>
      </c>
      <c r="C510" s="194" t="s">
        <v>2470</v>
      </c>
      <c r="D510" s="213">
        <v>15000</v>
      </c>
      <c r="E510" s="212">
        <v>0</v>
      </c>
      <c r="F510" s="193" t="s">
        <v>385</v>
      </c>
      <c r="G510" s="194" t="s">
        <v>357</v>
      </c>
      <c r="H510" s="194" t="s">
        <v>2438</v>
      </c>
      <c r="I510" s="193" t="str">
        <f t="shared" si="5"/>
        <v>31945732f</v>
      </c>
      <c r="J510" s="194" t="str">
        <f t="shared" si="6"/>
        <v>31945732026 03</v>
      </c>
      <c r="K510" s="209"/>
      <c r="L510" s="194" t="str">
        <f t="shared" si="7"/>
        <v>31945732026 03B</v>
      </c>
      <c r="M510" s="209" t="str">
        <f t="shared" si="8"/>
        <v>ZVÄZ ŠPORTOVEJ KYNOLÓGIE SRfBpodpora a rozvoj športu</v>
      </c>
      <c r="N510" s="210" t="str">
        <f t="shared" si="9"/>
        <v>31945732fB</v>
      </c>
    </row>
    <row r="511" spans="1:14" ht="9.75" customHeight="1" x14ac:dyDescent="0.25">
      <c r="A511" s="193"/>
      <c r="B511" s="207" t="e">
        <f>VLOOKUP(A511,Adr!A:B,2,FALSE)</f>
        <v>#N/A</v>
      </c>
      <c r="C511" s="211"/>
      <c r="D511" s="195"/>
      <c r="E511" s="212"/>
      <c r="F511" s="193"/>
      <c r="G511" s="194"/>
      <c r="H511" s="194"/>
      <c r="I511" s="193" t="str">
        <f t="shared" si="5"/>
        <v/>
      </c>
      <c r="J511" s="194"/>
      <c r="K511" s="209"/>
      <c r="L511" s="194" t="str">
        <f t="shared" si="7"/>
        <v/>
      </c>
      <c r="M511" s="209" t="e">
        <f t="shared" si="8"/>
        <v>#N/A</v>
      </c>
      <c r="N511" s="210" t="str">
        <f t="shared" si="9"/>
        <v/>
      </c>
    </row>
    <row r="512" spans="1:14" ht="9.75" customHeight="1" x14ac:dyDescent="0.25">
      <c r="A512" s="193"/>
      <c r="B512" s="207" t="e">
        <f>VLOOKUP(A512,Adr!A:B,2,FALSE)</f>
        <v>#N/A</v>
      </c>
      <c r="C512" s="104"/>
      <c r="D512" s="195"/>
      <c r="E512" s="212"/>
      <c r="F512" s="193"/>
      <c r="G512" s="194"/>
      <c r="H512" s="194"/>
      <c r="I512" s="193" t="str">
        <f t="shared" ref="I512:I590" si="10">A512&amp;F512</f>
        <v/>
      </c>
      <c r="J512" s="194"/>
      <c r="K512" s="209"/>
      <c r="L512" s="194" t="str">
        <f t="shared" ref="L512:L762" si="11">A512&amp;G512&amp;H512</f>
        <v/>
      </c>
      <c r="M512" s="209" t="e">
        <f t="shared" ref="M512:M762" si="12">B512&amp;F512&amp;H512&amp;C512</f>
        <v>#N/A</v>
      </c>
      <c r="N512" s="210" t="str">
        <f t="shared" ref="N512:N762" si="13">+I512&amp;H512</f>
        <v/>
      </c>
    </row>
    <row r="513" spans="1:14" ht="9.75" customHeight="1" x14ac:dyDescent="0.25">
      <c r="A513" s="193"/>
      <c r="B513" s="207" t="e">
        <f>VLOOKUP(A513,Adr!A:B,2,FALSE)</f>
        <v>#N/A</v>
      </c>
      <c r="C513" s="104"/>
      <c r="D513" s="195"/>
      <c r="E513" s="212"/>
      <c r="F513" s="193"/>
      <c r="G513" s="194"/>
      <c r="H513" s="194"/>
      <c r="I513" s="193" t="str">
        <f t="shared" si="10"/>
        <v/>
      </c>
      <c r="J513" s="194"/>
      <c r="K513" s="209"/>
      <c r="L513" s="194" t="str">
        <f t="shared" si="11"/>
        <v/>
      </c>
      <c r="M513" s="209" t="e">
        <f t="shared" si="12"/>
        <v>#N/A</v>
      </c>
      <c r="N513" s="210" t="str">
        <f t="shared" si="13"/>
        <v/>
      </c>
    </row>
    <row r="514" spans="1:14" ht="9.75" customHeight="1" x14ac:dyDescent="0.25">
      <c r="A514" s="193"/>
      <c r="B514" s="207" t="e">
        <f>VLOOKUP(A514,Adr!A:B,2,FALSE)</f>
        <v>#N/A</v>
      </c>
      <c r="C514" s="211"/>
      <c r="D514" s="190"/>
      <c r="E514" s="212"/>
      <c r="F514" s="193"/>
      <c r="G514" s="194"/>
      <c r="H514" s="194"/>
      <c r="I514" s="193" t="str">
        <f t="shared" si="10"/>
        <v/>
      </c>
      <c r="J514" s="194"/>
      <c r="K514" s="209"/>
      <c r="L514" s="194" t="str">
        <f t="shared" si="11"/>
        <v/>
      </c>
      <c r="M514" s="209" t="e">
        <f t="shared" si="12"/>
        <v>#N/A</v>
      </c>
      <c r="N514" s="210" t="str">
        <f t="shared" si="13"/>
        <v/>
      </c>
    </row>
    <row r="515" spans="1:14" ht="9.75" customHeight="1" x14ac:dyDescent="0.25">
      <c r="A515" s="193"/>
      <c r="B515" s="207" t="e">
        <f>VLOOKUP(A515,Adr!A:B,2,FALSE)</f>
        <v>#N/A</v>
      </c>
      <c r="C515" s="211"/>
      <c r="D515" s="190"/>
      <c r="E515" s="212"/>
      <c r="F515" s="193"/>
      <c r="G515" s="194"/>
      <c r="H515" s="194"/>
      <c r="I515" s="193" t="str">
        <f t="shared" si="10"/>
        <v/>
      </c>
      <c r="J515" s="194"/>
      <c r="K515" s="209"/>
      <c r="L515" s="194" t="str">
        <f t="shared" si="11"/>
        <v/>
      </c>
      <c r="M515" s="209" t="e">
        <f t="shared" si="12"/>
        <v>#N/A</v>
      </c>
      <c r="N515" s="210" t="str">
        <f t="shared" si="13"/>
        <v/>
      </c>
    </row>
    <row r="516" spans="1:14" ht="9.75" customHeight="1" x14ac:dyDescent="0.25">
      <c r="A516" s="193"/>
      <c r="B516" s="207" t="e">
        <f>VLOOKUP(A516,Adr!A:B,2,FALSE)</f>
        <v>#N/A</v>
      </c>
      <c r="C516" s="189"/>
      <c r="D516" s="190"/>
      <c r="E516" s="212"/>
      <c r="F516" s="188"/>
      <c r="G516" s="189"/>
      <c r="H516" s="189"/>
      <c r="I516" s="193" t="str">
        <f t="shared" si="10"/>
        <v/>
      </c>
      <c r="J516" s="194"/>
      <c r="K516" s="209"/>
      <c r="L516" s="194" t="str">
        <f t="shared" si="11"/>
        <v/>
      </c>
      <c r="M516" s="209" t="e">
        <f t="shared" si="12"/>
        <v>#N/A</v>
      </c>
      <c r="N516" s="210" t="str">
        <f t="shared" si="13"/>
        <v/>
      </c>
    </row>
    <row r="517" spans="1:14" ht="9.75" customHeight="1" x14ac:dyDescent="0.25">
      <c r="A517" s="193"/>
      <c r="B517" s="207" t="e">
        <f>VLOOKUP(A517,Adr!A:B,2,FALSE)</f>
        <v>#N/A</v>
      </c>
      <c r="C517" s="211"/>
      <c r="D517" s="190"/>
      <c r="E517" s="212"/>
      <c r="F517" s="188"/>
      <c r="G517" s="189"/>
      <c r="H517" s="189"/>
      <c r="I517" s="193" t="str">
        <f t="shared" si="10"/>
        <v/>
      </c>
      <c r="J517" s="194"/>
      <c r="K517" s="209"/>
      <c r="L517" s="194" t="str">
        <f t="shared" si="11"/>
        <v/>
      </c>
      <c r="M517" s="209" t="e">
        <f t="shared" si="12"/>
        <v>#N/A</v>
      </c>
      <c r="N517" s="210" t="str">
        <f t="shared" si="13"/>
        <v/>
      </c>
    </row>
    <row r="518" spans="1:14" ht="9.75" customHeight="1" x14ac:dyDescent="0.25">
      <c r="A518" s="193"/>
      <c r="B518" s="207" t="e">
        <f>VLOOKUP(A518,Adr!A:B,2,FALSE)</f>
        <v>#N/A</v>
      </c>
      <c r="C518" s="189"/>
      <c r="D518" s="190"/>
      <c r="E518" s="212"/>
      <c r="F518" s="188"/>
      <c r="G518" s="189"/>
      <c r="H518" s="189"/>
      <c r="I518" s="193" t="str">
        <f t="shared" si="10"/>
        <v/>
      </c>
      <c r="J518" s="194"/>
      <c r="K518" s="209"/>
      <c r="L518" s="194" t="str">
        <f t="shared" si="11"/>
        <v/>
      </c>
      <c r="M518" s="209" t="e">
        <f t="shared" si="12"/>
        <v>#N/A</v>
      </c>
      <c r="N518" s="210" t="str">
        <f t="shared" si="13"/>
        <v/>
      </c>
    </row>
    <row r="519" spans="1:14" ht="9.75" customHeight="1" x14ac:dyDescent="0.25">
      <c r="A519" s="188"/>
      <c r="B519" s="207" t="e">
        <f>VLOOKUP(A519,Adr!A:B,2,FALSE)</f>
        <v>#N/A</v>
      </c>
      <c r="C519" s="189"/>
      <c r="D519" s="190"/>
      <c r="E519" s="208"/>
      <c r="F519" s="188"/>
      <c r="G519" s="189"/>
      <c r="H519" s="189"/>
      <c r="I519" s="193" t="str">
        <f t="shared" si="10"/>
        <v/>
      </c>
      <c r="J519" s="194"/>
      <c r="K519" s="209"/>
      <c r="L519" s="194" t="str">
        <f t="shared" si="11"/>
        <v/>
      </c>
      <c r="M519" s="209" t="e">
        <f t="shared" si="12"/>
        <v>#N/A</v>
      </c>
      <c r="N519" s="210" t="str">
        <f t="shared" si="13"/>
        <v/>
      </c>
    </row>
    <row r="520" spans="1:14" ht="9.75" customHeight="1" x14ac:dyDescent="0.25">
      <c r="A520" s="193"/>
      <c r="B520" s="207" t="e">
        <f>VLOOKUP(A520,Adr!A:B,2,FALSE)</f>
        <v>#N/A</v>
      </c>
      <c r="C520" s="211"/>
      <c r="D520" s="190"/>
      <c r="E520" s="212"/>
      <c r="F520" s="193"/>
      <c r="G520" s="194"/>
      <c r="H520" s="194"/>
      <c r="I520" s="193" t="str">
        <f t="shared" si="10"/>
        <v/>
      </c>
      <c r="J520" s="194"/>
      <c r="K520" s="209"/>
      <c r="L520" s="194" t="str">
        <f t="shared" si="11"/>
        <v/>
      </c>
      <c r="M520" s="209" t="e">
        <f t="shared" si="12"/>
        <v>#N/A</v>
      </c>
      <c r="N520" s="210" t="str">
        <f t="shared" si="13"/>
        <v/>
      </c>
    </row>
    <row r="521" spans="1:14" ht="9.75" customHeight="1" x14ac:dyDescent="0.25">
      <c r="A521" s="193"/>
      <c r="B521" s="207" t="e">
        <f>VLOOKUP(A521,Adr!A:B,2,FALSE)</f>
        <v>#N/A</v>
      </c>
      <c r="C521" s="211"/>
      <c r="D521" s="190"/>
      <c r="E521" s="212"/>
      <c r="F521" s="193"/>
      <c r="G521" s="194"/>
      <c r="H521" s="194"/>
      <c r="I521" s="193" t="str">
        <f t="shared" si="10"/>
        <v/>
      </c>
      <c r="J521" s="194"/>
      <c r="K521" s="209"/>
      <c r="L521" s="194" t="str">
        <f t="shared" si="11"/>
        <v/>
      </c>
      <c r="M521" s="209" t="e">
        <f t="shared" si="12"/>
        <v>#N/A</v>
      </c>
      <c r="N521" s="210" t="str">
        <f t="shared" si="13"/>
        <v/>
      </c>
    </row>
    <row r="522" spans="1:14" ht="9.75" customHeight="1" x14ac:dyDescent="0.25">
      <c r="A522" s="193"/>
      <c r="B522" s="207" t="e">
        <f>VLOOKUP(A522,Adr!A:B,2,FALSE)</f>
        <v>#N/A</v>
      </c>
      <c r="C522" s="211"/>
      <c r="D522" s="190"/>
      <c r="E522" s="212"/>
      <c r="F522" s="193"/>
      <c r="G522" s="194"/>
      <c r="H522" s="194"/>
      <c r="I522" s="193" t="str">
        <f t="shared" si="10"/>
        <v/>
      </c>
      <c r="J522" s="194"/>
      <c r="K522" s="209"/>
      <c r="L522" s="194" t="str">
        <f t="shared" si="11"/>
        <v/>
      </c>
      <c r="M522" s="209" t="e">
        <f t="shared" si="12"/>
        <v>#N/A</v>
      </c>
      <c r="N522" s="210" t="str">
        <f t="shared" si="13"/>
        <v/>
      </c>
    </row>
    <row r="523" spans="1:14" ht="9.75" customHeight="1" x14ac:dyDescent="0.25">
      <c r="A523" s="193"/>
      <c r="B523" s="207" t="e">
        <f>VLOOKUP(A523,Adr!A:B,2,FALSE)</f>
        <v>#N/A</v>
      </c>
      <c r="C523" s="211"/>
      <c r="D523" s="190"/>
      <c r="E523" s="212"/>
      <c r="F523" s="193"/>
      <c r="G523" s="194"/>
      <c r="H523" s="194"/>
      <c r="I523" s="193" t="str">
        <f t="shared" si="10"/>
        <v/>
      </c>
      <c r="J523" s="194"/>
      <c r="K523" s="209"/>
      <c r="L523" s="194" t="str">
        <f t="shared" si="11"/>
        <v/>
      </c>
      <c r="M523" s="209" t="e">
        <f t="shared" si="12"/>
        <v>#N/A</v>
      </c>
      <c r="N523" s="210" t="str">
        <f t="shared" si="13"/>
        <v/>
      </c>
    </row>
    <row r="524" spans="1:14" ht="9.75" customHeight="1" x14ac:dyDescent="0.25">
      <c r="A524" s="193"/>
      <c r="B524" s="207" t="e">
        <f>VLOOKUP(A524,Adr!A:B,2,FALSE)</f>
        <v>#N/A</v>
      </c>
      <c r="C524" s="104"/>
      <c r="D524" s="195"/>
      <c r="E524" s="212"/>
      <c r="F524" s="193"/>
      <c r="G524" s="194"/>
      <c r="H524" s="194"/>
      <c r="I524" s="193" t="str">
        <f t="shared" si="10"/>
        <v/>
      </c>
      <c r="J524" s="194"/>
      <c r="K524" s="209"/>
      <c r="L524" s="194" t="str">
        <f t="shared" si="11"/>
        <v/>
      </c>
      <c r="M524" s="209" t="e">
        <f t="shared" si="12"/>
        <v>#N/A</v>
      </c>
      <c r="N524" s="210" t="str">
        <f t="shared" si="13"/>
        <v/>
      </c>
    </row>
    <row r="525" spans="1:14" ht="9.75" customHeight="1" x14ac:dyDescent="0.25">
      <c r="A525" s="188"/>
      <c r="B525" s="207" t="e">
        <f>VLOOKUP(A525,Adr!A:B,2,FALSE)</f>
        <v>#N/A</v>
      </c>
      <c r="C525" s="189"/>
      <c r="D525" s="190"/>
      <c r="E525" s="208"/>
      <c r="F525" s="188"/>
      <c r="G525" s="189"/>
      <c r="H525" s="189"/>
      <c r="I525" s="193" t="str">
        <f t="shared" si="10"/>
        <v/>
      </c>
      <c r="J525" s="194"/>
      <c r="K525" s="209"/>
      <c r="L525" s="194" t="str">
        <f t="shared" si="11"/>
        <v/>
      </c>
      <c r="M525" s="209" t="e">
        <f t="shared" si="12"/>
        <v>#N/A</v>
      </c>
      <c r="N525" s="210" t="str">
        <f t="shared" si="13"/>
        <v/>
      </c>
    </row>
    <row r="526" spans="1:14" ht="9.75" customHeight="1" x14ac:dyDescent="0.25">
      <c r="A526" s="193"/>
      <c r="B526" s="207" t="e">
        <f>VLOOKUP(A526,Adr!A:B,2,FALSE)</f>
        <v>#N/A</v>
      </c>
      <c r="C526" s="211"/>
      <c r="D526" s="190"/>
      <c r="E526" s="212"/>
      <c r="F526" s="193"/>
      <c r="G526" s="194"/>
      <c r="H526" s="194"/>
      <c r="I526" s="193" t="str">
        <f t="shared" si="10"/>
        <v/>
      </c>
      <c r="J526" s="194"/>
      <c r="K526" s="209"/>
      <c r="L526" s="194" t="str">
        <f t="shared" si="11"/>
        <v/>
      </c>
      <c r="M526" s="209" t="e">
        <f t="shared" si="12"/>
        <v>#N/A</v>
      </c>
      <c r="N526" s="210" t="str">
        <f t="shared" si="13"/>
        <v/>
      </c>
    </row>
    <row r="527" spans="1:14" ht="9.75" customHeight="1" x14ac:dyDescent="0.25">
      <c r="A527" s="193"/>
      <c r="B527" s="207" t="e">
        <f>VLOOKUP(A527,Adr!A:B,2,FALSE)</f>
        <v>#N/A</v>
      </c>
      <c r="C527" s="211"/>
      <c r="D527" s="190"/>
      <c r="E527" s="212"/>
      <c r="F527" s="193"/>
      <c r="G527" s="194"/>
      <c r="H527" s="194"/>
      <c r="I527" s="193" t="str">
        <f t="shared" si="10"/>
        <v/>
      </c>
      <c r="J527" s="194"/>
      <c r="K527" s="209"/>
      <c r="L527" s="194" t="str">
        <f t="shared" si="11"/>
        <v/>
      </c>
      <c r="M527" s="209" t="e">
        <f t="shared" si="12"/>
        <v>#N/A</v>
      </c>
      <c r="N527" s="210" t="str">
        <f t="shared" si="13"/>
        <v/>
      </c>
    </row>
    <row r="528" spans="1:14" ht="9.75" customHeight="1" x14ac:dyDescent="0.25">
      <c r="A528" s="193"/>
      <c r="B528" s="207" t="e">
        <f>VLOOKUP(A528,Adr!A:B,2,FALSE)</f>
        <v>#N/A</v>
      </c>
      <c r="C528" s="211"/>
      <c r="D528" s="190"/>
      <c r="E528" s="212"/>
      <c r="F528" s="193"/>
      <c r="G528" s="194"/>
      <c r="H528" s="194"/>
      <c r="I528" s="193" t="str">
        <f t="shared" si="10"/>
        <v/>
      </c>
      <c r="J528" s="194"/>
      <c r="K528" s="209"/>
      <c r="L528" s="194" t="str">
        <f t="shared" si="11"/>
        <v/>
      </c>
      <c r="M528" s="209" t="e">
        <f t="shared" si="12"/>
        <v>#N/A</v>
      </c>
      <c r="N528" s="210" t="str">
        <f t="shared" si="13"/>
        <v/>
      </c>
    </row>
    <row r="529" spans="1:14" ht="9.75" customHeight="1" x14ac:dyDescent="0.25">
      <c r="A529" s="193"/>
      <c r="B529" s="207" t="e">
        <f>VLOOKUP(A529,Adr!A:B,2,FALSE)</f>
        <v>#N/A</v>
      </c>
      <c r="C529" s="211"/>
      <c r="D529" s="190"/>
      <c r="E529" s="212"/>
      <c r="F529" s="193"/>
      <c r="G529" s="194"/>
      <c r="H529" s="194"/>
      <c r="I529" s="193" t="str">
        <f t="shared" si="10"/>
        <v/>
      </c>
      <c r="J529" s="194"/>
      <c r="K529" s="209"/>
      <c r="L529" s="194" t="str">
        <f t="shared" si="11"/>
        <v/>
      </c>
      <c r="M529" s="209" t="e">
        <f t="shared" si="12"/>
        <v>#N/A</v>
      </c>
      <c r="N529" s="210" t="str">
        <f t="shared" si="13"/>
        <v/>
      </c>
    </row>
    <row r="530" spans="1:14" ht="9.75" customHeight="1" x14ac:dyDescent="0.25">
      <c r="A530" s="188"/>
      <c r="B530" s="207" t="e">
        <f>VLOOKUP(A530,Adr!A:B,2,FALSE)</f>
        <v>#N/A</v>
      </c>
      <c r="C530" s="189"/>
      <c r="D530" s="190"/>
      <c r="E530" s="208"/>
      <c r="F530" s="188"/>
      <c r="G530" s="189"/>
      <c r="H530" s="189"/>
      <c r="I530" s="193" t="str">
        <f t="shared" si="10"/>
        <v/>
      </c>
      <c r="J530" s="194"/>
      <c r="K530" s="209"/>
      <c r="L530" s="194" t="str">
        <f t="shared" si="11"/>
        <v/>
      </c>
      <c r="M530" s="209" t="e">
        <f t="shared" si="12"/>
        <v>#N/A</v>
      </c>
      <c r="N530" s="210" t="str">
        <f t="shared" si="13"/>
        <v/>
      </c>
    </row>
    <row r="531" spans="1:14" ht="9.75" customHeight="1" x14ac:dyDescent="0.25">
      <c r="A531" s="193"/>
      <c r="B531" s="207" t="e">
        <f>VLOOKUP(A531,Adr!A:B,2,FALSE)</f>
        <v>#N/A</v>
      </c>
      <c r="C531" s="211"/>
      <c r="D531" s="190"/>
      <c r="E531" s="212"/>
      <c r="F531" s="193"/>
      <c r="G531" s="194"/>
      <c r="H531" s="194"/>
      <c r="I531" s="193" t="str">
        <f t="shared" si="10"/>
        <v/>
      </c>
      <c r="J531" s="194"/>
      <c r="K531" s="209"/>
      <c r="L531" s="194" t="str">
        <f t="shared" si="11"/>
        <v/>
      </c>
      <c r="M531" s="209" t="e">
        <f t="shared" si="12"/>
        <v>#N/A</v>
      </c>
      <c r="N531" s="210" t="str">
        <f t="shared" si="13"/>
        <v/>
      </c>
    </row>
    <row r="532" spans="1:14" ht="9.75" customHeight="1" x14ac:dyDescent="0.25">
      <c r="A532" s="193"/>
      <c r="B532" s="207" t="e">
        <f>VLOOKUP(A532,Adr!A:B,2,FALSE)</f>
        <v>#N/A</v>
      </c>
      <c r="C532" s="211"/>
      <c r="D532" s="190"/>
      <c r="E532" s="212"/>
      <c r="F532" s="193"/>
      <c r="G532" s="194"/>
      <c r="H532" s="194"/>
      <c r="I532" s="193" t="str">
        <f t="shared" si="10"/>
        <v/>
      </c>
      <c r="J532" s="194"/>
      <c r="K532" s="209"/>
      <c r="L532" s="194" t="str">
        <f t="shared" si="11"/>
        <v/>
      </c>
      <c r="M532" s="209" t="e">
        <f t="shared" si="12"/>
        <v>#N/A</v>
      </c>
      <c r="N532" s="210" t="str">
        <f t="shared" si="13"/>
        <v/>
      </c>
    </row>
    <row r="533" spans="1:14" ht="9.75" customHeight="1" x14ac:dyDescent="0.25">
      <c r="A533" s="193"/>
      <c r="B533" s="207" t="e">
        <f>VLOOKUP(A533,Adr!A:B,2,FALSE)</f>
        <v>#N/A</v>
      </c>
      <c r="C533" s="211"/>
      <c r="D533" s="190"/>
      <c r="E533" s="212"/>
      <c r="F533" s="193"/>
      <c r="G533" s="194"/>
      <c r="H533" s="194"/>
      <c r="I533" s="193" t="str">
        <f t="shared" si="10"/>
        <v/>
      </c>
      <c r="J533" s="194"/>
      <c r="K533" s="209"/>
      <c r="L533" s="194" t="str">
        <f t="shared" si="11"/>
        <v/>
      </c>
      <c r="M533" s="209" t="e">
        <f t="shared" si="12"/>
        <v>#N/A</v>
      </c>
      <c r="N533" s="210" t="str">
        <f t="shared" si="13"/>
        <v/>
      </c>
    </row>
    <row r="534" spans="1:14" ht="9.75" customHeight="1" x14ac:dyDescent="0.25">
      <c r="A534" s="193"/>
      <c r="B534" s="207" t="e">
        <f>VLOOKUP(A534,Adr!A:B,2,FALSE)</f>
        <v>#N/A</v>
      </c>
      <c r="C534" s="104"/>
      <c r="D534" s="190"/>
      <c r="E534" s="212"/>
      <c r="F534" s="193"/>
      <c r="G534" s="194"/>
      <c r="H534" s="194"/>
      <c r="I534" s="193" t="str">
        <f t="shared" si="10"/>
        <v/>
      </c>
      <c r="J534" s="194"/>
      <c r="K534" s="209"/>
      <c r="L534" s="194" t="str">
        <f t="shared" si="11"/>
        <v/>
      </c>
      <c r="M534" s="209" t="e">
        <f t="shared" si="12"/>
        <v>#N/A</v>
      </c>
      <c r="N534" s="210" t="str">
        <f t="shared" si="13"/>
        <v/>
      </c>
    </row>
    <row r="535" spans="1:14" ht="9.75" customHeight="1" x14ac:dyDescent="0.25">
      <c r="A535" s="193"/>
      <c r="B535" s="207" t="e">
        <f>VLOOKUP(A535,Adr!A:B,2,FALSE)</f>
        <v>#N/A</v>
      </c>
      <c r="C535" s="211"/>
      <c r="D535" s="190"/>
      <c r="E535" s="212"/>
      <c r="F535" s="193"/>
      <c r="G535" s="194"/>
      <c r="H535" s="194"/>
      <c r="I535" s="193" t="str">
        <f t="shared" si="10"/>
        <v/>
      </c>
      <c r="J535" s="194"/>
      <c r="K535" s="209"/>
      <c r="L535" s="194" t="str">
        <f t="shared" si="11"/>
        <v/>
      </c>
      <c r="M535" s="209" t="e">
        <f t="shared" si="12"/>
        <v>#N/A</v>
      </c>
      <c r="N535" s="210" t="str">
        <f t="shared" si="13"/>
        <v/>
      </c>
    </row>
    <row r="536" spans="1:14" ht="9.75" customHeight="1" x14ac:dyDescent="0.25">
      <c r="A536" s="193"/>
      <c r="B536" s="207" t="e">
        <f>VLOOKUP(A536,Adr!A:B,2,FALSE)</f>
        <v>#N/A</v>
      </c>
      <c r="C536" s="104"/>
      <c r="D536" s="195"/>
      <c r="E536" s="212"/>
      <c r="F536" s="193"/>
      <c r="G536" s="194"/>
      <c r="H536" s="194"/>
      <c r="I536" s="193" t="str">
        <f t="shared" si="10"/>
        <v/>
      </c>
      <c r="J536" s="194"/>
      <c r="K536" s="209"/>
      <c r="L536" s="194" t="str">
        <f t="shared" si="11"/>
        <v/>
      </c>
      <c r="M536" s="209" t="e">
        <f t="shared" si="12"/>
        <v>#N/A</v>
      </c>
      <c r="N536" s="210" t="str">
        <f t="shared" si="13"/>
        <v/>
      </c>
    </row>
    <row r="537" spans="1:14" ht="9.75" customHeight="1" x14ac:dyDescent="0.25">
      <c r="A537" s="193"/>
      <c r="B537" s="207" t="e">
        <f>VLOOKUP(A537,Adr!A:B,2,FALSE)</f>
        <v>#N/A</v>
      </c>
      <c r="C537" s="211"/>
      <c r="D537" s="190"/>
      <c r="E537" s="212"/>
      <c r="F537" s="193"/>
      <c r="G537" s="194"/>
      <c r="H537" s="194"/>
      <c r="I537" s="193" t="str">
        <f t="shared" si="10"/>
        <v/>
      </c>
      <c r="J537" s="194"/>
      <c r="K537" s="209"/>
      <c r="L537" s="194" t="str">
        <f t="shared" si="11"/>
        <v/>
      </c>
      <c r="M537" s="209" t="e">
        <f t="shared" si="12"/>
        <v>#N/A</v>
      </c>
      <c r="N537" s="210" t="str">
        <f t="shared" si="13"/>
        <v/>
      </c>
    </row>
    <row r="538" spans="1:14" ht="9.75" customHeight="1" x14ac:dyDescent="0.25">
      <c r="A538" s="193"/>
      <c r="B538" s="207" t="e">
        <f>VLOOKUP(A538,Adr!A:B,2,FALSE)</f>
        <v>#N/A</v>
      </c>
      <c r="C538" s="211"/>
      <c r="D538" s="190"/>
      <c r="E538" s="212"/>
      <c r="F538" s="193"/>
      <c r="G538" s="194"/>
      <c r="H538" s="194"/>
      <c r="I538" s="193" t="str">
        <f t="shared" si="10"/>
        <v/>
      </c>
      <c r="J538" s="194"/>
      <c r="K538" s="209"/>
      <c r="L538" s="194" t="str">
        <f t="shared" si="11"/>
        <v/>
      </c>
      <c r="M538" s="209" t="e">
        <f t="shared" si="12"/>
        <v>#N/A</v>
      </c>
      <c r="N538" s="210" t="str">
        <f t="shared" si="13"/>
        <v/>
      </c>
    </row>
    <row r="539" spans="1:14" ht="9.75" customHeight="1" x14ac:dyDescent="0.25">
      <c r="A539" s="188"/>
      <c r="B539" s="207" t="e">
        <f>VLOOKUP(A539,Adr!A:B,2,FALSE)</f>
        <v>#N/A</v>
      </c>
      <c r="C539" s="189"/>
      <c r="D539" s="190"/>
      <c r="E539" s="208"/>
      <c r="F539" s="188"/>
      <c r="G539" s="189"/>
      <c r="H539" s="189"/>
      <c r="I539" s="193" t="str">
        <f t="shared" si="10"/>
        <v/>
      </c>
      <c r="J539" s="194"/>
      <c r="K539" s="209"/>
      <c r="L539" s="194" t="str">
        <f t="shared" si="11"/>
        <v/>
      </c>
      <c r="M539" s="209" t="e">
        <f t="shared" si="12"/>
        <v>#N/A</v>
      </c>
      <c r="N539" s="210" t="str">
        <f t="shared" si="13"/>
        <v/>
      </c>
    </row>
    <row r="540" spans="1:14" ht="9.75" customHeight="1" x14ac:dyDescent="0.25">
      <c r="A540" s="193"/>
      <c r="B540" s="207" t="e">
        <f>VLOOKUP(A540,Adr!A:B,2,FALSE)</f>
        <v>#N/A</v>
      </c>
      <c r="C540" s="211"/>
      <c r="D540" s="190"/>
      <c r="E540" s="212"/>
      <c r="F540" s="193"/>
      <c r="G540" s="194"/>
      <c r="H540" s="194"/>
      <c r="I540" s="193" t="str">
        <f t="shared" si="10"/>
        <v/>
      </c>
      <c r="J540" s="194"/>
      <c r="K540" s="209"/>
      <c r="L540" s="194" t="str">
        <f t="shared" si="11"/>
        <v/>
      </c>
      <c r="M540" s="209" t="e">
        <f t="shared" si="12"/>
        <v>#N/A</v>
      </c>
      <c r="N540" s="210" t="str">
        <f t="shared" si="13"/>
        <v/>
      </c>
    </row>
    <row r="541" spans="1:14" ht="9.75" customHeight="1" x14ac:dyDescent="0.25">
      <c r="A541" s="193"/>
      <c r="B541" s="207" t="e">
        <f>VLOOKUP(A541,Adr!A:B,2,FALSE)</f>
        <v>#N/A</v>
      </c>
      <c r="C541" s="211"/>
      <c r="D541" s="190"/>
      <c r="E541" s="212"/>
      <c r="F541" s="193"/>
      <c r="G541" s="194"/>
      <c r="H541" s="194"/>
      <c r="I541" s="193" t="str">
        <f t="shared" si="10"/>
        <v/>
      </c>
      <c r="J541" s="194"/>
      <c r="K541" s="209"/>
      <c r="L541" s="194" t="str">
        <f t="shared" si="11"/>
        <v/>
      </c>
      <c r="M541" s="209" t="e">
        <f t="shared" si="12"/>
        <v>#N/A</v>
      </c>
      <c r="N541" s="210" t="str">
        <f t="shared" si="13"/>
        <v/>
      </c>
    </row>
    <row r="542" spans="1:14" ht="9.75" customHeight="1" x14ac:dyDescent="0.25">
      <c r="A542" s="193"/>
      <c r="B542" s="207" t="e">
        <f>VLOOKUP(A542,Adr!A:B,2,FALSE)</f>
        <v>#N/A</v>
      </c>
      <c r="C542" s="211"/>
      <c r="D542" s="190"/>
      <c r="E542" s="212"/>
      <c r="F542" s="193"/>
      <c r="G542" s="194"/>
      <c r="H542" s="194"/>
      <c r="I542" s="193" t="str">
        <f t="shared" si="10"/>
        <v/>
      </c>
      <c r="J542" s="194"/>
      <c r="K542" s="209"/>
      <c r="L542" s="194" t="str">
        <f t="shared" si="11"/>
        <v/>
      </c>
      <c r="M542" s="209" t="e">
        <f t="shared" si="12"/>
        <v>#N/A</v>
      </c>
      <c r="N542" s="210" t="str">
        <f t="shared" si="13"/>
        <v/>
      </c>
    </row>
    <row r="543" spans="1:14" ht="9.75" customHeight="1" x14ac:dyDescent="0.25">
      <c r="A543" s="193"/>
      <c r="B543" s="207" t="e">
        <f>VLOOKUP(A543,Adr!A:B,2,FALSE)</f>
        <v>#N/A</v>
      </c>
      <c r="C543" s="194"/>
      <c r="D543" s="195"/>
      <c r="E543" s="212"/>
      <c r="F543" s="193"/>
      <c r="G543" s="194"/>
      <c r="H543" s="194"/>
      <c r="I543" s="193" t="str">
        <f t="shared" si="10"/>
        <v/>
      </c>
      <c r="J543" s="194"/>
      <c r="K543" s="209"/>
      <c r="L543" s="194" t="str">
        <f t="shared" si="11"/>
        <v/>
      </c>
      <c r="M543" s="209" t="e">
        <f t="shared" si="12"/>
        <v>#N/A</v>
      </c>
      <c r="N543" s="210" t="str">
        <f t="shared" si="13"/>
        <v/>
      </c>
    </row>
    <row r="544" spans="1:14" ht="9.75" customHeight="1" x14ac:dyDescent="0.25">
      <c r="A544" s="193"/>
      <c r="B544" s="207" t="e">
        <f>VLOOKUP(A544,Adr!A:B,2,FALSE)</f>
        <v>#N/A</v>
      </c>
      <c r="C544" s="104"/>
      <c r="D544" s="195"/>
      <c r="E544" s="212"/>
      <c r="F544" s="193"/>
      <c r="G544" s="194"/>
      <c r="H544" s="194"/>
      <c r="I544" s="193" t="str">
        <f t="shared" si="10"/>
        <v/>
      </c>
      <c r="J544" s="194"/>
      <c r="K544" s="209"/>
      <c r="L544" s="194" t="str">
        <f t="shared" si="11"/>
        <v/>
      </c>
      <c r="M544" s="209" t="e">
        <f t="shared" si="12"/>
        <v>#N/A</v>
      </c>
      <c r="N544" s="210" t="str">
        <f t="shared" si="13"/>
        <v/>
      </c>
    </row>
    <row r="545" spans="1:14" ht="9.75" customHeight="1" x14ac:dyDescent="0.25">
      <c r="A545" s="193"/>
      <c r="B545" s="207" t="e">
        <f>VLOOKUP(A545,Adr!A:B,2,FALSE)</f>
        <v>#N/A</v>
      </c>
      <c r="C545" s="104"/>
      <c r="D545" s="195"/>
      <c r="E545" s="212"/>
      <c r="F545" s="193"/>
      <c r="G545" s="194"/>
      <c r="H545" s="194"/>
      <c r="I545" s="193" t="str">
        <f t="shared" si="10"/>
        <v/>
      </c>
      <c r="J545" s="194"/>
      <c r="K545" s="209"/>
      <c r="L545" s="194" t="str">
        <f t="shared" si="11"/>
        <v/>
      </c>
      <c r="M545" s="209" t="e">
        <f t="shared" si="12"/>
        <v>#N/A</v>
      </c>
      <c r="N545" s="210" t="str">
        <f t="shared" si="13"/>
        <v/>
      </c>
    </row>
    <row r="546" spans="1:14" ht="9.75" customHeight="1" x14ac:dyDescent="0.25">
      <c r="A546" s="193"/>
      <c r="B546" s="207" t="e">
        <f>VLOOKUP(A546,Adr!A:B,2,FALSE)</f>
        <v>#N/A</v>
      </c>
      <c r="C546" s="104"/>
      <c r="D546" s="195"/>
      <c r="E546" s="212"/>
      <c r="F546" s="193"/>
      <c r="G546" s="194"/>
      <c r="H546" s="194"/>
      <c r="I546" s="193" t="str">
        <f t="shared" si="10"/>
        <v/>
      </c>
      <c r="J546" s="194"/>
      <c r="K546" s="209"/>
      <c r="L546" s="194" t="str">
        <f t="shared" si="11"/>
        <v/>
      </c>
      <c r="M546" s="209" t="e">
        <f t="shared" si="12"/>
        <v>#N/A</v>
      </c>
      <c r="N546" s="210" t="str">
        <f t="shared" si="13"/>
        <v/>
      </c>
    </row>
    <row r="547" spans="1:14" ht="9.75" customHeight="1" x14ac:dyDescent="0.25">
      <c r="A547" s="193"/>
      <c r="B547" s="207" t="e">
        <f>VLOOKUP(A547,Adr!A:B,2,FALSE)</f>
        <v>#N/A</v>
      </c>
      <c r="C547" s="211"/>
      <c r="D547" s="195"/>
      <c r="E547" s="212"/>
      <c r="F547" s="193"/>
      <c r="G547" s="194"/>
      <c r="H547" s="194"/>
      <c r="I547" s="193" t="str">
        <f t="shared" si="10"/>
        <v/>
      </c>
      <c r="J547" s="194"/>
      <c r="K547" s="209"/>
      <c r="L547" s="194" t="str">
        <f t="shared" si="11"/>
        <v/>
      </c>
      <c r="M547" s="209" t="e">
        <f t="shared" si="12"/>
        <v>#N/A</v>
      </c>
      <c r="N547" s="210" t="str">
        <f t="shared" si="13"/>
        <v/>
      </c>
    </row>
    <row r="548" spans="1:14" ht="9.75" customHeight="1" x14ac:dyDescent="0.25">
      <c r="A548" s="193"/>
      <c r="B548" s="207" t="e">
        <f>VLOOKUP(A548,Adr!A:B,2,FALSE)</f>
        <v>#N/A</v>
      </c>
      <c r="C548" s="104"/>
      <c r="D548" s="195"/>
      <c r="E548" s="212"/>
      <c r="F548" s="193"/>
      <c r="G548" s="194"/>
      <c r="H548" s="194"/>
      <c r="I548" s="193" t="str">
        <f t="shared" si="10"/>
        <v/>
      </c>
      <c r="J548" s="194"/>
      <c r="K548" s="209"/>
      <c r="L548" s="194" t="str">
        <f t="shared" si="11"/>
        <v/>
      </c>
      <c r="M548" s="209" t="e">
        <f t="shared" si="12"/>
        <v>#N/A</v>
      </c>
      <c r="N548" s="210" t="str">
        <f t="shared" si="13"/>
        <v/>
      </c>
    </row>
    <row r="549" spans="1:14" ht="9.75" customHeight="1" x14ac:dyDescent="0.25">
      <c r="A549" s="193"/>
      <c r="B549" s="207" t="e">
        <f>VLOOKUP(A549,Adr!A:B,2,FALSE)</f>
        <v>#N/A</v>
      </c>
      <c r="C549" s="211"/>
      <c r="D549" s="190"/>
      <c r="E549" s="212"/>
      <c r="F549" s="193"/>
      <c r="G549" s="194"/>
      <c r="H549" s="194"/>
      <c r="I549" s="193" t="str">
        <f t="shared" si="10"/>
        <v/>
      </c>
      <c r="J549" s="194"/>
      <c r="K549" s="209"/>
      <c r="L549" s="194" t="str">
        <f t="shared" si="11"/>
        <v/>
      </c>
      <c r="M549" s="209" t="e">
        <f t="shared" si="12"/>
        <v>#N/A</v>
      </c>
      <c r="N549" s="210" t="str">
        <f t="shared" si="13"/>
        <v/>
      </c>
    </row>
    <row r="550" spans="1:14" ht="9.75" customHeight="1" x14ac:dyDescent="0.25">
      <c r="A550" s="193"/>
      <c r="B550" s="207" t="e">
        <f>VLOOKUP(A550,Adr!A:B,2,FALSE)</f>
        <v>#N/A</v>
      </c>
      <c r="C550" s="211"/>
      <c r="D550" s="190"/>
      <c r="E550" s="212"/>
      <c r="F550" s="193"/>
      <c r="G550" s="194"/>
      <c r="H550" s="194"/>
      <c r="I550" s="193" t="str">
        <f t="shared" si="10"/>
        <v/>
      </c>
      <c r="J550" s="194"/>
      <c r="K550" s="209"/>
      <c r="L550" s="194" t="str">
        <f t="shared" si="11"/>
        <v/>
      </c>
      <c r="M550" s="209" t="e">
        <f t="shared" si="12"/>
        <v>#N/A</v>
      </c>
      <c r="N550" s="210" t="str">
        <f t="shared" si="13"/>
        <v/>
      </c>
    </row>
    <row r="551" spans="1:14" ht="9.75" customHeight="1" x14ac:dyDescent="0.25">
      <c r="A551" s="193"/>
      <c r="B551" s="207" t="e">
        <f>VLOOKUP(A551,Adr!A:B,2,FALSE)</f>
        <v>#N/A</v>
      </c>
      <c r="C551" s="194"/>
      <c r="D551" s="195"/>
      <c r="E551" s="212"/>
      <c r="F551" s="193"/>
      <c r="G551" s="194"/>
      <c r="H551" s="194"/>
      <c r="I551" s="193" t="str">
        <f t="shared" si="10"/>
        <v/>
      </c>
      <c r="J551" s="194"/>
      <c r="K551" s="209"/>
      <c r="L551" s="194" t="str">
        <f t="shared" si="11"/>
        <v/>
      </c>
      <c r="M551" s="209" t="e">
        <f t="shared" si="12"/>
        <v>#N/A</v>
      </c>
      <c r="N551" s="210" t="str">
        <f t="shared" si="13"/>
        <v/>
      </c>
    </row>
    <row r="552" spans="1:14" ht="9.75" customHeight="1" x14ac:dyDescent="0.25">
      <c r="A552" s="193"/>
      <c r="B552" s="207" t="e">
        <f>VLOOKUP(A552,Adr!A:B,2,FALSE)</f>
        <v>#N/A</v>
      </c>
      <c r="C552" s="194"/>
      <c r="D552" s="195"/>
      <c r="E552" s="212"/>
      <c r="F552" s="193"/>
      <c r="G552" s="194"/>
      <c r="H552" s="194"/>
      <c r="I552" s="193" t="str">
        <f t="shared" si="10"/>
        <v/>
      </c>
      <c r="J552" s="194"/>
      <c r="K552" s="209"/>
      <c r="L552" s="194" t="str">
        <f t="shared" si="11"/>
        <v/>
      </c>
      <c r="M552" s="209" t="e">
        <f t="shared" si="12"/>
        <v>#N/A</v>
      </c>
      <c r="N552" s="210" t="str">
        <f t="shared" si="13"/>
        <v/>
      </c>
    </row>
    <row r="553" spans="1:14" ht="9.75" customHeight="1" x14ac:dyDescent="0.25">
      <c r="A553" s="193"/>
      <c r="B553" s="207" t="e">
        <f>VLOOKUP(A553,Adr!A:B,2,FALSE)</f>
        <v>#N/A</v>
      </c>
      <c r="C553" s="211"/>
      <c r="D553" s="190"/>
      <c r="E553" s="212"/>
      <c r="F553" s="193"/>
      <c r="G553" s="194"/>
      <c r="H553" s="194"/>
      <c r="I553" s="193" t="str">
        <f t="shared" si="10"/>
        <v/>
      </c>
      <c r="J553" s="194"/>
      <c r="K553" s="209"/>
      <c r="L553" s="194" t="str">
        <f t="shared" si="11"/>
        <v/>
      </c>
      <c r="M553" s="209" t="e">
        <f t="shared" si="12"/>
        <v>#N/A</v>
      </c>
      <c r="N553" s="210" t="str">
        <f t="shared" si="13"/>
        <v/>
      </c>
    </row>
    <row r="554" spans="1:14" ht="9.75" customHeight="1" x14ac:dyDescent="0.25">
      <c r="A554" s="193"/>
      <c r="B554" s="207" t="e">
        <f>VLOOKUP(A554,Adr!A:B,2,FALSE)</f>
        <v>#N/A</v>
      </c>
      <c r="C554" s="194"/>
      <c r="D554" s="195"/>
      <c r="E554" s="212"/>
      <c r="F554" s="193"/>
      <c r="G554" s="194"/>
      <c r="H554" s="194"/>
      <c r="I554" s="193" t="str">
        <f t="shared" si="10"/>
        <v/>
      </c>
      <c r="J554" s="194"/>
      <c r="K554" s="209"/>
      <c r="L554" s="194" t="str">
        <f t="shared" si="11"/>
        <v/>
      </c>
      <c r="M554" s="209" t="e">
        <f t="shared" si="12"/>
        <v>#N/A</v>
      </c>
      <c r="N554" s="210" t="str">
        <f t="shared" si="13"/>
        <v/>
      </c>
    </row>
    <row r="555" spans="1:14" ht="9.75" customHeight="1" x14ac:dyDescent="0.25">
      <c r="A555" s="193"/>
      <c r="B555" s="207" t="e">
        <f>VLOOKUP(A555,Adr!A:B,2,FALSE)</f>
        <v>#N/A</v>
      </c>
      <c r="C555" s="211"/>
      <c r="D555" s="190"/>
      <c r="E555" s="212"/>
      <c r="F555" s="193"/>
      <c r="G555" s="194"/>
      <c r="H555" s="194"/>
      <c r="I555" s="193" t="str">
        <f t="shared" si="10"/>
        <v/>
      </c>
      <c r="J555" s="194"/>
      <c r="K555" s="209"/>
      <c r="L555" s="194" t="str">
        <f t="shared" si="11"/>
        <v/>
      </c>
      <c r="M555" s="209" t="e">
        <f t="shared" si="12"/>
        <v>#N/A</v>
      </c>
      <c r="N555" s="210" t="str">
        <f t="shared" si="13"/>
        <v/>
      </c>
    </row>
    <row r="556" spans="1:14" ht="9.75" customHeight="1" x14ac:dyDescent="0.25">
      <c r="A556" s="193"/>
      <c r="B556" s="207" t="e">
        <f>VLOOKUP(A556,Adr!A:B,2,FALSE)</f>
        <v>#N/A</v>
      </c>
      <c r="C556" s="194"/>
      <c r="D556" s="195"/>
      <c r="E556" s="212"/>
      <c r="F556" s="193"/>
      <c r="G556" s="194"/>
      <c r="H556" s="194"/>
      <c r="I556" s="193" t="str">
        <f t="shared" si="10"/>
        <v/>
      </c>
      <c r="J556" s="194"/>
      <c r="K556" s="209"/>
      <c r="L556" s="194" t="str">
        <f t="shared" si="11"/>
        <v/>
      </c>
      <c r="M556" s="209" t="e">
        <f t="shared" si="12"/>
        <v>#N/A</v>
      </c>
      <c r="N556" s="210" t="str">
        <f t="shared" si="13"/>
        <v/>
      </c>
    </row>
    <row r="557" spans="1:14" ht="9.75" customHeight="1" x14ac:dyDescent="0.25">
      <c r="A557" s="193"/>
      <c r="B557" s="207" t="e">
        <f>VLOOKUP(A557,Adr!A:B,2,FALSE)</f>
        <v>#N/A</v>
      </c>
      <c r="C557" s="104"/>
      <c r="D557" s="195"/>
      <c r="E557" s="212"/>
      <c r="F557" s="193"/>
      <c r="G557" s="194"/>
      <c r="H557" s="194"/>
      <c r="I557" s="193" t="str">
        <f t="shared" si="10"/>
        <v/>
      </c>
      <c r="J557" s="194"/>
      <c r="K557" s="209"/>
      <c r="L557" s="194" t="str">
        <f t="shared" si="11"/>
        <v/>
      </c>
      <c r="M557" s="209" t="e">
        <f t="shared" si="12"/>
        <v>#N/A</v>
      </c>
      <c r="N557" s="210" t="str">
        <f t="shared" si="13"/>
        <v/>
      </c>
    </row>
    <row r="558" spans="1:14" ht="9.75" customHeight="1" x14ac:dyDescent="0.25">
      <c r="A558" s="193"/>
      <c r="B558" s="207" t="e">
        <f>VLOOKUP(A558,Adr!A:B,2,FALSE)</f>
        <v>#N/A</v>
      </c>
      <c r="C558" s="211"/>
      <c r="D558" s="190"/>
      <c r="E558" s="212"/>
      <c r="F558" s="193"/>
      <c r="G558" s="194"/>
      <c r="H558" s="194"/>
      <c r="I558" s="193" t="str">
        <f t="shared" si="10"/>
        <v/>
      </c>
      <c r="J558" s="194"/>
      <c r="K558" s="209"/>
      <c r="L558" s="194" t="str">
        <f t="shared" si="11"/>
        <v/>
      </c>
      <c r="M558" s="209" t="e">
        <f t="shared" si="12"/>
        <v>#N/A</v>
      </c>
      <c r="N558" s="210" t="str">
        <f t="shared" si="13"/>
        <v/>
      </c>
    </row>
    <row r="559" spans="1:14" ht="9.75" customHeight="1" x14ac:dyDescent="0.25">
      <c r="A559" s="193"/>
      <c r="B559" s="207" t="e">
        <f>VLOOKUP(A559,Adr!A:B,2,FALSE)</f>
        <v>#N/A</v>
      </c>
      <c r="C559" s="211"/>
      <c r="D559" s="190"/>
      <c r="E559" s="212"/>
      <c r="F559" s="193"/>
      <c r="G559" s="194"/>
      <c r="H559" s="194"/>
      <c r="I559" s="193" t="str">
        <f t="shared" si="10"/>
        <v/>
      </c>
      <c r="J559" s="194"/>
      <c r="K559" s="209"/>
      <c r="L559" s="194" t="str">
        <f t="shared" si="11"/>
        <v/>
      </c>
      <c r="M559" s="209" t="e">
        <f t="shared" si="12"/>
        <v>#N/A</v>
      </c>
      <c r="N559" s="210" t="str">
        <f t="shared" si="13"/>
        <v/>
      </c>
    </row>
    <row r="560" spans="1:14" ht="9.75" customHeight="1" x14ac:dyDescent="0.25">
      <c r="A560" s="193"/>
      <c r="B560" s="207" t="e">
        <f>VLOOKUP(A560,Adr!A:B,2,FALSE)</f>
        <v>#N/A</v>
      </c>
      <c r="C560" s="194"/>
      <c r="D560" s="195"/>
      <c r="E560" s="212"/>
      <c r="F560" s="193"/>
      <c r="G560" s="194"/>
      <c r="H560" s="194"/>
      <c r="I560" s="193" t="str">
        <f t="shared" si="10"/>
        <v/>
      </c>
      <c r="J560" s="194"/>
      <c r="K560" s="209"/>
      <c r="L560" s="194" t="str">
        <f t="shared" si="11"/>
        <v/>
      </c>
      <c r="M560" s="209" t="e">
        <f t="shared" si="12"/>
        <v>#N/A</v>
      </c>
      <c r="N560" s="210" t="str">
        <f t="shared" si="13"/>
        <v/>
      </c>
    </row>
    <row r="561" spans="1:14" ht="9.75" customHeight="1" x14ac:dyDescent="0.25">
      <c r="A561" s="193"/>
      <c r="B561" s="207" t="e">
        <f>VLOOKUP(A561,Adr!A:B,2,FALSE)</f>
        <v>#N/A</v>
      </c>
      <c r="C561" s="194"/>
      <c r="D561" s="195"/>
      <c r="E561" s="212"/>
      <c r="F561" s="193"/>
      <c r="G561" s="194"/>
      <c r="H561" s="194"/>
      <c r="I561" s="193" t="str">
        <f t="shared" si="10"/>
        <v/>
      </c>
      <c r="J561" s="194"/>
      <c r="K561" s="209"/>
      <c r="L561" s="194" t="str">
        <f t="shared" si="11"/>
        <v/>
      </c>
      <c r="M561" s="209" t="e">
        <f t="shared" si="12"/>
        <v>#N/A</v>
      </c>
      <c r="N561" s="210" t="str">
        <f t="shared" si="13"/>
        <v/>
      </c>
    </row>
    <row r="562" spans="1:14" ht="9.75" customHeight="1" x14ac:dyDescent="0.25">
      <c r="A562" s="193"/>
      <c r="B562" s="207" t="e">
        <f>VLOOKUP(A562,Adr!A:B,2,FALSE)</f>
        <v>#N/A</v>
      </c>
      <c r="C562" s="211"/>
      <c r="D562" s="190"/>
      <c r="E562" s="212"/>
      <c r="F562" s="193"/>
      <c r="G562" s="194"/>
      <c r="H562" s="194"/>
      <c r="I562" s="193" t="str">
        <f t="shared" si="10"/>
        <v/>
      </c>
      <c r="J562" s="194"/>
      <c r="K562" s="209"/>
      <c r="L562" s="194" t="str">
        <f t="shared" si="11"/>
        <v/>
      </c>
      <c r="M562" s="209" t="e">
        <f t="shared" si="12"/>
        <v>#N/A</v>
      </c>
      <c r="N562" s="210" t="str">
        <f t="shared" si="13"/>
        <v/>
      </c>
    </row>
    <row r="563" spans="1:14" ht="9.75" customHeight="1" x14ac:dyDescent="0.25">
      <c r="A563" s="193"/>
      <c r="B563" s="207" t="e">
        <f>VLOOKUP(A563,Adr!A:B,2,FALSE)</f>
        <v>#N/A</v>
      </c>
      <c r="C563" s="211"/>
      <c r="D563" s="190"/>
      <c r="E563" s="212"/>
      <c r="F563" s="193"/>
      <c r="G563" s="194"/>
      <c r="H563" s="194"/>
      <c r="I563" s="193" t="str">
        <f t="shared" si="10"/>
        <v/>
      </c>
      <c r="J563" s="194"/>
      <c r="K563" s="209"/>
      <c r="L563" s="194" t="str">
        <f t="shared" si="11"/>
        <v/>
      </c>
      <c r="M563" s="209" t="e">
        <f t="shared" si="12"/>
        <v>#N/A</v>
      </c>
      <c r="N563" s="210" t="str">
        <f t="shared" si="13"/>
        <v/>
      </c>
    </row>
    <row r="564" spans="1:14" ht="9.75" customHeight="1" x14ac:dyDescent="0.25">
      <c r="A564" s="193"/>
      <c r="B564" s="207" t="e">
        <f>VLOOKUP(A564,Adr!A:B,2,FALSE)</f>
        <v>#N/A</v>
      </c>
      <c r="C564" s="104"/>
      <c r="D564" s="195"/>
      <c r="E564" s="212"/>
      <c r="F564" s="193"/>
      <c r="G564" s="194"/>
      <c r="H564" s="194"/>
      <c r="I564" s="193" t="str">
        <f t="shared" si="10"/>
        <v/>
      </c>
      <c r="J564" s="194"/>
      <c r="K564" s="209"/>
      <c r="L564" s="194" t="str">
        <f t="shared" si="11"/>
        <v/>
      </c>
      <c r="M564" s="209" t="e">
        <f t="shared" si="12"/>
        <v>#N/A</v>
      </c>
      <c r="N564" s="210" t="str">
        <f t="shared" si="13"/>
        <v/>
      </c>
    </row>
    <row r="565" spans="1:14" ht="9.75" customHeight="1" x14ac:dyDescent="0.25">
      <c r="A565" s="193"/>
      <c r="B565" s="207" t="e">
        <f>VLOOKUP(A565,Adr!A:B,2,FALSE)</f>
        <v>#N/A</v>
      </c>
      <c r="C565" s="104"/>
      <c r="D565" s="195"/>
      <c r="E565" s="212"/>
      <c r="F565" s="193"/>
      <c r="G565" s="194"/>
      <c r="H565" s="194"/>
      <c r="I565" s="193" t="str">
        <f t="shared" si="10"/>
        <v/>
      </c>
      <c r="J565" s="194"/>
      <c r="K565" s="209"/>
      <c r="L565" s="194" t="str">
        <f t="shared" si="11"/>
        <v/>
      </c>
      <c r="M565" s="209" t="e">
        <f t="shared" si="12"/>
        <v>#N/A</v>
      </c>
      <c r="N565" s="210" t="str">
        <f t="shared" si="13"/>
        <v/>
      </c>
    </row>
    <row r="566" spans="1:14" ht="9.75" customHeight="1" x14ac:dyDescent="0.25">
      <c r="A566" s="193"/>
      <c r="B566" s="207" t="e">
        <f>VLOOKUP(A566,Adr!A:B,2,FALSE)</f>
        <v>#N/A</v>
      </c>
      <c r="C566" s="211"/>
      <c r="D566" s="190"/>
      <c r="E566" s="212"/>
      <c r="F566" s="193"/>
      <c r="G566" s="194"/>
      <c r="H566" s="194"/>
      <c r="I566" s="193" t="str">
        <f t="shared" si="10"/>
        <v/>
      </c>
      <c r="J566" s="194"/>
      <c r="K566" s="209"/>
      <c r="L566" s="194" t="str">
        <f t="shared" si="11"/>
        <v/>
      </c>
      <c r="M566" s="209" t="e">
        <f t="shared" si="12"/>
        <v>#N/A</v>
      </c>
      <c r="N566" s="210" t="str">
        <f t="shared" si="13"/>
        <v/>
      </c>
    </row>
    <row r="567" spans="1:14" ht="9.75" customHeight="1" x14ac:dyDescent="0.25">
      <c r="A567" s="193"/>
      <c r="B567" s="207" t="e">
        <f>VLOOKUP(A567,Adr!A:B,2,FALSE)</f>
        <v>#N/A</v>
      </c>
      <c r="C567" s="211"/>
      <c r="D567" s="190"/>
      <c r="E567" s="212"/>
      <c r="F567" s="193"/>
      <c r="G567" s="194"/>
      <c r="H567" s="194"/>
      <c r="I567" s="193" t="str">
        <f t="shared" si="10"/>
        <v/>
      </c>
      <c r="J567" s="194"/>
      <c r="K567" s="209"/>
      <c r="L567" s="194" t="str">
        <f t="shared" si="11"/>
        <v/>
      </c>
      <c r="M567" s="209" t="e">
        <f t="shared" si="12"/>
        <v>#N/A</v>
      </c>
      <c r="N567" s="210" t="str">
        <f t="shared" si="13"/>
        <v/>
      </c>
    </row>
    <row r="568" spans="1:14" ht="9.75" customHeight="1" x14ac:dyDescent="0.25">
      <c r="A568" s="193"/>
      <c r="B568" s="207" t="e">
        <f>VLOOKUP(A568,Adr!A:B,2,FALSE)</f>
        <v>#N/A</v>
      </c>
      <c r="C568" s="194"/>
      <c r="D568" s="195"/>
      <c r="E568" s="212"/>
      <c r="F568" s="193"/>
      <c r="G568" s="194"/>
      <c r="H568" s="194"/>
      <c r="I568" s="193" t="str">
        <f t="shared" si="10"/>
        <v/>
      </c>
      <c r="J568" s="194"/>
      <c r="K568" s="209"/>
      <c r="L568" s="194" t="str">
        <f t="shared" si="11"/>
        <v/>
      </c>
      <c r="M568" s="209" t="e">
        <f t="shared" si="12"/>
        <v>#N/A</v>
      </c>
      <c r="N568" s="210" t="str">
        <f t="shared" si="13"/>
        <v/>
      </c>
    </row>
    <row r="569" spans="1:14" ht="9.75" customHeight="1" x14ac:dyDescent="0.25">
      <c r="A569" s="193"/>
      <c r="B569" s="207" t="e">
        <f>VLOOKUP(A569,Adr!A:B,2,FALSE)</f>
        <v>#N/A</v>
      </c>
      <c r="C569" s="211"/>
      <c r="D569" s="190"/>
      <c r="E569" s="212"/>
      <c r="F569" s="193"/>
      <c r="G569" s="194"/>
      <c r="H569" s="194"/>
      <c r="I569" s="193" t="str">
        <f t="shared" si="10"/>
        <v/>
      </c>
      <c r="J569" s="194"/>
      <c r="K569" s="209"/>
      <c r="L569" s="194" t="str">
        <f t="shared" si="11"/>
        <v/>
      </c>
      <c r="M569" s="209" t="e">
        <f t="shared" si="12"/>
        <v>#N/A</v>
      </c>
      <c r="N569" s="210" t="str">
        <f t="shared" si="13"/>
        <v/>
      </c>
    </row>
    <row r="570" spans="1:14" ht="9.75" customHeight="1" x14ac:dyDescent="0.25">
      <c r="A570" s="193"/>
      <c r="B570" s="207" t="e">
        <f>VLOOKUP(A570,Adr!A:B,2,FALSE)</f>
        <v>#N/A</v>
      </c>
      <c r="C570" s="211"/>
      <c r="D570" s="190"/>
      <c r="E570" s="212"/>
      <c r="F570" s="188"/>
      <c r="G570" s="189"/>
      <c r="H570" s="189"/>
      <c r="I570" s="193" t="str">
        <f t="shared" si="10"/>
        <v/>
      </c>
      <c r="J570" s="194"/>
      <c r="K570" s="209"/>
      <c r="L570" s="194" t="str">
        <f t="shared" si="11"/>
        <v/>
      </c>
      <c r="M570" s="209" t="e">
        <f t="shared" si="12"/>
        <v>#N/A</v>
      </c>
      <c r="N570" s="210" t="str">
        <f t="shared" si="13"/>
        <v/>
      </c>
    </row>
    <row r="571" spans="1:14" ht="9.75" customHeight="1" x14ac:dyDescent="0.25">
      <c r="A571" s="193"/>
      <c r="B571" s="207" t="e">
        <f>VLOOKUP(A571,Adr!A:B,2,FALSE)</f>
        <v>#N/A</v>
      </c>
      <c r="C571" s="211"/>
      <c r="D571" s="190"/>
      <c r="E571" s="212"/>
      <c r="F571" s="188"/>
      <c r="G571" s="189"/>
      <c r="H571" s="189"/>
      <c r="I571" s="193" t="str">
        <f t="shared" si="10"/>
        <v/>
      </c>
      <c r="J571" s="194"/>
      <c r="K571" s="209"/>
      <c r="L571" s="194" t="str">
        <f t="shared" si="11"/>
        <v/>
      </c>
      <c r="M571" s="209" t="e">
        <f t="shared" si="12"/>
        <v>#N/A</v>
      </c>
      <c r="N571" s="210" t="str">
        <f t="shared" si="13"/>
        <v/>
      </c>
    </row>
    <row r="572" spans="1:14" ht="9.75" customHeight="1" x14ac:dyDescent="0.25">
      <c r="A572" s="193"/>
      <c r="B572" s="207" t="e">
        <f>VLOOKUP(A572,Adr!A:B,2,FALSE)</f>
        <v>#N/A</v>
      </c>
      <c r="C572" s="211"/>
      <c r="D572" s="190"/>
      <c r="E572" s="212"/>
      <c r="F572" s="188"/>
      <c r="G572" s="189"/>
      <c r="H572" s="189"/>
      <c r="I572" s="193" t="str">
        <f t="shared" si="10"/>
        <v/>
      </c>
      <c r="J572" s="194"/>
      <c r="K572" s="209"/>
      <c r="L572" s="194" t="str">
        <f t="shared" si="11"/>
        <v/>
      </c>
      <c r="M572" s="209" t="e">
        <f t="shared" si="12"/>
        <v>#N/A</v>
      </c>
      <c r="N572" s="210" t="str">
        <f t="shared" si="13"/>
        <v/>
      </c>
    </row>
    <row r="573" spans="1:14" ht="9.75" customHeight="1" x14ac:dyDescent="0.25">
      <c r="A573" s="193"/>
      <c r="B573" s="207" t="e">
        <f>VLOOKUP(A573,Adr!A:B,2,FALSE)</f>
        <v>#N/A</v>
      </c>
      <c r="C573" s="211"/>
      <c r="D573" s="190"/>
      <c r="E573" s="212"/>
      <c r="F573" s="188"/>
      <c r="G573" s="189"/>
      <c r="H573" s="189"/>
      <c r="I573" s="193" t="str">
        <f t="shared" si="10"/>
        <v/>
      </c>
      <c r="J573" s="194"/>
      <c r="K573" s="209"/>
      <c r="L573" s="194" t="str">
        <f t="shared" si="11"/>
        <v/>
      </c>
      <c r="M573" s="209" t="e">
        <f t="shared" si="12"/>
        <v>#N/A</v>
      </c>
      <c r="N573" s="210" t="str">
        <f t="shared" si="13"/>
        <v/>
      </c>
    </row>
    <row r="574" spans="1:14" ht="9.75" customHeight="1" x14ac:dyDescent="0.25">
      <c r="A574" s="193"/>
      <c r="B574" s="207" t="e">
        <f>VLOOKUP(A574,Adr!A:B,2,FALSE)</f>
        <v>#N/A</v>
      </c>
      <c r="C574" s="211"/>
      <c r="D574" s="190"/>
      <c r="E574" s="212"/>
      <c r="F574" s="188"/>
      <c r="G574" s="189"/>
      <c r="H574" s="189"/>
      <c r="I574" s="193" t="str">
        <f t="shared" si="10"/>
        <v/>
      </c>
      <c r="J574" s="194"/>
      <c r="K574" s="209"/>
      <c r="L574" s="194" t="str">
        <f t="shared" si="11"/>
        <v/>
      </c>
      <c r="M574" s="209" t="e">
        <f t="shared" si="12"/>
        <v>#N/A</v>
      </c>
      <c r="N574" s="210" t="str">
        <f t="shared" si="13"/>
        <v/>
      </c>
    </row>
    <row r="575" spans="1:14" ht="9.75" customHeight="1" x14ac:dyDescent="0.25">
      <c r="A575" s="193"/>
      <c r="B575" s="207" t="e">
        <f>VLOOKUP(A575,Adr!A:B,2,FALSE)</f>
        <v>#N/A</v>
      </c>
      <c r="C575" s="211"/>
      <c r="D575" s="190"/>
      <c r="E575" s="212"/>
      <c r="F575" s="188"/>
      <c r="G575" s="189"/>
      <c r="H575" s="189"/>
      <c r="I575" s="193" t="str">
        <f t="shared" si="10"/>
        <v/>
      </c>
      <c r="J575" s="194"/>
      <c r="K575" s="209"/>
      <c r="L575" s="194" t="str">
        <f t="shared" si="11"/>
        <v/>
      </c>
      <c r="M575" s="209" t="e">
        <f t="shared" si="12"/>
        <v>#N/A</v>
      </c>
      <c r="N575" s="210" t="str">
        <f t="shared" si="13"/>
        <v/>
      </c>
    </row>
    <row r="576" spans="1:14" ht="9.75" customHeight="1" x14ac:dyDescent="0.25">
      <c r="A576" s="188"/>
      <c r="B576" s="207" t="e">
        <f>VLOOKUP(A576,Adr!A:B,2,FALSE)</f>
        <v>#N/A</v>
      </c>
      <c r="C576" s="189"/>
      <c r="D576" s="190"/>
      <c r="E576" s="212"/>
      <c r="F576" s="188"/>
      <c r="G576" s="189"/>
      <c r="H576" s="189"/>
      <c r="I576" s="193" t="str">
        <f t="shared" si="10"/>
        <v/>
      </c>
      <c r="J576" s="194"/>
      <c r="K576" s="209"/>
      <c r="L576" s="194" t="str">
        <f t="shared" si="11"/>
        <v/>
      </c>
      <c r="M576" s="209" t="e">
        <f t="shared" si="12"/>
        <v>#N/A</v>
      </c>
      <c r="N576" s="210" t="str">
        <f t="shared" si="13"/>
        <v/>
      </c>
    </row>
    <row r="577" spans="1:14" ht="9.75" customHeight="1" x14ac:dyDescent="0.25">
      <c r="A577" s="193"/>
      <c r="B577" s="207" t="e">
        <f>VLOOKUP(A577,Adr!A:B,2,FALSE)</f>
        <v>#N/A</v>
      </c>
      <c r="C577" s="211"/>
      <c r="D577" s="190"/>
      <c r="E577" s="212"/>
      <c r="F577" s="188"/>
      <c r="G577" s="189"/>
      <c r="H577" s="189"/>
      <c r="I577" s="193" t="str">
        <f t="shared" si="10"/>
        <v/>
      </c>
      <c r="J577" s="194"/>
      <c r="K577" s="209"/>
      <c r="L577" s="194" t="str">
        <f t="shared" si="11"/>
        <v/>
      </c>
      <c r="M577" s="209" t="e">
        <f t="shared" si="12"/>
        <v>#N/A</v>
      </c>
      <c r="N577" s="210" t="str">
        <f t="shared" si="13"/>
        <v/>
      </c>
    </row>
    <row r="578" spans="1:14" ht="9.75" customHeight="1" x14ac:dyDescent="0.25">
      <c r="A578" s="188"/>
      <c r="B578" s="207" t="e">
        <f>VLOOKUP(A578,Adr!A:B,2,FALSE)</f>
        <v>#N/A</v>
      </c>
      <c r="C578" s="189"/>
      <c r="D578" s="190"/>
      <c r="E578" s="212"/>
      <c r="F578" s="188"/>
      <c r="G578" s="194"/>
      <c r="H578" s="189"/>
      <c r="I578" s="193" t="str">
        <f t="shared" si="10"/>
        <v/>
      </c>
      <c r="J578" s="194"/>
      <c r="K578" s="209"/>
      <c r="L578" s="194" t="str">
        <f t="shared" si="11"/>
        <v/>
      </c>
      <c r="M578" s="209" t="e">
        <f t="shared" si="12"/>
        <v>#N/A</v>
      </c>
      <c r="N578" s="210" t="str">
        <f t="shared" si="13"/>
        <v/>
      </c>
    </row>
    <row r="579" spans="1:14" ht="9.75" customHeight="1" x14ac:dyDescent="0.25">
      <c r="A579" s="193"/>
      <c r="B579" s="207" t="e">
        <f>VLOOKUP(A579,Adr!A:B,2,FALSE)</f>
        <v>#N/A</v>
      </c>
      <c r="C579" s="211"/>
      <c r="D579" s="190"/>
      <c r="E579" s="212"/>
      <c r="F579" s="193"/>
      <c r="G579" s="194"/>
      <c r="H579" s="194"/>
      <c r="I579" s="193" t="str">
        <f t="shared" si="10"/>
        <v/>
      </c>
      <c r="J579" s="194"/>
      <c r="K579" s="209"/>
      <c r="L579" s="194" t="str">
        <f t="shared" si="11"/>
        <v/>
      </c>
      <c r="M579" s="209" t="e">
        <f t="shared" si="12"/>
        <v>#N/A</v>
      </c>
      <c r="N579" s="210" t="str">
        <f t="shared" si="13"/>
        <v/>
      </c>
    </row>
    <row r="580" spans="1:14" ht="9.75" customHeight="1" x14ac:dyDescent="0.25">
      <c r="A580" s="193"/>
      <c r="B580" s="207" t="e">
        <f>VLOOKUP(A580,Adr!A:B,2,FALSE)</f>
        <v>#N/A</v>
      </c>
      <c r="C580" s="104"/>
      <c r="D580" s="195"/>
      <c r="E580" s="212"/>
      <c r="F580" s="193"/>
      <c r="G580" s="194"/>
      <c r="H580" s="194"/>
      <c r="I580" s="193" t="str">
        <f t="shared" si="10"/>
        <v/>
      </c>
      <c r="J580" s="194"/>
      <c r="K580" s="209"/>
      <c r="L580" s="194" t="str">
        <f t="shared" si="11"/>
        <v/>
      </c>
      <c r="M580" s="209" t="e">
        <f t="shared" si="12"/>
        <v>#N/A</v>
      </c>
      <c r="N580" s="210" t="str">
        <f t="shared" si="13"/>
        <v/>
      </c>
    </row>
    <row r="581" spans="1:14" ht="9.75" customHeight="1" x14ac:dyDescent="0.25">
      <c r="A581" s="193"/>
      <c r="B581" s="207" t="e">
        <f>VLOOKUP(A581,Adr!A:B,2,FALSE)</f>
        <v>#N/A</v>
      </c>
      <c r="C581" s="104"/>
      <c r="D581" s="195"/>
      <c r="E581" s="212"/>
      <c r="F581" s="193"/>
      <c r="G581" s="194"/>
      <c r="H581" s="194"/>
      <c r="I581" s="193" t="str">
        <f t="shared" si="10"/>
        <v/>
      </c>
      <c r="J581" s="194"/>
      <c r="K581" s="209"/>
      <c r="L581" s="194" t="str">
        <f t="shared" si="11"/>
        <v/>
      </c>
      <c r="M581" s="209" t="e">
        <f t="shared" si="12"/>
        <v>#N/A</v>
      </c>
      <c r="N581" s="210" t="str">
        <f t="shared" si="13"/>
        <v/>
      </c>
    </row>
    <row r="582" spans="1:14" ht="9.75" customHeight="1" x14ac:dyDescent="0.25">
      <c r="A582" s="193"/>
      <c r="B582" s="207" t="e">
        <f>VLOOKUP(A582,Adr!A:B,2,FALSE)</f>
        <v>#N/A</v>
      </c>
      <c r="C582" s="104"/>
      <c r="D582" s="195"/>
      <c r="E582" s="212"/>
      <c r="F582" s="193"/>
      <c r="G582" s="194"/>
      <c r="H582" s="194"/>
      <c r="I582" s="193" t="str">
        <f t="shared" si="10"/>
        <v/>
      </c>
      <c r="J582" s="194"/>
      <c r="K582" s="209"/>
      <c r="L582" s="194" t="str">
        <f t="shared" si="11"/>
        <v/>
      </c>
      <c r="M582" s="209" t="e">
        <f t="shared" si="12"/>
        <v>#N/A</v>
      </c>
      <c r="N582" s="210" t="str">
        <f t="shared" si="13"/>
        <v/>
      </c>
    </row>
    <row r="583" spans="1:14" ht="9.75" customHeight="1" x14ac:dyDescent="0.25">
      <c r="A583" s="193"/>
      <c r="B583" s="207" t="e">
        <f>VLOOKUP(A583,Adr!A:B,2,FALSE)</f>
        <v>#N/A</v>
      </c>
      <c r="C583" s="104"/>
      <c r="D583" s="195"/>
      <c r="E583" s="212"/>
      <c r="F583" s="193"/>
      <c r="G583" s="194"/>
      <c r="H583" s="194"/>
      <c r="I583" s="193" t="str">
        <f t="shared" si="10"/>
        <v/>
      </c>
      <c r="J583" s="194"/>
      <c r="K583" s="209"/>
      <c r="L583" s="194" t="str">
        <f t="shared" si="11"/>
        <v/>
      </c>
      <c r="M583" s="209" t="e">
        <f t="shared" si="12"/>
        <v>#N/A</v>
      </c>
      <c r="N583" s="210" t="str">
        <f t="shared" si="13"/>
        <v/>
      </c>
    </row>
    <row r="584" spans="1:14" ht="9.75" customHeight="1" x14ac:dyDescent="0.25">
      <c r="A584" s="193"/>
      <c r="B584" s="207" t="e">
        <f>VLOOKUP(A584,Adr!A:B,2,FALSE)</f>
        <v>#N/A</v>
      </c>
      <c r="C584" s="104"/>
      <c r="D584" s="195"/>
      <c r="E584" s="212"/>
      <c r="F584" s="193"/>
      <c r="G584" s="194"/>
      <c r="H584" s="194"/>
      <c r="I584" s="193" t="str">
        <f t="shared" si="10"/>
        <v/>
      </c>
      <c r="J584" s="194"/>
      <c r="K584" s="209"/>
      <c r="L584" s="194" t="str">
        <f t="shared" si="11"/>
        <v/>
      </c>
      <c r="M584" s="209" t="e">
        <f t="shared" si="12"/>
        <v>#N/A</v>
      </c>
      <c r="N584" s="210" t="str">
        <f t="shared" si="13"/>
        <v/>
      </c>
    </row>
    <row r="585" spans="1:14" ht="9.75" customHeight="1" x14ac:dyDescent="0.25">
      <c r="A585" s="193"/>
      <c r="B585" s="207" t="e">
        <f>VLOOKUP(A585,Adr!A:B,2,FALSE)</f>
        <v>#N/A</v>
      </c>
      <c r="C585" s="189"/>
      <c r="D585" s="190"/>
      <c r="E585" s="212"/>
      <c r="F585" s="188"/>
      <c r="G585" s="189"/>
      <c r="H585" s="189"/>
      <c r="I585" s="193" t="str">
        <f t="shared" si="10"/>
        <v/>
      </c>
      <c r="J585" s="194"/>
      <c r="K585" s="209"/>
      <c r="L585" s="194" t="str">
        <f t="shared" si="11"/>
        <v/>
      </c>
      <c r="M585" s="209" t="e">
        <f t="shared" si="12"/>
        <v>#N/A</v>
      </c>
      <c r="N585" s="210" t="str">
        <f t="shared" si="13"/>
        <v/>
      </c>
    </row>
    <row r="586" spans="1:14" ht="9.75" customHeight="1" x14ac:dyDescent="0.25">
      <c r="A586" s="193"/>
      <c r="B586" s="207" t="e">
        <f>VLOOKUP(A586,Adr!A:B,2,FALSE)</f>
        <v>#N/A</v>
      </c>
      <c r="C586" s="189"/>
      <c r="D586" s="190"/>
      <c r="E586" s="212"/>
      <c r="F586" s="188"/>
      <c r="G586" s="189"/>
      <c r="H586" s="189"/>
      <c r="I586" s="193" t="str">
        <f t="shared" si="10"/>
        <v/>
      </c>
      <c r="J586" s="194"/>
      <c r="K586" s="209"/>
      <c r="L586" s="194" t="str">
        <f t="shared" si="11"/>
        <v/>
      </c>
      <c r="M586" s="209" t="e">
        <f t="shared" si="12"/>
        <v>#N/A</v>
      </c>
      <c r="N586" s="210" t="str">
        <f t="shared" si="13"/>
        <v/>
      </c>
    </row>
    <row r="587" spans="1:14" ht="9.75" customHeight="1" x14ac:dyDescent="0.25">
      <c r="A587" s="193"/>
      <c r="B587" s="207" t="e">
        <f>VLOOKUP(A587,Adr!A:B,2,FALSE)</f>
        <v>#N/A</v>
      </c>
      <c r="C587" s="189"/>
      <c r="D587" s="190"/>
      <c r="E587" s="212"/>
      <c r="F587" s="188"/>
      <c r="G587" s="189"/>
      <c r="H587" s="189"/>
      <c r="I587" s="193" t="str">
        <f t="shared" si="10"/>
        <v/>
      </c>
      <c r="J587" s="194"/>
      <c r="K587" s="209"/>
      <c r="L587" s="194" t="str">
        <f t="shared" si="11"/>
        <v/>
      </c>
      <c r="M587" s="209" t="e">
        <f t="shared" si="12"/>
        <v>#N/A</v>
      </c>
      <c r="N587" s="210" t="str">
        <f t="shared" si="13"/>
        <v/>
      </c>
    </row>
    <row r="588" spans="1:14" ht="9.75" customHeight="1" x14ac:dyDescent="0.25">
      <c r="A588" s="193"/>
      <c r="B588" s="207" t="e">
        <f>VLOOKUP(A588,Adr!A:B,2,FALSE)</f>
        <v>#N/A</v>
      </c>
      <c r="C588" s="189"/>
      <c r="D588" s="190"/>
      <c r="E588" s="212"/>
      <c r="F588" s="188"/>
      <c r="G588" s="189"/>
      <c r="H588" s="189"/>
      <c r="I588" s="193" t="str">
        <f t="shared" si="10"/>
        <v/>
      </c>
      <c r="J588" s="194"/>
      <c r="K588" s="209"/>
      <c r="L588" s="194" t="str">
        <f t="shared" si="11"/>
        <v/>
      </c>
      <c r="M588" s="209" t="e">
        <f t="shared" si="12"/>
        <v>#N/A</v>
      </c>
      <c r="N588" s="210" t="str">
        <f t="shared" si="13"/>
        <v/>
      </c>
    </row>
    <row r="589" spans="1:14" ht="9.75" customHeight="1" x14ac:dyDescent="0.25">
      <c r="A589" s="193"/>
      <c r="B589" s="207" t="e">
        <f>VLOOKUP(A589,Adr!A:B,2,FALSE)</f>
        <v>#N/A</v>
      </c>
      <c r="C589" s="194"/>
      <c r="D589" s="195"/>
      <c r="E589" s="212"/>
      <c r="F589" s="193"/>
      <c r="G589" s="194"/>
      <c r="H589" s="194"/>
      <c r="I589" s="193" t="str">
        <f t="shared" si="10"/>
        <v/>
      </c>
      <c r="J589" s="194"/>
      <c r="K589" s="209"/>
      <c r="L589" s="194" t="str">
        <f t="shared" si="11"/>
        <v/>
      </c>
      <c r="M589" s="209" t="e">
        <f t="shared" si="12"/>
        <v>#N/A</v>
      </c>
      <c r="N589" s="210" t="str">
        <f t="shared" si="13"/>
        <v/>
      </c>
    </row>
    <row r="590" spans="1:14" ht="9.75" customHeight="1" x14ac:dyDescent="0.25">
      <c r="A590" s="193"/>
      <c r="B590" s="207" t="e">
        <f>VLOOKUP(A590,Adr!A:B,2,FALSE)</f>
        <v>#N/A</v>
      </c>
      <c r="C590" s="211"/>
      <c r="D590" s="190"/>
      <c r="E590" s="212"/>
      <c r="F590" s="188"/>
      <c r="G590" s="189"/>
      <c r="H590" s="189"/>
      <c r="I590" s="193" t="str">
        <f t="shared" si="10"/>
        <v/>
      </c>
      <c r="J590" s="194"/>
      <c r="K590" s="209"/>
      <c r="L590" s="194" t="str">
        <f t="shared" si="11"/>
        <v/>
      </c>
      <c r="M590" s="209" t="e">
        <f t="shared" si="12"/>
        <v>#N/A</v>
      </c>
      <c r="N590" s="210" t="str">
        <f t="shared" si="13"/>
        <v/>
      </c>
    </row>
    <row r="591" spans="1:14" ht="9.75" customHeight="1" x14ac:dyDescent="0.25">
      <c r="A591" s="193"/>
      <c r="B591" s="207" t="e">
        <f>VLOOKUP(A591,Adr!A:B,2,FALSE)</f>
        <v>#N/A</v>
      </c>
      <c r="C591" s="211"/>
      <c r="D591" s="190"/>
      <c r="E591" s="212"/>
      <c r="F591" s="188"/>
      <c r="G591" s="189"/>
      <c r="H591" s="189"/>
      <c r="I591" s="194"/>
      <c r="J591" s="194"/>
      <c r="K591" s="209"/>
      <c r="L591" s="194" t="str">
        <f t="shared" si="11"/>
        <v/>
      </c>
      <c r="M591" s="209" t="e">
        <f t="shared" si="12"/>
        <v>#N/A</v>
      </c>
      <c r="N591" s="210" t="str">
        <f t="shared" si="13"/>
        <v/>
      </c>
    </row>
    <row r="592" spans="1:14" ht="9.75" customHeight="1" x14ac:dyDescent="0.25">
      <c r="A592" s="193"/>
      <c r="B592" s="207" t="e">
        <f>VLOOKUP(A592,Adr!A:B,2,FALSE)</f>
        <v>#N/A</v>
      </c>
      <c r="C592" s="189"/>
      <c r="D592" s="190"/>
      <c r="E592" s="212"/>
      <c r="F592" s="188"/>
      <c r="G592" s="189"/>
      <c r="H592" s="189"/>
      <c r="I592" s="193"/>
      <c r="J592" s="194"/>
      <c r="K592" s="209"/>
      <c r="L592" s="194" t="str">
        <f t="shared" si="11"/>
        <v/>
      </c>
      <c r="M592" s="209" t="e">
        <f t="shared" si="12"/>
        <v>#N/A</v>
      </c>
      <c r="N592" s="210" t="str">
        <f t="shared" si="13"/>
        <v/>
      </c>
    </row>
    <row r="593" spans="1:14" ht="9.75" customHeight="1" x14ac:dyDescent="0.25">
      <c r="A593" s="188"/>
      <c r="B593" s="207" t="e">
        <f>VLOOKUP(A593,Adr!A:B,2,FALSE)</f>
        <v>#N/A</v>
      </c>
      <c r="C593" s="189"/>
      <c r="D593" s="190"/>
      <c r="E593" s="208"/>
      <c r="F593" s="188"/>
      <c r="G593" s="189"/>
      <c r="H593" s="189"/>
      <c r="I593" s="193"/>
      <c r="J593" s="194"/>
      <c r="K593" s="209"/>
      <c r="L593" s="194" t="str">
        <f t="shared" si="11"/>
        <v/>
      </c>
      <c r="M593" s="209" t="e">
        <f t="shared" si="12"/>
        <v>#N/A</v>
      </c>
      <c r="N593" s="210" t="str">
        <f t="shared" si="13"/>
        <v/>
      </c>
    </row>
    <row r="594" spans="1:14" ht="9.75" customHeight="1" x14ac:dyDescent="0.25">
      <c r="A594" s="193"/>
      <c r="B594" s="207" t="e">
        <f>VLOOKUP(A594,Adr!A:B,2,FALSE)</f>
        <v>#N/A</v>
      </c>
      <c r="C594" s="211"/>
      <c r="D594" s="190"/>
      <c r="E594" s="212"/>
      <c r="F594" s="193"/>
      <c r="G594" s="194"/>
      <c r="H594" s="194"/>
      <c r="I594" s="194"/>
      <c r="J594" s="194"/>
      <c r="K594" s="209"/>
      <c r="L594" s="194" t="str">
        <f t="shared" si="11"/>
        <v/>
      </c>
      <c r="M594" s="209" t="e">
        <f t="shared" si="12"/>
        <v>#N/A</v>
      </c>
      <c r="N594" s="210" t="str">
        <f t="shared" si="13"/>
        <v/>
      </c>
    </row>
    <row r="595" spans="1:14" ht="9.75" customHeight="1" x14ac:dyDescent="0.25">
      <c r="A595" s="193"/>
      <c r="B595" s="207" t="e">
        <f>VLOOKUP(A595,Adr!A:B,2,FALSE)</f>
        <v>#N/A</v>
      </c>
      <c r="C595" s="211"/>
      <c r="D595" s="190"/>
      <c r="E595" s="212"/>
      <c r="F595" s="193"/>
      <c r="G595" s="194"/>
      <c r="H595" s="194"/>
      <c r="I595" s="194"/>
      <c r="J595" s="194"/>
      <c r="K595" s="209"/>
      <c r="L595" s="194" t="str">
        <f t="shared" si="11"/>
        <v/>
      </c>
      <c r="M595" s="209" t="e">
        <f t="shared" si="12"/>
        <v>#N/A</v>
      </c>
      <c r="N595" s="210" t="str">
        <f t="shared" si="13"/>
        <v/>
      </c>
    </row>
    <row r="596" spans="1:14" ht="9.75" customHeight="1" x14ac:dyDescent="0.25">
      <c r="A596" s="193"/>
      <c r="B596" s="207" t="e">
        <f>VLOOKUP(A596,Adr!A:B,2,FALSE)</f>
        <v>#N/A</v>
      </c>
      <c r="C596" s="211"/>
      <c r="D596" s="190"/>
      <c r="E596" s="212"/>
      <c r="F596" s="188"/>
      <c r="G596" s="189"/>
      <c r="H596" s="189"/>
      <c r="I596" s="194"/>
      <c r="J596" s="194"/>
      <c r="K596" s="209"/>
      <c r="L596" s="194" t="str">
        <f t="shared" si="11"/>
        <v/>
      </c>
      <c r="M596" s="209" t="e">
        <f t="shared" si="12"/>
        <v>#N/A</v>
      </c>
      <c r="N596" s="210" t="str">
        <f t="shared" si="13"/>
        <v/>
      </c>
    </row>
    <row r="597" spans="1:14" ht="9.75" customHeight="1" x14ac:dyDescent="0.25">
      <c r="A597" s="193"/>
      <c r="B597" s="207" t="e">
        <f>VLOOKUP(A597,Adr!A:B,2,FALSE)</f>
        <v>#N/A</v>
      </c>
      <c r="C597" s="211"/>
      <c r="D597" s="190"/>
      <c r="E597" s="212"/>
      <c r="F597" s="188"/>
      <c r="G597" s="189"/>
      <c r="H597" s="189"/>
      <c r="I597" s="194"/>
      <c r="J597" s="194"/>
      <c r="K597" s="209"/>
      <c r="L597" s="194" t="str">
        <f t="shared" si="11"/>
        <v/>
      </c>
      <c r="M597" s="209" t="e">
        <f t="shared" si="12"/>
        <v>#N/A</v>
      </c>
      <c r="N597" s="210" t="str">
        <f t="shared" si="13"/>
        <v/>
      </c>
    </row>
    <row r="598" spans="1:14" ht="9.75" customHeight="1" x14ac:dyDescent="0.25">
      <c r="A598" s="188"/>
      <c r="B598" s="207" t="e">
        <f>VLOOKUP(A598,Adr!A:B,2,FALSE)</f>
        <v>#N/A</v>
      </c>
      <c r="C598" s="189"/>
      <c r="D598" s="190"/>
      <c r="E598" s="208"/>
      <c r="F598" s="188"/>
      <c r="G598" s="189"/>
      <c r="H598" s="189"/>
      <c r="I598" s="193"/>
      <c r="J598" s="194"/>
      <c r="K598" s="209"/>
      <c r="L598" s="194" t="str">
        <f t="shared" si="11"/>
        <v/>
      </c>
      <c r="M598" s="209" t="e">
        <f t="shared" si="12"/>
        <v>#N/A</v>
      </c>
      <c r="N598" s="210" t="str">
        <f t="shared" si="13"/>
        <v/>
      </c>
    </row>
    <row r="599" spans="1:14" ht="9.75" customHeight="1" x14ac:dyDescent="0.25">
      <c r="A599" s="193"/>
      <c r="B599" s="207" t="e">
        <f>VLOOKUP(A599,Adr!A:B,2,FALSE)</f>
        <v>#N/A</v>
      </c>
      <c r="C599" s="211"/>
      <c r="D599" s="190"/>
      <c r="E599" s="212"/>
      <c r="F599" s="188"/>
      <c r="G599" s="189"/>
      <c r="H599" s="189"/>
      <c r="I599" s="194"/>
      <c r="J599" s="194"/>
      <c r="K599" s="209"/>
      <c r="L599" s="194" t="str">
        <f t="shared" si="11"/>
        <v/>
      </c>
      <c r="M599" s="209" t="e">
        <f t="shared" si="12"/>
        <v>#N/A</v>
      </c>
      <c r="N599" s="210" t="str">
        <f t="shared" si="13"/>
        <v/>
      </c>
    </row>
    <row r="600" spans="1:14" ht="9.75" customHeight="1" x14ac:dyDescent="0.25">
      <c r="A600" s="188"/>
      <c r="B600" s="207" t="e">
        <f>VLOOKUP(A600,Adr!A:B,2,FALSE)</f>
        <v>#N/A</v>
      </c>
      <c r="C600" s="189"/>
      <c r="D600" s="190"/>
      <c r="E600" s="208"/>
      <c r="F600" s="188"/>
      <c r="G600" s="189"/>
      <c r="H600" s="189"/>
      <c r="I600" s="193"/>
      <c r="J600" s="194"/>
      <c r="K600" s="209"/>
      <c r="L600" s="194" t="str">
        <f t="shared" si="11"/>
        <v/>
      </c>
      <c r="M600" s="209" t="e">
        <f t="shared" si="12"/>
        <v>#N/A</v>
      </c>
      <c r="N600" s="210" t="str">
        <f t="shared" si="13"/>
        <v/>
      </c>
    </row>
    <row r="601" spans="1:14" ht="9.75" customHeight="1" x14ac:dyDescent="0.25">
      <c r="A601" s="193"/>
      <c r="B601" s="207" t="e">
        <f>VLOOKUP(A601,Adr!A:B,2,FALSE)</f>
        <v>#N/A</v>
      </c>
      <c r="C601" s="211"/>
      <c r="D601" s="190"/>
      <c r="E601" s="212"/>
      <c r="F601" s="193"/>
      <c r="G601" s="194"/>
      <c r="H601" s="194"/>
      <c r="I601" s="194"/>
      <c r="J601" s="194"/>
      <c r="K601" s="209"/>
      <c r="L601" s="194" t="str">
        <f t="shared" si="11"/>
        <v/>
      </c>
      <c r="M601" s="209" t="e">
        <f t="shared" si="12"/>
        <v>#N/A</v>
      </c>
      <c r="N601" s="210" t="str">
        <f t="shared" si="13"/>
        <v/>
      </c>
    </row>
    <row r="602" spans="1:14" ht="9.75" customHeight="1" x14ac:dyDescent="0.25">
      <c r="A602" s="193"/>
      <c r="B602" s="207" t="e">
        <f>VLOOKUP(A602,Adr!A:B,2,FALSE)</f>
        <v>#N/A</v>
      </c>
      <c r="C602" s="211"/>
      <c r="D602" s="190"/>
      <c r="E602" s="212"/>
      <c r="F602" s="193"/>
      <c r="G602" s="194"/>
      <c r="H602" s="194"/>
      <c r="I602" s="194"/>
      <c r="J602" s="194"/>
      <c r="K602" s="209"/>
      <c r="L602" s="194" t="str">
        <f t="shared" si="11"/>
        <v/>
      </c>
      <c r="M602" s="209" t="e">
        <f t="shared" si="12"/>
        <v>#N/A</v>
      </c>
      <c r="N602" s="210" t="str">
        <f t="shared" si="13"/>
        <v/>
      </c>
    </row>
    <row r="603" spans="1:14" ht="9.75" customHeight="1" x14ac:dyDescent="0.25">
      <c r="A603" s="193"/>
      <c r="B603" s="207" t="e">
        <f>VLOOKUP(A603,Adr!A:B,2,FALSE)</f>
        <v>#N/A</v>
      </c>
      <c r="C603" s="104"/>
      <c r="D603" s="195"/>
      <c r="E603" s="212"/>
      <c r="F603" s="193"/>
      <c r="G603" s="194"/>
      <c r="H603" s="194"/>
      <c r="I603" s="194"/>
      <c r="J603" s="194"/>
      <c r="K603" s="209"/>
      <c r="L603" s="194" t="str">
        <f t="shared" si="11"/>
        <v/>
      </c>
      <c r="M603" s="209" t="e">
        <f t="shared" si="12"/>
        <v>#N/A</v>
      </c>
      <c r="N603" s="210" t="str">
        <f t="shared" si="13"/>
        <v/>
      </c>
    </row>
    <row r="604" spans="1:14" ht="9.75" customHeight="1" x14ac:dyDescent="0.25">
      <c r="A604" s="193"/>
      <c r="B604" s="207" t="e">
        <f>VLOOKUP(A604,Adr!A:B,2,FALSE)</f>
        <v>#N/A</v>
      </c>
      <c r="C604" s="211"/>
      <c r="D604" s="190"/>
      <c r="E604" s="212"/>
      <c r="F604" s="188"/>
      <c r="G604" s="189"/>
      <c r="H604" s="189"/>
      <c r="I604" s="194"/>
      <c r="J604" s="194"/>
      <c r="K604" s="209"/>
      <c r="L604" s="194" t="str">
        <f t="shared" si="11"/>
        <v/>
      </c>
      <c r="M604" s="209" t="e">
        <f t="shared" si="12"/>
        <v>#N/A</v>
      </c>
      <c r="N604" s="210" t="str">
        <f t="shared" si="13"/>
        <v/>
      </c>
    </row>
    <row r="605" spans="1:14" ht="9.75" customHeight="1" x14ac:dyDescent="0.25">
      <c r="A605" s="193"/>
      <c r="B605" s="207" t="e">
        <f>VLOOKUP(A605,Adr!A:B,2,FALSE)</f>
        <v>#N/A</v>
      </c>
      <c r="C605" s="211"/>
      <c r="D605" s="190"/>
      <c r="E605" s="212"/>
      <c r="F605" s="193"/>
      <c r="G605" s="194"/>
      <c r="H605" s="194"/>
      <c r="I605" s="194"/>
      <c r="J605" s="194"/>
      <c r="K605" s="209"/>
      <c r="L605" s="194" t="str">
        <f t="shared" si="11"/>
        <v/>
      </c>
      <c r="M605" s="209" t="e">
        <f t="shared" si="12"/>
        <v>#N/A</v>
      </c>
      <c r="N605" s="210" t="str">
        <f t="shared" si="13"/>
        <v/>
      </c>
    </row>
    <row r="606" spans="1:14" ht="9.75" customHeight="1" x14ac:dyDescent="0.25">
      <c r="A606" s="193"/>
      <c r="B606" s="207" t="e">
        <f>VLOOKUP(A606,Adr!A:B,2,FALSE)</f>
        <v>#N/A</v>
      </c>
      <c r="C606" s="211"/>
      <c r="D606" s="190"/>
      <c r="E606" s="212"/>
      <c r="F606" s="193"/>
      <c r="G606" s="194"/>
      <c r="H606" s="194"/>
      <c r="I606" s="194"/>
      <c r="J606" s="194"/>
      <c r="K606" s="209"/>
      <c r="L606" s="194" t="str">
        <f t="shared" si="11"/>
        <v/>
      </c>
      <c r="M606" s="209" t="e">
        <f t="shared" si="12"/>
        <v>#N/A</v>
      </c>
      <c r="N606" s="210" t="str">
        <f t="shared" si="13"/>
        <v/>
      </c>
    </row>
    <row r="607" spans="1:14" ht="9.75" customHeight="1" x14ac:dyDescent="0.25">
      <c r="A607" s="193"/>
      <c r="B607" s="207" t="e">
        <f>VLOOKUP(A607,Adr!A:B,2,FALSE)</f>
        <v>#N/A</v>
      </c>
      <c r="C607" s="194"/>
      <c r="D607" s="195"/>
      <c r="E607" s="212"/>
      <c r="F607" s="193"/>
      <c r="G607" s="194"/>
      <c r="H607" s="194"/>
      <c r="I607" s="193"/>
      <c r="J607" s="194"/>
      <c r="K607" s="209"/>
      <c r="L607" s="194" t="str">
        <f t="shared" si="11"/>
        <v/>
      </c>
      <c r="M607" s="209" t="e">
        <f t="shared" si="12"/>
        <v>#N/A</v>
      </c>
      <c r="N607" s="210" t="str">
        <f t="shared" si="13"/>
        <v/>
      </c>
    </row>
    <row r="608" spans="1:14" ht="9.75" customHeight="1" x14ac:dyDescent="0.25">
      <c r="A608" s="193"/>
      <c r="B608" s="207" t="e">
        <f>VLOOKUP(A608,Adr!A:B,2,FALSE)</f>
        <v>#N/A</v>
      </c>
      <c r="C608" s="104"/>
      <c r="D608" s="195"/>
      <c r="E608" s="212"/>
      <c r="F608" s="193"/>
      <c r="G608" s="194"/>
      <c r="H608" s="194"/>
      <c r="I608" s="194"/>
      <c r="J608" s="194"/>
      <c r="K608" s="209"/>
      <c r="L608" s="194" t="str">
        <f t="shared" si="11"/>
        <v/>
      </c>
      <c r="M608" s="209" t="e">
        <f t="shared" si="12"/>
        <v>#N/A</v>
      </c>
      <c r="N608" s="210" t="str">
        <f t="shared" si="13"/>
        <v/>
      </c>
    </row>
    <row r="609" spans="1:14" ht="9.75" customHeight="1" x14ac:dyDescent="0.25">
      <c r="A609" s="193"/>
      <c r="B609" s="207" t="e">
        <f>VLOOKUP(A609,Adr!A:B,2,FALSE)</f>
        <v>#N/A</v>
      </c>
      <c r="C609" s="194"/>
      <c r="D609" s="195"/>
      <c r="E609" s="212"/>
      <c r="F609" s="193"/>
      <c r="G609" s="194"/>
      <c r="H609" s="194"/>
      <c r="I609" s="193"/>
      <c r="J609" s="194"/>
      <c r="K609" s="209"/>
      <c r="L609" s="194" t="str">
        <f t="shared" si="11"/>
        <v/>
      </c>
      <c r="M609" s="209" t="e">
        <f t="shared" si="12"/>
        <v>#N/A</v>
      </c>
      <c r="N609" s="210" t="str">
        <f t="shared" si="13"/>
        <v/>
      </c>
    </row>
    <row r="610" spans="1:14" ht="9.75" customHeight="1" x14ac:dyDescent="0.25">
      <c r="A610" s="193"/>
      <c r="B610" s="207" t="e">
        <f>VLOOKUP(A610,Adr!A:B,2,FALSE)</f>
        <v>#N/A</v>
      </c>
      <c r="C610" s="194"/>
      <c r="D610" s="190"/>
      <c r="E610" s="212"/>
      <c r="F610" s="193"/>
      <c r="G610" s="194"/>
      <c r="H610" s="194"/>
      <c r="I610" s="193"/>
      <c r="J610" s="194"/>
      <c r="K610" s="209"/>
      <c r="L610" s="194" t="str">
        <f t="shared" si="11"/>
        <v/>
      </c>
      <c r="M610" s="209" t="e">
        <f t="shared" si="12"/>
        <v>#N/A</v>
      </c>
      <c r="N610" s="210" t="str">
        <f t="shared" si="13"/>
        <v/>
      </c>
    </row>
    <row r="611" spans="1:14" ht="9.75" customHeight="1" x14ac:dyDescent="0.25">
      <c r="A611" s="193"/>
      <c r="B611" s="207" t="e">
        <f>VLOOKUP(A611,Adr!A:B,2,FALSE)</f>
        <v>#N/A</v>
      </c>
      <c r="C611" s="194"/>
      <c r="D611" s="195"/>
      <c r="E611" s="212"/>
      <c r="F611" s="193"/>
      <c r="G611" s="194"/>
      <c r="H611" s="194"/>
      <c r="I611" s="193"/>
      <c r="J611" s="194"/>
      <c r="K611" s="209"/>
      <c r="L611" s="194" t="str">
        <f t="shared" si="11"/>
        <v/>
      </c>
      <c r="M611" s="209" t="e">
        <f t="shared" si="12"/>
        <v>#N/A</v>
      </c>
      <c r="N611" s="210" t="str">
        <f t="shared" si="13"/>
        <v/>
      </c>
    </row>
    <row r="612" spans="1:14" ht="9.75" customHeight="1" x14ac:dyDescent="0.25">
      <c r="A612" s="193"/>
      <c r="B612" s="207" t="e">
        <f>VLOOKUP(A612,Adr!A:B,2,FALSE)</f>
        <v>#N/A</v>
      </c>
      <c r="C612" s="194"/>
      <c r="D612" s="195"/>
      <c r="E612" s="212"/>
      <c r="F612" s="193"/>
      <c r="G612" s="194"/>
      <c r="H612" s="194"/>
      <c r="I612" s="193"/>
      <c r="J612" s="194"/>
      <c r="K612" s="209"/>
      <c r="L612" s="194" t="str">
        <f t="shared" si="11"/>
        <v/>
      </c>
      <c r="M612" s="209" t="e">
        <f t="shared" si="12"/>
        <v>#N/A</v>
      </c>
      <c r="N612" s="210" t="str">
        <f t="shared" si="13"/>
        <v/>
      </c>
    </row>
    <row r="613" spans="1:14" ht="9.75" customHeight="1" x14ac:dyDescent="0.25">
      <c r="A613" s="193"/>
      <c r="B613" s="207" t="e">
        <f>VLOOKUP(A613,Adr!A:B,2,FALSE)</f>
        <v>#N/A</v>
      </c>
      <c r="C613" s="104"/>
      <c r="D613" s="195"/>
      <c r="E613" s="212"/>
      <c r="F613" s="188"/>
      <c r="G613" s="189"/>
      <c r="H613" s="189"/>
      <c r="I613" s="194"/>
      <c r="J613" s="194"/>
      <c r="K613" s="209"/>
      <c r="L613" s="194" t="str">
        <f t="shared" si="11"/>
        <v/>
      </c>
      <c r="M613" s="209" t="e">
        <f t="shared" si="12"/>
        <v>#N/A</v>
      </c>
      <c r="N613" s="210" t="str">
        <f t="shared" si="13"/>
        <v/>
      </c>
    </row>
    <row r="614" spans="1:14" ht="9.75" customHeight="1" x14ac:dyDescent="0.25">
      <c r="A614" s="193"/>
      <c r="B614" s="207" t="e">
        <f>VLOOKUP(A614,Adr!A:B,2,FALSE)</f>
        <v>#N/A</v>
      </c>
      <c r="C614" s="104"/>
      <c r="D614" s="195"/>
      <c r="E614" s="212"/>
      <c r="F614" s="188"/>
      <c r="G614" s="189"/>
      <c r="H614" s="189"/>
      <c r="I614" s="194"/>
      <c r="J614" s="194"/>
      <c r="K614" s="209"/>
      <c r="L614" s="194" t="str">
        <f t="shared" si="11"/>
        <v/>
      </c>
      <c r="M614" s="209" t="e">
        <f t="shared" si="12"/>
        <v>#N/A</v>
      </c>
      <c r="N614" s="210" t="str">
        <f t="shared" si="13"/>
        <v/>
      </c>
    </row>
    <row r="615" spans="1:14" ht="9.75" customHeight="1" x14ac:dyDescent="0.25">
      <c r="A615" s="193"/>
      <c r="B615" s="207" t="e">
        <f>VLOOKUP(A615,Adr!A:B,2,FALSE)</f>
        <v>#N/A</v>
      </c>
      <c r="C615" s="194"/>
      <c r="D615" s="195"/>
      <c r="E615" s="212"/>
      <c r="F615" s="193"/>
      <c r="G615" s="194"/>
      <c r="H615" s="194"/>
      <c r="I615" s="193"/>
      <c r="J615" s="194"/>
      <c r="K615" s="209"/>
      <c r="L615" s="194" t="str">
        <f t="shared" si="11"/>
        <v/>
      </c>
      <c r="M615" s="209" t="e">
        <f t="shared" si="12"/>
        <v>#N/A</v>
      </c>
      <c r="N615" s="210" t="str">
        <f t="shared" si="13"/>
        <v/>
      </c>
    </row>
    <row r="616" spans="1:14" ht="9.75" customHeight="1" x14ac:dyDescent="0.25">
      <c r="A616" s="193"/>
      <c r="B616" s="207" t="e">
        <f>VLOOKUP(A616,Adr!A:B,2,FALSE)</f>
        <v>#N/A</v>
      </c>
      <c r="C616" s="189"/>
      <c r="D616" s="190"/>
      <c r="E616" s="212"/>
      <c r="F616" s="188"/>
      <c r="G616" s="189"/>
      <c r="H616" s="189"/>
      <c r="I616" s="193"/>
      <c r="J616" s="194"/>
      <c r="K616" s="209"/>
      <c r="L616" s="194" t="str">
        <f t="shared" si="11"/>
        <v/>
      </c>
      <c r="M616" s="209" t="e">
        <f t="shared" si="12"/>
        <v>#N/A</v>
      </c>
      <c r="N616" s="210" t="str">
        <f t="shared" si="13"/>
        <v/>
      </c>
    </row>
    <row r="617" spans="1:14" ht="9.75" customHeight="1" x14ac:dyDescent="0.25">
      <c r="A617" s="193"/>
      <c r="B617" s="207" t="e">
        <f>VLOOKUP(A617,Adr!A:B,2,FALSE)</f>
        <v>#N/A</v>
      </c>
      <c r="C617" s="104"/>
      <c r="D617" s="195"/>
      <c r="E617" s="212"/>
      <c r="F617" s="188"/>
      <c r="G617" s="189"/>
      <c r="H617" s="189"/>
      <c r="I617" s="194"/>
      <c r="J617" s="194"/>
      <c r="K617" s="209"/>
      <c r="L617" s="194" t="str">
        <f t="shared" si="11"/>
        <v/>
      </c>
      <c r="M617" s="209" t="e">
        <f t="shared" si="12"/>
        <v>#N/A</v>
      </c>
      <c r="N617" s="210" t="str">
        <f t="shared" si="13"/>
        <v/>
      </c>
    </row>
    <row r="618" spans="1:14" ht="9.75" customHeight="1" x14ac:dyDescent="0.25">
      <c r="A618" s="193"/>
      <c r="B618" s="207" t="e">
        <f>VLOOKUP(A618,Adr!A:B,2,FALSE)</f>
        <v>#N/A</v>
      </c>
      <c r="C618" s="189"/>
      <c r="D618" s="190"/>
      <c r="E618" s="212"/>
      <c r="F618" s="188"/>
      <c r="G618" s="189"/>
      <c r="H618" s="189"/>
      <c r="I618" s="193"/>
      <c r="J618" s="194"/>
      <c r="K618" s="209"/>
      <c r="L618" s="194" t="str">
        <f t="shared" si="11"/>
        <v/>
      </c>
      <c r="M618" s="209" t="e">
        <f t="shared" si="12"/>
        <v>#N/A</v>
      </c>
      <c r="N618" s="210" t="str">
        <f t="shared" si="13"/>
        <v/>
      </c>
    </row>
    <row r="619" spans="1:14" ht="9.75" customHeight="1" x14ac:dyDescent="0.25">
      <c r="A619" s="193"/>
      <c r="B619" s="207" t="e">
        <f>VLOOKUP(A619,Adr!A:B,2,FALSE)</f>
        <v>#N/A</v>
      </c>
      <c r="C619" s="189"/>
      <c r="D619" s="190"/>
      <c r="E619" s="212"/>
      <c r="F619" s="188"/>
      <c r="G619" s="189"/>
      <c r="H619" s="189"/>
      <c r="I619" s="193"/>
      <c r="J619" s="194"/>
      <c r="K619" s="209"/>
      <c r="L619" s="194" t="str">
        <f t="shared" si="11"/>
        <v/>
      </c>
      <c r="M619" s="209" t="e">
        <f t="shared" si="12"/>
        <v>#N/A</v>
      </c>
      <c r="N619" s="210" t="str">
        <f t="shared" si="13"/>
        <v/>
      </c>
    </row>
    <row r="620" spans="1:14" ht="9.75" customHeight="1" x14ac:dyDescent="0.25">
      <c r="A620" s="193"/>
      <c r="B620" s="207" t="e">
        <f>VLOOKUP(A620,Adr!A:B,2,FALSE)</f>
        <v>#N/A</v>
      </c>
      <c r="C620" s="104"/>
      <c r="D620" s="195"/>
      <c r="E620" s="212"/>
      <c r="F620" s="188"/>
      <c r="G620" s="189"/>
      <c r="H620" s="189"/>
      <c r="I620" s="194"/>
      <c r="J620" s="194"/>
      <c r="K620" s="209"/>
      <c r="L620" s="194" t="str">
        <f t="shared" si="11"/>
        <v/>
      </c>
      <c r="M620" s="209" t="e">
        <f t="shared" si="12"/>
        <v>#N/A</v>
      </c>
      <c r="N620" s="210" t="str">
        <f t="shared" si="13"/>
        <v/>
      </c>
    </row>
    <row r="621" spans="1:14" ht="9.75" customHeight="1" x14ac:dyDescent="0.25">
      <c r="A621" s="193"/>
      <c r="B621" s="207" t="e">
        <f>VLOOKUP(A621,Adr!A:B,2,FALSE)</f>
        <v>#N/A</v>
      </c>
      <c r="C621" s="194"/>
      <c r="D621" s="195"/>
      <c r="E621" s="212"/>
      <c r="F621" s="193"/>
      <c r="G621" s="194"/>
      <c r="H621" s="194"/>
      <c r="I621" s="193"/>
      <c r="J621" s="194"/>
      <c r="K621" s="209"/>
      <c r="L621" s="194" t="str">
        <f t="shared" si="11"/>
        <v/>
      </c>
      <c r="M621" s="209" t="e">
        <f t="shared" si="12"/>
        <v>#N/A</v>
      </c>
      <c r="N621" s="210" t="str">
        <f t="shared" si="13"/>
        <v/>
      </c>
    </row>
    <row r="622" spans="1:14" ht="9.75" customHeight="1" x14ac:dyDescent="0.25">
      <c r="A622" s="193"/>
      <c r="B622" s="207" t="e">
        <f>VLOOKUP(A622,Adr!A:B,2,FALSE)</f>
        <v>#N/A</v>
      </c>
      <c r="C622" s="104"/>
      <c r="D622" s="195"/>
      <c r="E622" s="212"/>
      <c r="F622" s="188"/>
      <c r="G622" s="189"/>
      <c r="H622" s="189"/>
      <c r="I622" s="194"/>
      <c r="J622" s="194"/>
      <c r="K622" s="209"/>
      <c r="L622" s="194" t="str">
        <f t="shared" si="11"/>
        <v/>
      </c>
      <c r="M622" s="209" t="e">
        <f t="shared" si="12"/>
        <v>#N/A</v>
      </c>
      <c r="N622" s="210" t="str">
        <f t="shared" si="13"/>
        <v/>
      </c>
    </row>
    <row r="623" spans="1:14" ht="9.75" customHeight="1" x14ac:dyDescent="0.25">
      <c r="A623" s="193"/>
      <c r="B623" s="207" t="e">
        <f>VLOOKUP(A623,Adr!A:B,2,FALSE)</f>
        <v>#N/A</v>
      </c>
      <c r="C623" s="194"/>
      <c r="D623" s="195"/>
      <c r="E623" s="212"/>
      <c r="F623" s="193"/>
      <c r="G623" s="194"/>
      <c r="H623" s="194"/>
      <c r="I623" s="193"/>
      <c r="J623" s="194"/>
      <c r="K623" s="209"/>
      <c r="L623" s="194" t="str">
        <f t="shared" si="11"/>
        <v/>
      </c>
      <c r="M623" s="209" t="e">
        <f t="shared" si="12"/>
        <v>#N/A</v>
      </c>
      <c r="N623" s="210" t="str">
        <f t="shared" si="13"/>
        <v/>
      </c>
    </row>
    <row r="624" spans="1:14" ht="9.75" customHeight="1" x14ac:dyDescent="0.25">
      <c r="A624" s="193"/>
      <c r="B624" s="207" t="e">
        <f>VLOOKUP(A624,Adr!A:B,2,FALSE)</f>
        <v>#N/A</v>
      </c>
      <c r="C624" s="189"/>
      <c r="D624" s="190"/>
      <c r="E624" s="212"/>
      <c r="F624" s="188"/>
      <c r="G624" s="189"/>
      <c r="H624" s="189"/>
      <c r="I624" s="193"/>
      <c r="J624" s="194"/>
      <c r="K624" s="209"/>
      <c r="L624" s="194" t="str">
        <f t="shared" si="11"/>
        <v/>
      </c>
      <c r="M624" s="209" t="e">
        <f t="shared" si="12"/>
        <v>#N/A</v>
      </c>
      <c r="N624" s="210" t="str">
        <f t="shared" si="13"/>
        <v/>
      </c>
    </row>
    <row r="625" spans="1:14" ht="9.75" customHeight="1" x14ac:dyDescent="0.25">
      <c r="A625" s="193"/>
      <c r="B625" s="207" t="e">
        <f>VLOOKUP(A625,Adr!A:B,2,FALSE)</f>
        <v>#N/A</v>
      </c>
      <c r="C625" s="189"/>
      <c r="D625" s="190"/>
      <c r="E625" s="212"/>
      <c r="F625" s="188"/>
      <c r="G625" s="189"/>
      <c r="H625" s="189"/>
      <c r="I625" s="193"/>
      <c r="J625" s="194"/>
      <c r="K625" s="209"/>
      <c r="L625" s="194" t="str">
        <f t="shared" si="11"/>
        <v/>
      </c>
      <c r="M625" s="209" t="e">
        <f t="shared" si="12"/>
        <v>#N/A</v>
      </c>
      <c r="N625" s="210" t="str">
        <f t="shared" si="13"/>
        <v/>
      </c>
    </row>
    <row r="626" spans="1:14" ht="9.75" customHeight="1" x14ac:dyDescent="0.25">
      <c r="A626" s="193"/>
      <c r="B626" s="207" t="e">
        <f>VLOOKUP(A626,Adr!A:B,2,FALSE)</f>
        <v>#N/A</v>
      </c>
      <c r="C626" s="189"/>
      <c r="D626" s="190"/>
      <c r="E626" s="212"/>
      <c r="F626" s="188"/>
      <c r="G626" s="189"/>
      <c r="H626" s="189"/>
      <c r="I626" s="193"/>
      <c r="J626" s="194"/>
      <c r="K626" s="209"/>
      <c r="L626" s="194" t="str">
        <f t="shared" si="11"/>
        <v/>
      </c>
      <c r="M626" s="209" t="e">
        <f t="shared" si="12"/>
        <v>#N/A</v>
      </c>
      <c r="N626" s="210" t="str">
        <f t="shared" si="13"/>
        <v/>
      </c>
    </row>
    <row r="627" spans="1:14" ht="9.75" customHeight="1" x14ac:dyDescent="0.25">
      <c r="A627" s="193"/>
      <c r="B627" s="207" t="e">
        <f>VLOOKUP(A627,Adr!A:B,2,FALSE)</f>
        <v>#N/A</v>
      </c>
      <c r="C627" s="104"/>
      <c r="D627" s="195"/>
      <c r="E627" s="212"/>
      <c r="F627" s="188"/>
      <c r="G627" s="189"/>
      <c r="H627" s="189"/>
      <c r="I627" s="194"/>
      <c r="J627" s="194"/>
      <c r="K627" s="209"/>
      <c r="L627" s="194" t="str">
        <f t="shared" si="11"/>
        <v/>
      </c>
      <c r="M627" s="209" t="e">
        <f t="shared" si="12"/>
        <v>#N/A</v>
      </c>
      <c r="N627" s="210" t="str">
        <f t="shared" si="13"/>
        <v/>
      </c>
    </row>
    <row r="628" spans="1:14" ht="9.75" customHeight="1" x14ac:dyDescent="0.25">
      <c r="A628" s="193"/>
      <c r="B628" s="207" t="e">
        <f>VLOOKUP(A628,Adr!A:B,2,FALSE)</f>
        <v>#N/A</v>
      </c>
      <c r="C628" s="211"/>
      <c r="D628" s="190"/>
      <c r="E628" s="212"/>
      <c r="F628" s="188"/>
      <c r="G628" s="189"/>
      <c r="H628" s="189"/>
      <c r="I628" s="194"/>
      <c r="J628" s="194"/>
      <c r="K628" s="209"/>
      <c r="L628" s="194" t="str">
        <f t="shared" si="11"/>
        <v/>
      </c>
      <c r="M628" s="209" t="e">
        <f t="shared" si="12"/>
        <v>#N/A</v>
      </c>
      <c r="N628" s="210" t="str">
        <f t="shared" si="13"/>
        <v/>
      </c>
    </row>
    <row r="629" spans="1:14" ht="9.75" customHeight="1" x14ac:dyDescent="0.25">
      <c r="A629" s="188"/>
      <c r="B629" s="207" t="e">
        <f>VLOOKUP(A629,Adr!A:B,2,FALSE)</f>
        <v>#N/A</v>
      </c>
      <c r="C629" s="189"/>
      <c r="D629" s="190"/>
      <c r="E629" s="212"/>
      <c r="F629" s="188"/>
      <c r="G629" s="189"/>
      <c r="H629" s="189"/>
      <c r="I629" s="193"/>
      <c r="J629" s="194"/>
      <c r="K629" s="209"/>
      <c r="L629" s="194" t="str">
        <f t="shared" si="11"/>
        <v/>
      </c>
      <c r="M629" s="209" t="e">
        <f t="shared" si="12"/>
        <v>#N/A</v>
      </c>
      <c r="N629" s="210" t="str">
        <f t="shared" si="13"/>
        <v/>
      </c>
    </row>
    <row r="630" spans="1:14" ht="9.75" customHeight="1" x14ac:dyDescent="0.25">
      <c r="A630" s="193"/>
      <c r="B630" s="207" t="e">
        <f>VLOOKUP(A630,Adr!A:B,2,FALSE)</f>
        <v>#N/A</v>
      </c>
      <c r="C630" s="189"/>
      <c r="D630" s="190"/>
      <c r="E630" s="212"/>
      <c r="F630" s="188"/>
      <c r="G630" s="189"/>
      <c r="H630" s="189"/>
      <c r="I630" s="193"/>
      <c r="J630" s="194"/>
      <c r="K630" s="209"/>
      <c r="L630" s="194" t="str">
        <f t="shared" si="11"/>
        <v/>
      </c>
      <c r="M630" s="209" t="e">
        <f t="shared" si="12"/>
        <v>#N/A</v>
      </c>
      <c r="N630" s="210" t="str">
        <f t="shared" si="13"/>
        <v/>
      </c>
    </row>
    <row r="631" spans="1:14" ht="9.75" customHeight="1" x14ac:dyDescent="0.25">
      <c r="A631" s="193"/>
      <c r="B631" s="207" t="e">
        <f>VLOOKUP(A631,Adr!A:B,2,FALSE)</f>
        <v>#N/A</v>
      </c>
      <c r="C631" s="211"/>
      <c r="D631" s="190"/>
      <c r="E631" s="212"/>
      <c r="F631" s="188"/>
      <c r="G631" s="189"/>
      <c r="H631" s="189"/>
      <c r="I631" s="194"/>
      <c r="J631" s="194"/>
      <c r="K631" s="209"/>
      <c r="L631" s="194" t="str">
        <f t="shared" si="11"/>
        <v/>
      </c>
      <c r="M631" s="209" t="e">
        <f t="shared" si="12"/>
        <v>#N/A</v>
      </c>
      <c r="N631" s="210" t="str">
        <f t="shared" si="13"/>
        <v/>
      </c>
    </row>
    <row r="632" spans="1:14" ht="9.75" customHeight="1" x14ac:dyDescent="0.25">
      <c r="A632" s="193"/>
      <c r="B632" s="207" t="e">
        <f>VLOOKUP(A632,Adr!A:B,2,FALSE)</f>
        <v>#N/A</v>
      </c>
      <c r="C632" s="211"/>
      <c r="D632" s="190"/>
      <c r="E632" s="212"/>
      <c r="F632" s="188"/>
      <c r="G632" s="189"/>
      <c r="H632" s="189"/>
      <c r="I632" s="194"/>
      <c r="J632" s="194"/>
      <c r="K632" s="209"/>
      <c r="L632" s="194" t="str">
        <f t="shared" si="11"/>
        <v/>
      </c>
      <c r="M632" s="209" t="e">
        <f t="shared" si="12"/>
        <v>#N/A</v>
      </c>
      <c r="N632" s="210" t="str">
        <f t="shared" si="13"/>
        <v/>
      </c>
    </row>
    <row r="633" spans="1:14" ht="9.75" customHeight="1" x14ac:dyDescent="0.25">
      <c r="A633" s="193"/>
      <c r="B633" s="207" t="e">
        <f>VLOOKUP(A633,Adr!A:B,2,FALSE)</f>
        <v>#N/A</v>
      </c>
      <c r="C633" s="189"/>
      <c r="D633" s="190"/>
      <c r="E633" s="212"/>
      <c r="F633" s="188"/>
      <c r="G633" s="189"/>
      <c r="H633" s="189"/>
      <c r="I633" s="193"/>
      <c r="J633" s="194"/>
      <c r="K633" s="209"/>
      <c r="L633" s="194" t="str">
        <f t="shared" si="11"/>
        <v/>
      </c>
      <c r="M633" s="209" t="e">
        <f t="shared" si="12"/>
        <v>#N/A</v>
      </c>
      <c r="N633" s="210" t="str">
        <f t="shared" si="13"/>
        <v/>
      </c>
    </row>
    <row r="634" spans="1:14" ht="9.75" customHeight="1" x14ac:dyDescent="0.25">
      <c r="A634" s="193"/>
      <c r="B634" s="207" t="e">
        <f>VLOOKUP(A634,Adr!A:B,2,FALSE)</f>
        <v>#N/A</v>
      </c>
      <c r="C634" s="211"/>
      <c r="D634" s="190"/>
      <c r="E634" s="212"/>
      <c r="F634" s="188"/>
      <c r="G634" s="189"/>
      <c r="H634" s="189"/>
      <c r="I634" s="194"/>
      <c r="J634" s="194"/>
      <c r="K634" s="209"/>
      <c r="L634" s="194" t="str">
        <f t="shared" si="11"/>
        <v/>
      </c>
      <c r="M634" s="209" t="e">
        <f t="shared" si="12"/>
        <v>#N/A</v>
      </c>
      <c r="N634" s="210" t="str">
        <f t="shared" si="13"/>
        <v/>
      </c>
    </row>
    <row r="635" spans="1:14" ht="9.75" customHeight="1" x14ac:dyDescent="0.25">
      <c r="A635" s="193"/>
      <c r="B635" s="207" t="e">
        <f>VLOOKUP(A635,Adr!A:B,2,FALSE)</f>
        <v>#N/A</v>
      </c>
      <c r="C635" s="211"/>
      <c r="D635" s="190"/>
      <c r="E635" s="212"/>
      <c r="F635" s="193"/>
      <c r="G635" s="194"/>
      <c r="H635" s="194"/>
      <c r="I635" s="194"/>
      <c r="J635" s="194"/>
      <c r="K635" s="209"/>
      <c r="L635" s="194" t="str">
        <f t="shared" si="11"/>
        <v/>
      </c>
      <c r="M635" s="209" t="e">
        <f t="shared" si="12"/>
        <v>#N/A</v>
      </c>
      <c r="N635" s="210" t="str">
        <f t="shared" si="13"/>
        <v/>
      </c>
    </row>
    <row r="636" spans="1:14" ht="9.75" customHeight="1" x14ac:dyDescent="0.25">
      <c r="A636" s="188"/>
      <c r="B636" s="207" t="e">
        <f>VLOOKUP(A636,Adr!A:B,2,FALSE)</f>
        <v>#N/A</v>
      </c>
      <c r="C636" s="194"/>
      <c r="D636" s="195"/>
      <c r="E636" s="212"/>
      <c r="F636" s="193"/>
      <c r="G636" s="194"/>
      <c r="H636" s="194"/>
      <c r="I636" s="193"/>
      <c r="J636" s="194"/>
      <c r="K636" s="209"/>
      <c r="L636" s="194" t="str">
        <f t="shared" si="11"/>
        <v/>
      </c>
      <c r="M636" s="209" t="e">
        <f t="shared" si="12"/>
        <v>#N/A</v>
      </c>
      <c r="N636" s="210" t="str">
        <f t="shared" si="13"/>
        <v/>
      </c>
    </row>
    <row r="637" spans="1:14" ht="9.75" customHeight="1" x14ac:dyDescent="0.25">
      <c r="A637" s="193"/>
      <c r="B637" s="207" t="e">
        <f>VLOOKUP(A637,Adr!A:B,2,FALSE)</f>
        <v>#N/A</v>
      </c>
      <c r="C637" s="194"/>
      <c r="D637" s="195"/>
      <c r="E637" s="212"/>
      <c r="F637" s="193"/>
      <c r="G637" s="194"/>
      <c r="H637" s="194"/>
      <c r="I637" s="193"/>
      <c r="J637" s="194"/>
      <c r="K637" s="209"/>
      <c r="L637" s="194" t="str">
        <f t="shared" si="11"/>
        <v/>
      </c>
      <c r="M637" s="209" t="e">
        <f t="shared" si="12"/>
        <v>#N/A</v>
      </c>
      <c r="N637" s="210" t="str">
        <f t="shared" si="13"/>
        <v/>
      </c>
    </row>
    <row r="638" spans="1:14" ht="9.75" customHeight="1" x14ac:dyDescent="0.25">
      <c r="A638" s="188"/>
      <c r="B638" s="207" t="e">
        <f>VLOOKUP(A638,Adr!A:B,2,FALSE)</f>
        <v>#N/A</v>
      </c>
      <c r="C638" s="194"/>
      <c r="D638" s="195"/>
      <c r="E638" s="212"/>
      <c r="F638" s="193"/>
      <c r="G638" s="194"/>
      <c r="H638" s="194"/>
      <c r="I638" s="193"/>
      <c r="J638" s="194"/>
      <c r="K638" s="209"/>
      <c r="L638" s="194" t="str">
        <f t="shared" si="11"/>
        <v/>
      </c>
      <c r="M638" s="209" t="e">
        <f t="shared" si="12"/>
        <v>#N/A</v>
      </c>
      <c r="N638" s="210" t="str">
        <f t="shared" si="13"/>
        <v/>
      </c>
    </row>
    <row r="639" spans="1:14" ht="9.75" customHeight="1" x14ac:dyDescent="0.25">
      <c r="A639" s="193"/>
      <c r="B639" s="207" t="e">
        <f>VLOOKUP(A639,Adr!A:B,2,FALSE)</f>
        <v>#N/A</v>
      </c>
      <c r="C639" s="194"/>
      <c r="D639" s="195"/>
      <c r="E639" s="212"/>
      <c r="F639" s="193"/>
      <c r="G639" s="194"/>
      <c r="H639" s="194"/>
      <c r="I639" s="193"/>
      <c r="J639" s="194"/>
      <c r="K639" s="209"/>
      <c r="L639" s="194" t="str">
        <f t="shared" si="11"/>
        <v/>
      </c>
      <c r="M639" s="209" t="e">
        <f t="shared" si="12"/>
        <v>#N/A</v>
      </c>
      <c r="N639" s="210" t="str">
        <f t="shared" si="13"/>
        <v/>
      </c>
    </row>
    <row r="640" spans="1:14" ht="9.75" customHeight="1" x14ac:dyDescent="0.25">
      <c r="A640" s="193"/>
      <c r="B640" s="207" t="e">
        <f>VLOOKUP(A640,Adr!A:B,2,FALSE)</f>
        <v>#N/A</v>
      </c>
      <c r="C640" s="194"/>
      <c r="D640" s="195"/>
      <c r="E640" s="212"/>
      <c r="F640" s="193"/>
      <c r="G640" s="194"/>
      <c r="H640" s="194"/>
      <c r="I640" s="193"/>
      <c r="J640" s="194"/>
      <c r="K640" s="209"/>
      <c r="L640" s="194" t="str">
        <f t="shared" si="11"/>
        <v/>
      </c>
      <c r="M640" s="209" t="e">
        <f t="shared" si="12"/>
        <v>#N/A</v>
      </c>
      <c r="N640" s="210" t="str">
        <f t="shared" si="13"/>
        <v/>
      </c>
    </row>
    <row r="641" spans="1:14" ht="9.75" customHeight="1" x14ac:dyDescent="0.25">
      <c r="A641" s="193"/>
      <c r="B641" s="207" t="e">
        <f>VLOOKUP(A641,Adr!A:B,2,FALSE)</f>
        <v>#N/A</v>
      </c>
      <c r="C641" s="194"/>
      <c r="D641" s="195"/>
      <c r="E641" s="212"/>
      <c r="F641" s="193"/>
      <c r="G641" s="194"/>
      <c r="H641" s="194"/>
      <c r="I641" s="193"/>
      <c r="J641" s="194"/>
      <c r="K641" s="209"/>
      <c r="L641" s="194" t="str">
        <f t="shared" si="11"/>
        <v/>
      </c>
      <c r="M641" s="209" t="e">
        <f t="shared" si="12"/>
        <v>#N/A</v>
      </c>
      <c r="N641" s="210" t="str">
        <f t="shared" si="13"/>
        <v/>
      </c>
    </row>
    <row r="642" spans="1:14" ht="9.75" customHeight="1" x14ac:dyDescent="0.25">
      <c r="A642" s="193"/>
      <c r="B642" s="207" t="e">
        <f>VLOOKUP(A642,Adr!A:B,2,FALSE)</f>
        <v>#N/A</v>
      </c>
      <c r="C642" s="211"/>
      <c r="D642" s="190"/>
      <c r="E642" s="212"/>
      <c r="F642" s="188"/>
      <c r="G642" s="189"/>
      <c r="H642" s="189"/>
      <c r="I642" s="194"/>
      <c r="J642" s="194"/>
      <c r="K642" s="209"/>
      <c r="L642" s="194" t="str">
        <f t="shared" si="11"/>
        <v/>
      </c>
      <c r="M642" s="209" t="e">
        <f t="shared" si="12"/>
        <v>#N/A</v>
      </c>
      <c r="N642" s="210" t="str">
        <f t="shared" si="13"/>
        <v/>
      </c>
    </row>
    <row r="643" spans="1:14" ht="9.75" customHeight="1" x14ac:dyDescent="0.25">
      <c r="A643" s="193"/>
      <c r="B643" s="207" t="e">
        <f>VLOOKUP(A643,Adr!A:B,2,FALSE)</f>
        <v>#N/A</v>
      </c>
      <c r="C643" s="211"/>
      <c r="D643" s="190"/>
      <c r="E643" s="212"/>
      <c r="F643" s="188"/>
      <c r="G643" s="189"/>
      <c r="H643" s="189"/>
      <c r="I643" s="194"/>
      <c r="J643" s="194"/>
      <c r="K643" s="209"/>
      <c r="L643" s="194" t="str">
        <f t="shared" si="11"/>
        <v/>
      </c>
      <c r="M643" s="209" t="e">
        <f t="shared" si="12"/>
        <v>#N/A</v>
      </c>
      <c r="N643" s="210" t="str">
        <f t="shared" si="13"/>
        <v/>
      </c>
    </row>
    <row r="644" spans="1:14" ht="9.75" customHeight="1" x14ac:dyDescent="0.25">
      <c r="A644" s="193"/>
      <c r="B644" s="207" t="e">
        <f>VLOOKUP(A644,Adr!A:B,2,FALSE)</f>
        <v>#N/A</v>
      </c>
      <c r="C644" s="211"/>
      <c r="D644" s="190"/>
      <c r="E644" s="212"/>
      <c r="F644" s="193"/>
      <c r="G644" s="194"/>
      <c r="H644" s="194"/>
      <c r="I644" s="194"/>
      <c r="J644" s="194"/>
      <c r="K644" s="209"/>
      <c r="L644" s="194" t="str">
        <f t="shared" si="11"/>
        <v/>
      </c>
      <c r="M644" s="209" t="e">
        <f t="shared" si="12"/>
        <v>#N/A</v>
      </c>
      <c r="N644" s="210" t="str">
        <f t="shared" si="13"/>
        <v/>
      </c>
    </row>
    <row r="645" spans="1:14" ht="9.75" customHeight="1" x14ac:dyDescent="0.25">
      <c r="A645" s="193"/>
      <c r="B645" s="207" t="e">
        <f>VLOOKUP(A645,Adr!A:B,2,FALSE)</f>
        <v>#N/A</v>
      </c>
      <c r="C645" s="211"/>
      <c r="D645" s="190"/>
      <c r="E645" s="212"/>
      <c r="F645" s="193"/>
      <c r="G645" s="194"/>
      <c r="H645" s="194"/>
      <c r="I645" s="194"/>
      <c r="J645" s="194"/>
      <c r="K645" s="209"/>
      <c r="L645" s="194" t="str">
        <f t="shared" si="11"/>
        <v/>
      </c>
      <c r="M645" s="209" t="e">
        <f t="shared" si="12"/>
        <v>#N/A</v>
      </c>
      <c r="N645" s="210" t="str">
        <f t="shared" si="13"/>
        <v/>
      </c>
    </row>
    <row r="646" spans="1:14" ht="9.75" customHeight="1" x14ac:dyDescent="0.25">
      <c r="A646" s="193"/>
      <c r="B646" s="207" t="e">
        <f>VLOOKUP(A646,Adr!A:B,2,FALSE)</f>
        <v>#N/A</v>
      </c>
      <c r="C646" s="194"/>
      <c r="D646" s="195"/>
      <c r="E646" s="212"/>
      <c r="F646" s="193"/>
      <c r="G646" s="194"/>
      <c r="H646" s="194"/>
      <c r="I646" s="193"/>
      <c r="J646" s="194"/>
      <c r="K646" s="209"/>
      <c r="L646" s="194" t="str">
        <f t="shared" si="11"/>
        <v/>
      </c>
      <c r="M646" s="209" t="e">
        <f t="shared" si="12"/>
        <v>#N/A</v>
      </c>
      <c r="N646" s="210" t="str">
        <f t="shared" si="13"/>
        <v/>
      </c>
    </row>
    <row r="647" spans="1:14" ht="9.75" customHeight="1" x14ac:dyDescent="0.25">
      <c r="A647" s="193"/>
      <c r="B647" s="207" t="e">
        <f>VLOOKUP(A647,Adr!A:B,2,FALSE)</f>
        <v>#N/A</v>
      </c>
      <c r="C647" s="194"/>
      <c r="D647" s="195"/>
      <c r="E647" s="212"/>
      <c r="F647" s="193"/>
      <c r="G647" s="194"/>
      <c r="H647" s="194"/>
      <c r="I647" s="193"/>
      <c r="J647" s="194"/>
      <c r="K647" s="209"/>
      <c r="L647" s="194" t="str">
        <f t="shared" si="11"/>
        <v/>
      </c>
      <c r="M647" s="209" t="e">
        <f t="shared" si="12"/>
        <v>#N/A</v>
      </c>
      <c r="N647" s="210" t="str">
        <f t="shared" si="13"/>
        <v/>
      </c>
    </row>
    <row r="648" spans="1:14" ht="9.75" customHeight="1" x14ac:dyDescent="0.25">
      <c r="A648" s="193"/>
      <c r="B648" s="207" t="e">
        <f>VLOOKUP(A648,Adr!A:B,2,FALSE)</f>
        <v>#N/A</v>
      </c>
      <c r="C648" s="194"/>
      <c r="D648" s="195"/>
      <c r="E648" s="212"/>
      <c r="F648" s="193"/>
      <c r="G648" s="194"/>
      <c r="H648" s="194"/>
      <c r="I648" s="193"/>
      <c r="J648" s="194"/>
      <c r="K648" s="209"/>
      <c r="L648" s="194" t="str">
        <f t="shared" si="11"/>
        <v/>
      </c>
      <c r="M648" s="209" t="e">
        <f t="shared" si="12"/>
        <v>#N/A</v>
      </c>
      <c r="N648" s="210" t="str">
        <f t="shared" si="13"/>
        <v/>
      </c>
    </row>
    <row r="649" spans="1:14" ht="9.75" customHeight="1" x14ac:dyDescent="0.25">
      <c r="A649" s="193"/>
      <c r="B649" s="207" t="e">
        <f>VLOOKUP(A649,Adr!A:B,2,FALSE)</f>
        <v>#N/A</v>
      </c>
      <c r="C649" s="194"/>
      <c r="D649" s="195"/>
      <c r="E649" s="212"/>
      <c r="F649" s="193"/>
      <c r="G649" s="194"/>
      <c r="H649" s="194"/>
      <c r="I649" s="193"/>
      <c r="J649" s="194"/>
      <c r="K649" s="209"/>
      <c r="L649" s="194" t="str">
        <f t="shared" si="11"/>
        <v/>
      </c>
      <c r="M649" s="209" t="e">
        <f t="shared" si="12"/>
        <v>#N/A</v>
      </c>
      <c r="N649" s="210" t="str">
        <f t="shared" si="13"/>
        <v/>
      </c>
    </row>
    <row r="650" spans="1:14" ht="9.75" customHeight="1" x14ac:dyDescent="0.25">
      <c r="A650" s="193"/>
      <c r="B650" s="207" t="e">
        <f>VLOOKUP(A650,Adr!A:B,2,FALSE)</f>
        <v>#N/A</v>
      </c>
      <c r="C650" s="211"/>
      <c r="D650" s="190"/>
      <c r="E650" s="212"/>
      <c r="F650" s="193"/>
      <c r="G650" s="194"/>
      <c r="H650" s="194"/>
      <c r="I650" s="194"/>
      <c r="J650" s="194"/>
      <c r="K650" s="209"/>
      <c r="L650" s="194" t="str">
        <f t="shared" si="11"/>
        <v/>
      </c>
      <c r="M650" s="209" t="e">
        <f t="shared" si="12"/>
        <v>#N/A</v>
      </c>
      <c r="N650" s="210" t="str">
        <f t="shared" si="13"/>
        <v/>
      </c>
    </row>
    <row r="651" spans="1:14" ht="9.75" customHeight="1" x14ac:dyDescent="0.25">
      <c r="A651" s="193"/>
      <c r="B651" s="207" t="e">
        <f>VLOOKUP(A651,Adr!A:B,2,FALSE)</f>
        <v>#N/A</v>
      </c>
      <c r="C651" s="194"/>
      <c r="D651" s="195"/>
      <c r="E651" s="212"/>
      <c r="F651" s="193"/>
      <c r="G651" s="194"/>
      <c r="H651" s="194"/>
      <c r="I651" s="193"/>
      <c r="J651" s="194"/>
      <c r="K651" s="209"/>
      <c r="L651" s="194" t="str">
        <f t="shared" si="11"/>
        <v/>
      </c>
      <c r="M651" s="209" t="e">
        <f t="shared" si="12"/>
        <v>#N/A</v>
      </c>
      <c r="N651" s="210" t="str">
        <f t="shared" si="13"/>
        <v/>
      </c>
    </row>
    <row r="652" spans="1:14" ht="9.75" customHeight="1" x14ac:dyDescent="0.25">
      <c r="A652" s="193"/>
      <c r="B652" s="207" t="e">
        <f>VLOOKUP(A652,Adr!A:B,2,FALSE)</f>
        <v>#N/A</v>
      </c>
      <c r="C652" s="194"/>
      <c r="D652" s="195"/>
      <c r="E652" s="212"/>
      <c r="F652" s="193"/>
      <c r="G652" s="194"/>
      <c r="H652" s="194"/>
      <c r="I652" s="193"/>
      <c r="J652" s="194"/>
      <c r="K652" s="209"/>
      <c r="L652" s="194" t="str">
        <f t="shared" si="11"/>
        <v/>
      </c>
      <c r="M652" s="209" t="e">
        <f t="shared" si="12"/>
        <v>#N/A</v>
      </c>
      <c r="N652" s="210" t="str">
        <f t="shared" si="13"/>
        <v/>
      </c>
    </row>
    <row r="653" spans="1:14" ht="9.75" customHeight="1" x14ac:dyDescent="0.25">
      <c r="A653" s="193"/>
      <c r="B653" s="207" t="e">
        <f>VLOOKUP(A653,Adr!A:B,2,FALSE)</f>
        <v>#N/A</v>
      </c>
      <c r="C653" s="194"/>
      <c r="D653" s="195"/>
      <c r="E653" s="212"/>
      <c r="F653" s="193"/>
      <c r="G653" s="194"/>
      <c r="H653" s="194"/>
      <c r="I653" s="193"/>
      <c r="J653" s="194"/>
      <c r="K653" s="209"/>
      <c r="L653" s="194" t="str">
        <f t="shared" si="11"/>
        <v/>
      </c>
      <c r="M653" s="209" t="e">
        <f t="shared" si="12"/>
        <v>#N/A</v>
      </c>
      <c r="N653" s="210" t="str">
        <f t="shared" si="13"/>
        <v/>
      </c>
    </row>
    <row r="654" spans="1:14" ht="9.75" customHeight="1" x14ac:dyDescent="0.25">
      <c r="A654" s="193"/>
      <c r="B654" s="207" t="e">
        <f>VLOOKUP(A654,Adr!A:B,2,FALSE)</f>
        <v>#N/A</v>
      </c>
      <c r="C654" s="211"/>
      <c r="D654" s="190"/>
      <c r="E654" s="212"/>
      <c r="F654" s="188"/>
      <c r="G654" s="189"/>
      <c r="H654" s="189"/>
      <c r="I654" s="194"/>
      <c r="J654" s="194"/>
      <c r="K654" s="209"/>
      <c r="L654" s="194" t="str">
        <f t="shared" si="11"/>
        <v/>
      </c>
      <c r="M654" s="209" t="e">
        <f t="shared" si="12"/>
        <v>#N/A</v>
      </c>
      <c r="N654" s="210" t="str">
        <f t="shared" si="13"/>
        <v/>
      </c>
    </row>
    <row r="655" spans="1:14" ht="9.75" customHeight="1" x14ac:dyDescent="0.25">
      <c r="A655" s="193"/>
      <c r="B655" s="207" t="e">
        <f>VLOOKUP(A655,Adr!A:B,2,FALSE)</f>
        <v>#N/A</v>
      </c>
      <c r="C655" s="211"/>
      <c r="D655" s="190"/>
      <c r="E655" s="212"/>
      <c r="F655" s="188"/>
      <c r="G655" s="189"/>
      <c r="H655" s="189"/>
      <c r="I655" s="194"/>
      <c r="J655" s="194"/>
      <c r="K655" s="209"/>
      <c r="L655" s="194" t="str">
        <f t="shared" si="11"/>
        <v/>
      </c>
      <c r="M655" s="209" t="e">
        <f t="shared" si="12"/>
        <v>#N/A</v>
      </c>
      <c r="N655" s="210" t="str">
        <f t="shared" si="13"/>
        <v/>
      </c>
    </row>
    <row r="656" spans="1:14" ht="9.75" customHeight="1" x14ac:dyDescent="0.25">
      <c r="A656" s="193"/>
      <c r="B656" s="207" t="e">
        <f>VLOOKUP(A656,Adr!A:B,2,FALSE)</f>
        <v>#N/A</v>
      </c>
      <c r="C656" s="211"/>
      <c r="D656" s="190"/>
      <c r="E656" s="212"/>
      <c r="F656" s="188"/>
      <c r="G656" s="189"/>
      <c r="H656" s="189"/>
      <c r="I656" s="194"/>
      <c r="J656" s="194"/>
      <c r="K656" s="209"/>
      <c r="L656" s="194" t="str">
        <f t="shared" si="11"/>
        <v/>
      </c>
      <c r="M656" s="209" t="e">
        <f t="shared" si="12"/>
        <v>#N/A</v>
      </c>
      <c r="N656" s="210" t="str">
        <f t="shared" si="13"/>
        <v/>
      </c>
    </row>
    <row r="657" spans="1:14" ht="9.75" customHeight="1" x14ac:dyDescent="0.25">
      <c r="A657" s="193"/>
      <c r="B657" s="207" t="e">
        <f>VLOOKUP(A657,Adr!A:B,2,FALSE)</f>
        <v>#N/A</v>
      </c>
      <c r="C657" s="211"/>
      <c r="D657" s="190"/>
      <c r="E657" s="212"/>
      <c r="F657" s="188"/>
      <c r="G657" s="189"/>
      <c r="H657" s="189"/>
      <c r="I657" s="194"/>
      <c r="J657" s="194"/>
      <c r="K657" s="209"/>
      <c r="L657" s="194" t="str">
        <f t="shared" si="11"/>
        <v/>
      </c>
      <c r="M657" s="209" t="e">
        <f t="shared" si="12"/>
        <v>#N/A</v>
      </c>
      <c r="N657" s="210" t="str">
        <f t="shared" si="13"/>
        <v/>
      </c>
    </row>
    <row r="658" spans="1:14" ht="9.75" customHeight="1" x14ac:dyDescent="0.25">
      <c r="A658" s="193"/>
      <c r="B658" s="207" t="e">
        <f>VLOOKUP(A658,Adr!A:B,2,FALSE)</f>
        <v>#N/A</v>
      </c>
      <c r="C658" s="211"/>
      <c r="D658" s="190"/>
      <c r="E658" s="212"/>
      <c r="F658" s="193"/>
      <c r="G658" s="194"/>
      <c r="H658" s="194"/>
      <c r="I658" s="194"/>
      <c r="J658" s="194"/>
      <c r="K658" s="209"/>
      <c r="L658" s="194" t="str">
        <f t="shared" si="11"/>
        <v/>
      </c>
      <c r="M658" s="209" t="e">
        <f t="shared" si="12"/>
        <v>#N/A</v>
      </c>
      <c r="N658" s="210" t="str">
        <f t="shared" si="13"/>
        <v/>
      </c>
    </row>
    <row r="659" spans="1:14" ht="9.75" customHeight="1" x14ac:dyDescent="0.25">
      <c r="A659" s="193"/>
      <c r="B659" s="207" t="e">
        <f>VLOOKUP(A659,Adr!A:B,2,FALSE)</f>
        <v>#N/A</v>
      </c>
      <c r="C659" s="211"/>
      <c r="D659" s="190"/>
      <c r="E659" s="212"/>
      <c r="F659" s="193"/>
      <c r="G659" s="194"/>
      <c r="H659" s="194"/>
      <c r="I659" s="194"/>
      <c r="J659" s="194"/>
      <c r="K659" s="209"/>
      <c r="L659" s="194" t="str">
        <f t="shared" si="11"/>
        <v/>
      </c>
      <c r="M659" s="209" t="e">
        <f t="shared" si="12"/>
        <v>#N/A</v>
      </c>
      <c r="N659" s="210" t="str">
        <f t="shared" si="13"/>
        <v/>
      </c>
    </row>
    <row r="660" spans="1:14" ht="9.75" customHeight="1" x14ac:dyDescent="0.25">
      <c r="A660" s="193"/>
      <c r="B660" s="207" t="e">
        <f>VLOOKUP(A660,Adr!A:B,2,FALSE)</f>
        <v>#N/A</v>
      </c>
      <c r="C660" s="211"/>
      <c r="D660" s="190"/>
      <c r="E660" s="212"/>
      <c r="F660" s="188"/>
      <c r="G660" s="189"/>
      <c r="H660" s="189"/>
      <c r="I660" s="194"/>
      <c r="J660" s="194"/>
      <c r="K660" s="209"/>
      <c r="L660" s="194" t="str">
        <f t="shared" si="11"/>
        <v/>
      </c>
      <c r="M660" s="209" t="e">
        <f t="shared" si="12"/>
        <v>#N/A</v>
      </c>
      <c r="N660" s="210" t="str">
        <f t="shared" si="13"/>
        <v/>
      </c>
    </row>
    <row r="661" spans="1:14" ht="9.75" customHeight="1" x14ac:dyDescent="0.25">
      <c r="A661" s="193"/>
      <c r="B661" s="207" t="e">
        <f>VLOOKUP(A661,Adr!A:B,2,FALSE)</f>
        <v>#N/A</v>
      </c>
      <c r="C661" s="104"/>
      <c r="D661" s="195"/>
      <c r="E661" s="212"/>
      <c r="F661" s="188"/>
      <c r="G661" s="189"/>
      <c r="H661" s="189"/>
      <c r="I661" s="194"/>
      <c r="J661" s="194"/>
      <c r="K661" s="209"/>
      <c r="L661" s="194" t="str">
        <f t="shared" si="11"/>
        <v/>
      </c>
      <c r="M661" s="209" t="e">
        <f t="shared" si="12"/>
        <v>#N/A</v>
      </c>
      <c r="N661" s="210" t="str">
        <f t="shared" si="13"/>
        <v/>
      </c>
    </row>
    <row r="662" spans="1:14" ht="9.75" customHeight="1" x14ac:dyDescent="0.25">
      <c r="A662" s="193"/>
      <c r="B662" s="207" t="e">
        <f>VLOOKUP(A662,Adr!A:B,2,FALSE)</f>
        <v>#N/A</v>
      </c>
      <c r="C662" s="104"/>
      <c r="D662" s="195"/>
      <c r="E662" s="212"/>
      <c r="F662" s="188"/>
      <c r="G662" s="189"/>
      <c r="H662" s="189"/>
      <c r="I662" s="194"/>
      <c r="J662" s="194"/>
      <c r="K662" s="209"/>
      <c r="L662" s="194" t="str">
        <f t="shared" si="11"/>
        <v/>
      </c>
      <c r="M662" s="209" t="e">
        <f t="shared" si="12"/>
        <v>#N/A</v>
      </c>
      <c r="N662" s="210" t="str">
        <f t="shared" si="13"/>
        <v/>
      </c>
    </row>
    <row r="663" spans="1:14" ht="9.75" customHeight="1" x14ac:dyDescent="0.25">
      <c r="A663" s="193"/>
      <c r="B663" s="207" t="e">
        <f>VLOOKUP(A663,Adr!A:B,2,FALSE)</f>
        <v>#N/A</v>
      </c>
      <c r="C663" s="211"/>
      <c r="D663" s="190"/>
      <c r="E663" s="212"/>
      <c r="F663" s="188"/>
      <c r="G663" s="189"/>
      <c r="H663" s="189"/>
      <c r="I663" s="194"/>
      <c r="J663" s="194"/>
      <c r="K663" s="209"/>
      <c r="L663" s="194" t="str">
        <f t="shared" si="11"/>
        <v/>
      </c>
      <c r="M663" s="209" t="e">
        <f t="shared" si="12"/>
        <v>#N/A</v>
      </c>
      <c r="N663" s="210" t="str">
        <f t="shared" si="13"/>
        <v/>
      </c>
    </row>
    <row r="664" spans="1:14" ht="9.75" customHeight="1" x14ac:dyDescent="0.25">
      <c r="A664" s="193"/>
      <c r="B664" s="207" t="e">
        <f>VLOOKUP(A664,Adr!A:B,2,FALSE)</f>
        <v>#N/A</v>
      </c>
      <c r="C664" s="211"/>
      <c r="D664" s="190"/>
      <c r="E664" s="212"/>
      <c r="F664" s="188"/>
      <c r="G664" s="189"/>
      <c r="H664" s="189"/>
      <c r="I664" s="194"/>
      <c r="J664" s="194"/>
      <c r="K664" s="209"/>
      <c r="L664" s="194" t="str">
        <f t="shared" si="11"/>
        <v/>
      </c>
      <c r="M664" s="209" t="e">
        <f t="shared" si="12"/>
        <v>#N/A</v>
      </c>
      <c r="N664" s="210" t="str">
        <f t="shared" si="13"/>
        <v/>
      </c>
    </row>
    <row r="665" spans="1:14" ht="9.75" customHeight="1" x14ac:dyDescent="0.25">
      <c r="A665" s="193"/>
      <c r="B665" s="207" t="e">
        <f>VLOOKUP(A665,Adr!A:B,2,FALSE)</f>
        <v>#N/A</v>
      </c>
      <c r="C665" s="211"/>
      <c r="D665" s="190"/>
      <c r="E665" s="212"/>
      <c r="F665" s="188"/>
      <c r="G665" s="189"/>
      <c r="H665" s="189"/>
      <c r="I665" s="194"/>
      <c r="J665" s="194"/>
      <c r="K665" s="209"/>
      <c r="L665" s="194" t="str">
        <f t="shared" si="11"/>
        <v/>
      </c>
      <c r="M665" s="209" t="e">
        <f t="shared" si="12"/>
        <v>#N/A</v>
      </c>
      <c r="N665" s="210" t="str">
        <f t="shared" si="13"/>
        <v/>
      </c>
    </row>
    <row r="666" spans="1:14" ht="9.75" customHeight="1" x14ac:dyDescent="0.25">
      <c r="A666" s="193"/>
      <c r="B666" s="207" t="e">
        <f>VLOOKUP(A666,Adr!A:B,2,FALSE)</f>
        <v>#N/A</v>
      </c>
      <c r="C666" s="211"/>
      <c r="D666" s="190"/>
      <c r="E666" s="212"/>
      <c r="F666" s="188"/>
      <c r="G666" s="189"/>
      <c r="H666" s="189"/>
      <c r="I666" s="194"/>
      <c r="J666" s="194"/>
      <c r="K666" s="209"/>
      <c r="L666" s="194" t="str">
        <f t="shared" si="11"/>
        <v/>
      </c>
      <c r="M666" s="209" t="e">
        <f t="shared" si="12"/>
        <v>#N/A</v>
      </c>
      <c r="N666" s="210" t="str">
        <f t="shared" si="13"/>
        <v/>
      </c>
    </row>
    <row r="667" spans="1:14" ht="9.75" customHeight="1" x14ac:dyDescent="0.25">
      <c r="A667" s="193"/>
      <c r="B667" s="207" t="e">
        <f>VLOOKUP(A667,Adr!A:B,2,FALSE)</f>
        <v>#N/A</v>
      </c>
      <c r="C667" s="211"/>
      <c r="D667" s="190"/>
      <c r="E667" s="212"/>
      <c r="F667" s="188"/>
      <c r="G667" s="189"/>
      <c r="H667" s="189"/>
      <c r="I667" s="194"/>
      <c r="J667" s="194"/>
      <c r="K667" s="209"/>
      <c r="L667" s="194" t="str">
        <f t="shared" si="11"/>
        <v/>
      </c>
      <c r="M667" s="209" t="e">
        <f t="shared" si="12"/>
        <v>#N/A</v>
      </c>
      <c r="N667" s="210" t="str">
        <f t="shared" si="13"/>
        <v/>
      </c>
    </row>
    <row r="668" spans="1:14" ht="9.75" customHeight="1" x14ac:dyDescent="0.25">
      <c r="A668" s="188"/>
      <c r="B668" s="207" t="e">
        <f>VLOOKUP(A668,Adr!A:B,2,FALSE)</f>
        <v>#N/A</v>
      </c>
      <c r="C668" s="189"/>
      <c r="D668" s="190"/>
      <c r="E668" s="208"/>
      <c r="F668" s="188"/>
      <c r="G668" s="189"/>
      <c r="H668" s="189"/>
      <c r="I668" s="193"/>
      <c r="J668" s="194"/>
      <c r="K668" s="209"/>
      <c r="L668" s="194" t="str">
        <f t="shared" si="11"/>
        <v/>
      </c>
      <c r="M668" s="209" t="e">
        <f t="shared" si="12"/>
        <v>#N/A</v>
      </c>
      <c r="N668" s="210" t="str">
        <f t="shared" si="13"/>
        <v/>
      </c>
    </row>
    <row r="669" spans="1:14" ht="9.75" customHeight="1" x14ac:dyDescent="0.25">
      <c r="A669" s="193"/>
      <c r="B669" s="207" t="e">
        <f>VLOOKUP(A669,Adr!A:B,2,FALSE)</f>
        <v>#N/A</v>
      </c>
      <c r="C669" s="104"/>
      <c r="D669" s="195"/>
      <c r="E669" s="212"/>
      <c r="F669" s="193"/>
      <c r="G669" s="194"/>
      <c r="H669" s="194"/>
      <c r="I669" s="193"/>
      <c r="J669" s="194"/>
      <c r="K669" s="209"/>
      <c r="L669" s="194" t="str">
        <f t="shared" si="11"/>
        <v/>
      </c>
      <c r="M669" s="209" t="e">
        <f t="shared" si="12"/>
        <v>#N/A</v>
      </c>
      <c r="N669" s="210" t="str">
        <f t="shared" si="13"/>
        <v/>
      </c>
    </row>
    <row r="670" spans="1:14" ht="9.75" customHeight="1" x14ac:dyDescent="0.25">
      <c r="A670" s="193"/>
      <c r="B670" s="207" t="e">
        <f>VLOOKUP(A670,Adr!A:B,2,FALSE)</f>
        <v>#N/A</v>
      </c>
      <c r="C670" s="211"/>
      <c r="D670" s="190"/>
      <c r="E670" s="212"/>
      <c r="F670" s="193"/>
      <c r="G670" s="194"/>
      <c r="H670" s="194"/>
      <c r="I670" s="193"/>
      <c r="J670" s="194"/>
      <c r="K670" s="209"/>
      <c r="L670" s="194" t="str">
        <f t="shared" si="11"/>
        <v/>
      </c>
      <c r="M670" s="209" t="e">
        <f t="shared" si="12"/>
        <v>#N/A</v>
      </c>
      <c r="N670" s="210" t="str">
        <f t="shared" si="13"/>
        <v/>
      </c>
    </row>
    <row r="671" spans="1:14" ht="9.75" customHeight="1" x14ac:dyDescent="0.25">
      <c r="A671" s="193"/>
      <c r="B671" s="207" t="e">
        <f>VLOOKUP(A671,Adr!A:B,2,FALSE)</f>
        <v>#N/A</v>
      </c>
      <c r="C671" s="211"/>
      <c r="D671" s="190"/>
      <c r="E671" s="212"/>
      <c r="F671" s="193"/>
      <c r="G671" s="194"/>
      <c r="H671" s="194"/>
      <c r="I671" s="193"/>
      <c r="J671" s="194"/>
      <c r="K671" s="209"/>
      <c r="L671" s="194" t="str">
        <f t="shared" si="11"/>
        <v/>
      </c>
      <c r="M671" s="209" t="e">
        <f t="shared" si="12"/>
        <v>#N/A</v>
      </c>
      <c r="N671" s="210" t="str">
        <f t="shared" si="13"/>
        <v/>
      </c>
    </row>
    <row r="672" spans="1:14" ht="9.75" customHeight="1" x14ac:dyDescent="0.25">
      <c r="A672" s="193"/>
      <c r="B672" s="207" t="e">
        <f>VLOOKUP(A672,Adr!A:B,2,FALSE)</f>
        <v>#N/A</v>
      </c>
      <c r="C672" s="211"/>
      <c r="D672" s="190"/>
      <c r="E672" s="212"/>
      <c r="F672" s="193"/>
      <c r="G672" s="194"/>
      <c r="H672" s="194"/>
      <c r="I672" s="193"/>
      <c r="J672" s="194"/>
      <c r="K672" s="209"/>
      <c r="L672" s="194" t="str">
        <f t="shared" si="11"/>
        <v/>
      </c>
      <c r="M672" s="209" t="e">
        <f t="shared" si="12"/>
        <v>#N/A</v>
      </c>
      <c r="N672" s="210" t="str">
        <f t="shared" si="13"/>
        <v/>
      </c>
    </row>
    <row r="673" spans="1:14" ht="9.75" customHeight="1" x14ac:dyDescent="0.25">
      <c r="A673" s="193"/>
      <c r="B673" s="207" t="e">
        <f>VLOOKUP(A673,Adr!A:B,2,FALSE)</f>
        <v>#N/A</v>
      </c>
      <c r="C673" s="211"/>
      <c r="D673" s="190"/>
      <c r="E673" s="212"/>
      <c r="F673" s="193"/>
      <c r="G673" s="194"/>
      <c r="H673" s="194"/>
      <c r="I673" s="193"/>
      <c r="J673" s="194"/>
      <c r="K673" s="209"/>
      <c r="L673" s="194" t="str">
        <f t="shared" si="11"/>
        <v/>
      </c>
      <c r="M673" s="209" t="e">
        <f t="shared" si="12"/>
        <v>#N/A</v>
      </c>
      <c r="N673" s="210" t="str">
        <f t="shared" si="13"/>
        <v/>
      </c>
    </row>
    <row r="674" spans="1:14" ht="9.75" customHeight="1" x14ac:dyDescent="0.25">
      <c r="A674" s="193"/>
      <c r="B674" s="207" t="e">
        <f>VLOOKUP(A674,Adr!A:B,2,FALSE)</f>
        <v>#N/A</v>
      </c>
      <c r="C674" s="211"/>
      <c r="D674" s="190"/>
      <c r="E674" s="212"/>
      <c r="F674" s="193"/>
      <c r="G674" s="194"/>
      <c r="H674" s="194"/>
      <c r="I674" s="193"/>
      <c r="J674" s="194"/>
      <c r="K674" s="209"/>
      <c r="L674" s="194" t="str">
        <f t="shared" si="11"/>
        <v/>
      </c>
      <c r="M674" s="209" t="e">
        <f t="shared" si="12"/>
        <v>#N/A</v>
      </c>
      <c r="N674" s="210" t="str">
        <f t="shared" si="13"/>
        <v/>
      </c>
    </row>
    <row r="675" spans="1:14" ht="9.75" customHeight="1" x14ac:dyDescent="0.25">
      <c r="A675" s="193"/>
      <c r="B675" s="207" t="e">
        <f>VLOOKUP(A675,Adr!A:B,2,FALSE)</f>
        <v>#N/A</v>
      </c>
      <c r="C675" s="104"/>
      <c r="D675" s="195"/>
      <c r="E675" s="212"/>
      <c r="F675" s="193"/>
      <c r="G675" s="194"/>
      <c r="H675" s="194"/>
      <c r="I675" s="193"/>
      <c r="J675" s="194"/>
      <c r="K675" s="209"/>
      <c r="L675" s="194" t="str">
        <f t="shared" si="11"/>
        <v/>
      </c>
      <c r="M675" s="209" t="e">
        <f t="shared" si="12"/>
        <v>#N/A</v>
      </c>
      <c r="N675" s="210" t="str">
        <f t="shared" si="13"/>
        <v/>
      </c>
    </row>
    <row r="676" spans="1:14" ht="9.75" customHeight="1" x14ac:dyDescent="0.25">
      <c r="A676" s="193"/>
      <c r="B676" s="207" t="e">
        <f>VLOOKUP(A676,Adr!A:B,2,FALSE)</f>
        <v>#N/A</v>
      </c>
      <c r="C676" s="194"/>
      <c r="D676" s="195"/>
      <c r="E676" s="212"/>
      <c r="F676" s="193"/>
      <c r="G676" s="194"/>
      <c r="H676" s="194"/>
      <c r="I676" s="193"/>
      <c r="J676" s="194"/>
      <c r="K676" s="209"/>
      <c r="L676" s="194" t="str">
        <f t="shared" si="11"/>
        <v/>
      </c>
      <c r="M676" s="209" t="e">
        <f t="shared" si="12"/>
        <v>#N/A</v>
      </c>
      <c r="N676" s="210" t="str">
        <f t="shared" si="13"/>
        <v/>
      </c>
    </row>
    <row r="677" spans="1:14" ht="9.75" customHeight="1" x14ac:dyDescent="0.25">
      <c r="A677" s="193"/>
      <c r="B677" s="207" t="e">
        <f>VLOOKUP(A677,Adr!A:B,2,FALSE)</f>
        <v>#N/A</v>
      </c>
      <c r="C677" s="211"/>
      <c r="D677" s="190"/>
      <c r="E677" s="212"/>
      <c r="F677" s="193"/>
      <c r="G677" s="194"/>
      <c r="H677" s="194"/>
      <c r="I677" s="193"/>
      <c r="J677" s="194"/>
      <c r="K677" s="209"/>
      <c r="L677" s="194" t="str">
        <f t="shared" si="11"/>
        <v/>
      </c>
      <c r="M677" s="209" t="e">
        <f t="shared" si="12"/>
        <v>#N/A</v>
      </c>
      <c r="N677" s="210" t="str">
        <f t="shared" si="13"/>
        <v/>
      </c>
    </row>
    <row r="678" spans="1:14" ht="9.75" customHeight="1" x14ac:dyDescent="0.25">
      <c r="A678" s="193"/>
      <c r="B678" s="207" t="e">
        <f>VLOOKUP(A678,Adr!A:B,2,FALSE)</f>
        <v>#N/A</v>
      </c>
      <c r="C678" s="211"/>
      <c r="D678" s="190"/>
      <c r="E678" s="212"/>
      <c r="F678" s="193"/>
      <c r="G678" s="194"/>
      <c r="H678" s="194"/>
      <c r="I678" s="193"/>
      <c r="J678" s="194"/>
      <c r="K678" s="209"/>
      <c r="L678" s="194" t="str">
        <f t="shared" si="11"/>
        <v/>
      </c>
      <c r="M678" s="209" t="e">
        <f t="shared" si="12"/>
        <v>#N/A</v>
      </c>
      <c r="N678" s="210" t="str">
        <f t="shared" si="13"/>
        <v/>
      </c>
    </row>
    <row r="679" spans="1:14" ht="9.75" customHeight="1" x14ac:dyDescent="0.25">
      <c r="A679" s="193"/>
      <c r="B679" s="207" t="e">
        <f>VLOOKUP(A679,Adr!A:B,2,FALSE)</f>
        <v>#N/A</v>
      </c>
      <c r="C679" s="194"/>
      <c r="D679" s="195"/>
      <c r="E679" s="212"/>
      <c r="F679" s="193"/>
      <c r="G679" s="194"/>
      <c r="H679" s="194"/>
      <c r="I679" s="193"/>
      <c r="J679" s="194"/>
      <c r="K679" s="209"/>
      <c r="L679" s="194" t="str">
        <f t="shared" si="11"/>
        <v/>
      </c>
      <c r="M679" s="209" t="e">
        <f t="shared" si="12"/>
        <v>#N/A</v>
      </c>
      <c r="N679" s="210" t="str">
        <f t="shared" si="13"/>
        <v/>
      </c>
    </row>
    <row r="680" spans="1:14" ht="9.75" customHeight="1" x14ac:dyDescent="0.25">
      <c r="A680" s="193"/>
      <c r="B680" s="207" t="e">
        <f>VLOOKUP(A680,Adr!A:B,2,FALSE)</f>
        <v>#N/A</v>
      </c>
      <c r="C680" s="104"/>
      <c r="D680" s="195"/>
      <c r="E680" s="212"/>
      <c r="F680" s="193"/>
      <c r="G680" s="194"/>
      <c r="H680" s="194"/>
      <c r="I680" s="193"/>
      <c r="J680" s="194"/>
      <c r="K680" s="209"/>
      <c r="L680" s="194" t="str">
        <f t="shared" si="11"/>
        <v/>
      </c>
      <c r="M680" s="209" t="e">
        <f t="shared" si="12"/>
        <v>#N/A</v>
      </c>
      <c r="N680" s="210" t="str">
        <f t="shared" si="13"/>
        <v/>
      </c>
    </row>
    <row r="681" spans="1:14" ht="9.75" customHeight="1" x14ac:dyDescent="0.25">
      <c r="A681" s="193"/>
      <c r="B681" s="207" t="e">
        <f>VLOOKUP(A681,Adr!A:B,2,FALSE)</f>
        <v>#N/A</v>
      </c>
      <c r="C681" s="211"/>
      <c r="D681" s="190"/>
      <c r="E681" s="212"/>
      <c r="F681" s="193"/>
      <c r="G681" s="194"/>
      <c r="H681" s="194"/>
      <c r="I681" s="193"/>
      <c r="J681" s="194"/>
      <c r="K681" s="209"/>
      <c r="L681" s="194" t="str">
        <f t="shared" si="11"/>
        <v/>
      </c>
      <c r="M681" s="209" t="e">
        <f t="shared" si="12"/>
        <v>#N/A</v>
      </c>
      <c r="N681" s="210" t="str">
        <f t="shared" si="13"/>
        <v/>
      </c>
    </row>
    <row r="682" spans="1:14" ht="9.75" customHeight="1" x14ac:dyDescent="0.25">
      <c r="A682" s="193"/>
      <c r="B682" s="207" t="e">
        <f>VLOOKUP(A682,Adr!A:B,2,FALSE)</f>
        <v>#N/A</v>
      </c>
      <c r="C682" s="104"/>
      <c r="D682" s="195"/>
      <c r="E682" s="212"/>
      <c r="F682" s="193"/>
      <c r="G682" s="194"/>
      <c r="H682" s="194"/>
      <c r="I682" s="193"/>
      <c r="J682" s="194"/>
      <c r="K682" s="209"/>
      <c r="L682" s="194" t="str">
        <f t="shared" si="11"/>
        <v/>
      </c>
      <c r="M682" s="209" t="e">
        <f t="shared" si="12"/>
        <v>#N/A</v>
      </c>
      <c r="N682" s="210" t="str">
        <f t="shared" si="13"/>
        <v/>
      </c>
    </row>
    <row r="683" spans="1:14" ht="9.75" customHeight="1" x14ac:dyDescent="0.25">
      <c r="A683" s="193"/>
      <c r="B683" s="207" t="e">
        <f>VLOOKUP(A683,Adr!A:B,2,FALSE)</f>
        <v>#N/A</v>
      </c>
      <c r="C683" s="104"/>
      <c r="D683" s="195"/>
      <c r="E683" s="212"/>
      <c r="F683" s="193"/>
      <c r="G683" s="194"/>
      <c r="H683" s="194"/>
      <c r="I683" s="193"/>
      <c r="J683" s="194"/>
      <c r="K683" s="209"/>
      <c r="L683" s="194" t="str">
        <f t="shared" si="11"/>
        <v/>
      </c>
      <c r="M683" s="209" t="e">
        <f t="shared" si="12"/>
        <v>#N/A</v>
      </c>
      <c r="N683" s="210" t="str">
        <f t="shared" si="13"/>
        <v/>
      </c>
    </row>
    <row r="684" spans="1:14" ht="9.75" customHeight="1" x14ac:dyDescent="0.25">
      <c r="A684" s="193"/>
      <c r="B684" s="207" t="e">
        <f>VLOOKUP(A684,Adr!A:B,2,FALSE)</f>
        <v>#N/A</v>
      </c>
      <c r="C684" s="211"/>
      <c r="D684" s="190"/>
      <c r="E684" s="212"/>
      <c r="F684" s="193"/>
      <c r="G684" s="194"/>
      <c r="H684" s="194"/>
      <c r="I684" s="193"/>
      <c r="J684" s="194"/>
      <c r="K684" s="209"/>
      <c r="L684" s="194" t="str">
        <f t="shared" si="11"/>
        <v/>
      </c>
      <c r="M684" s="209" t="e">
        <f t="shared" si="12"/>
        <v>#N/A</v>
      </c>
      <c r="N684" s="210" t="str">
        <f t="shared" si="13"/>
        <v/>
      </c>
    </row>
    <row r="685" spans="1:14" ht="9.75" customHeight="1" x14ac:dyDescent="0.25">
      <c r="A685" s="193"/>
      <c r="B685" s="207" t="e">
        <f>VLOOKUP(A685,Adr!A:B,2,FALSE)</f>
        <v>#N/A</v>
      </c>
      <c r="C685" s="104"/>
      <c r="D685" s="195"/>
      <c r="E685" s="212"/>
      <c r="F685" s="193"/>
      <c r="G685" s="194"/>
      <c r="H685" s="194"/>
      <c r="I685" s="193"/>
      <c r="J685" s="194"/>
      <c r="K685" s="209"/>
      <c r="L685" s="194" t="str">
        <f t="shared" si="11"/>
        <v/>
      </c>
      <c r="M685" s="209" t="e">
        <f t="shared" si="12"/>
        <v>#N/A</v>
      </c>
      <c r="N685" s="210" t="str">
        <f t="shared" si="13"/>
        <v/>
      </c>
    </row>
    <row r="686" spans="1:14" ht="9.75" customHeight="1" x14ac:dyDescent="0.25">
      <c r="A686" s="193"/>
      <c r="B686" s="207" t="e">
        <f>VLOOKUP(A686,Adr!A:B,2,FALSE)</f>
        <v>#N/A</v>
      </c>
      <c r="C686" s="194"/>
      <c r="D686" s="195"/>
      <c r="E686" s="212"/>
      <c r="F686" s="193"/>
      <c r="G686" s="194"/>
      <c r="H686" s="194"/>
      <c r="I686" s="193"/>
      <c r="J686" s="194"/>
      <c r="K686" s="209"/>
      <c r="L686" s="194" t="str">
        <f t="shared" si="11"/>
        <v/>
      </c>
      <c r="M686" s="209" t="e">
        <f t="shared" si="12"/>
        <v>#N/A</v>
      </c>
      <c r="N686" s="210" t="str">
        <f t="shared" si="13"/>
        <v/>
      </c>
    </row>
    <row r="687" spans="1:14" ht="9.75" customHeight="1" x14ac:dyDescent="0.25">
      <c r="A687" s="193"/>
      <c r="B687" s="207" t="e">
        <f>VLOOKUP(A687,Adr!A:B,2,FALSE)</f>
        <v>#N/A</v>
      </c>
      <c r="C687" s="194"/>
      <c r="D687" s="195"/>
      <c r="E687" s="212"/>
      <c r="F687" s="193"/>
      <c r="G687" s="194"/>
      <c r="H687" s="194"/>
      <c r="I687" s="193"/>
      <c r="J687" s="194"/>
      <c r="K687" s="209"/>
      <c r="L687" s="194" t="str">
        <f t="shared" si="11"/>
        <v/>
      </c>
      <c r="M687" s="209" t="e">
        <f t="shared" si="12"/>
        <v>#N/A</v>
      </c>
      <c r="N687" s="210" t="str">
        <f t="shared" si="13"/>
        <v/>
      </c>
    </row>
    <row r="688" spans="1:14" ht="9.75" customHeight="1" x14ac:dyDescent="0.25">
      <c r="A688" s="193"/>
      <c r="B688" s="207" t="e">
        <f>VLOOKUP(A688,Adr!A:B,2,FALSE)</f>
        <v>#N/A</v>
      </c>
      <c r="C688" s="189"/>
      <c r="D688" s="190"/>
      <c r="E688" s="212"/>
      <c r="F688" s="188"/>
      <c r="G688" s="189"/>
      <c r="H688" s="189"/>
      <c r="I688" s="193"/>
      <c r="J688" s="194"/>
      <c r="K688" s="209"/>
      <c r="L688" s="194" t="str">
        <f t="shared" si="11"/>
        <v/>
      </c>
      <c r="M688" s="209" t="e">
        <f t="shared" si="12"/>
        <v>#N/A</v>
      </c>
      <c r="N688" s="210" t="str">
        <f t="shared" si="13"/>
        <v/>
      </c>
    </row>
    <row r="689" spans="1:14" ht="9.75" customHeight="1" x14ac:dyDescent="0.25">
      <c r="A689" s="193"/>
      <c r="B689" s="207" t="e">
        <f>VLOOKUP(A689,Adr!A:B,2,FALSE)</f>
        <v>#N/A</v>
      </c>
      <c r="C689" s="189"/>
      <c r="D689" s="190"/>
      <c r="E689" s="212"/>
      <c r="F689" s="188"/>
      <c r="G689" s="189"/>
      <c r="H689" s="189"/>
      <c r="I689" s="193"/>
      <c r="J689" s="194"/>
      <c r="K689" s="209"/>
      <c r="L689" s="194" t="str">
        <f t="shared" si="11"/>
        <v/>
      </c>
      <c r="M689" s="209" t="e">
        <f t="shared" si="12"/>
        <v>#N/A</v>
      </c>
      <c r="N689" s="210" t="str">
        <f t="shared" si="13"/>
        <v/>
      </c>
    </row>
    <row r="690" spans="1:14" ht="9.75" customHeight="1" x14ac:dyDescent="0.25">
      <c r="A690" s="193"/>
      <c r="B690" s="207" t="e">
        <f>VLOOKUP(A690,Adr!A:B,2,FALSE)</f>
        <v>#N/A</v>
      </c>
      <c r="C690" s="194"/>
      <c r="D690" s="195"/>
      <c r="E690" s="212"/>
      <c r="F690" s="193"/>
      <c r="G690" s="194"/>
      <c r="H690" s="194"/>
      <c r="I690" s="193"/>
      <c r="J690" s="194"/>
      <c r="K690" s="209"/>
      <c r="L690" s="194" t="str">
        <f t="shared" si="11"/>
        <v/>
      </c>
      <c r="M690" s="209" t="e">
        <f t="shared" si="12"/>
        <v>#N/A</v>
      </c>
      <c r="N690" s="210" t="str">
        <f t="shared" si="13"/>
        <v/>
      </c>
    </row>
    <row r="691" spans="1:14" ht="9.75" customHeight="1" x14ac:dyDescent="0.25">
      <c r="A691" s="188"/>
      <c r="B691" s="207" t="e">
        <f>VLOOKUP(A691,Adr!A:B,2,FALSE)</f>
        <v>#N/A</v>
      </c>
      <c r="C691" s="189"/>
      <c r="D691" s="190"/>
      <c r="E691" s="212"/>
      <c r="F691" s="188"/>
      <c r="G691" s="194"/>
      <c r="H691" s="189"/>
      <c r="I691" s="193"/>
      <c r="J691" s="194"/>
      <c r="K691" s="209"/>
      <c r="L691" s="194" t="str">
        <f t="shared" si="11"/>
        <v/>
      </c>
      <c r="M691" s="209" t="e">
        <f t="shared" si="12"/>
        <v>#N/A</v>
      </c>
      <c r="N691" s="210" t="str">
        <f t="shared" si="13"/>
        <v/>
      </c>
    </row>
    <row r="692" spans="1:14" ht="9.75" customHeight="1" x14ac:dyDescent="0.25">
      <c r="A692" s="193"/>
      <c r="B692" s="207" t="e">
        <f>VLOOKUP(A692,Adr!A:B,2,FALSE)</f>
        <v>#N/A</v>
      </c>
      <c r="C692" s="189"/>
      <c r="D692" s="190"/>
      <c r="E692" s="212"/>
      <c r="F692" s="188"/>
      <c r="G692" s="189"/>
      <c r="H692" s="189"/>
      <c r="I692" s="193"/>
      <c r="J692" s="194"/>
      <c r="K692" s="209"/>
      <c r="L692" s="194" t="str">
        <f t="shared" si="11"/>
        <v/>
      </c>
      <c r="M692" s="209" t="e">
        <f t="shared" si="12"/>
        <v>#N/A</v>
      </c>
      <c r="N692" s="210" t="str">
        <f t="shared" si="13"/>
        <v/>
      </c>
    </row>
    <row r="693" spans="1:14" ht="9.75" customHeight="1" x14ac:dyDescent="0.25">
      <c r="A693" s="193"/>
      <c r="B693" s="207" t="e">
        <f>VLOOKUP(A693,Adr!A:B,2,FALSE)</f>
        <v>#N/A</v>
      </c>
      <c r="C693" s="104"/>
      <c r="D693" s="195"/>
      <c r="E693" s="212"/>
      <c r="F693" s="188"/>
      <c r="G693" s="189"/>
      <c r="H693" s="189"/>
      <c r="I693" s="194"/>
      <c r="J693" s="194"/>
      <c r="K693" s="209"/>
      <c r="L693" s="194" t="str">
        <f t="shared" si="11"/>
        <v/>
      </c>
      <c r="M693" s="209" t="e">
        <f t="shared" si="12"/>
        <v>#N/A</v>
      </c>
      <c r="N693" s="210" t="str">
        <f t="shared" si="13"/>
        <v/>
      </c>
    </row>
    <row r="694" spans="1:14" ht="9.75" customHeight="1" x14ac:dyDescent="0.25">
      <c r="A694" s="193"/>
      <c r="B694" s="207" t="e">
        <f>VLOOKUP(A694,Adr!A:B,2,FALSE)</f>
        <v>#N/A</v>
      </c>
      <c r="C694" s="104"/>
      <c r="D694" s="195"/>
      <c r="E694" s="212"/>
      <c r="F694" s="188"/>
      <c r="G694" s="189"/>
      <c r="H694" s="189"/>
      <c r="I694" s="194"/>
      <c r="J694" s="194"/>
      <c r="K694" s="209"/>
      <c r="L694" s="194" t="str">
        <f t="shared" si="11"/>
        <v/>
      </c>
      <c r="M694" s="209" t="e">
        <f t="shared" si="12"/>
        <v>#N/A</v>
      </c>
      <c r="N694" s="210" t="str">
        <f t="shared" si="13"/>
        <v/>
      </c>
    </row>
    <row r="695" spans="1:14" ht="9.75" customHeight="1" x14ac:dyDescent="0.25">
      <c r="A695" s="193"/>
      <c r="B695" s="207" t="e">
        <f>VLOOKUP(A695,Adr!A:B,2,FALSE)</f>
        <v>#N/A</v>
      </c>
      <c r="C695" s="211"/>
      <c r="D695" s="190"/>
      <c r="E695" s="212"/>
      <c r="F695" s="193"/>
      <c r="G695" s="194"/>
      <c r="H695" s="194"/>
      <c r="I695" s="194"/>
      <c r="J695" s="194"/>
      <c r="K695" s="209"/>
      <c r="L695" s="194" t="str">
        <f t="shared" si="11"/>
        <v/>
      </c>
      <c r="M695" s="209" t="e">
        <f t="shared" si="12"/>
        <v>#N/A</v>
      </c>
      <c r="N695" s="210" t="str">
        <f t="shared" si="13"/>
        <v/>
      </c>
    </row>
    <row r="696" spans="1:14" ht="9.75" customHeight="1" x14ac:dyDescent="0.25">
      <c r="A696" s="193"/>
      <c r="B696" s="207" t="e">
        <f>VLOOKUP(A696,Adr!A:B,2,FALSE)</f>
        <v>#N/A</v>
      </c>
      <c r="C696" s="211"/>
      <c r="D696" s="190"/>
      <c r="E696" s="212"/>
      <c r="F696" s="193"/>
      <c r="G696" s="194"/>
      <c r="H696" s="194"/>
      <c r="I696" s="194"/>
      <c r="J696" s="194"/>
      <c r="K696" s="209"/>
      <c r="L696" s="194" t="str">
        <f t="shared" si="11"/>
        <v/>
      </c>
      <c r="M696" s="209" t="e">
        <f t="shared" si="12"/>
        <v>#N/A</v>
      </c>
      <c r="N696" s="210" t="str">
        <f t="shared" si="13"/>
        <v/>
      </c>
    </row>
    <row r="697" spans="1:14" ht="9.75" customHeight="1" x14ac:dyDescent="0.25">
      <c r="A697" s="193"/>
      <c r="B697" s="207" t="e">
        <f>VLOOKUP(A697,Adr!A:B,2,FALSE)</f>
        <v>#N/A</v>
      </c>
      <c r="C697" s="104"/>
      <c r="D697" s="195"/>
      <c r="E697" s="212"/>
      <c r="F697" s="193"/>
      <c r="G697" s="194"/>
      <c r="H697" s="194"/>
      <c r="I697" s="193"/>
      <c r="J697" s="194"/>
      <c r="K697" s="209"/>
      <c r="L697" s="194" t="str">
        <f t="shared" si="11"/>
        <v/>
      </c>
      <c r="M697" s="209" t="e">
        <f t="shared" si="12"/>
        <v>#N/A</v>
      </c>
      <c r="N697" s="210" t="str">
        <f t="shared" si="13"/>
        <v/>
      </c>
    </row>
    <row r="698" spans="1:14" ht="9.75" customHeight="1" x14ac:dyDescent="0.25">
      <c r="A698" s="193"/>
      <c r="B698" s="207" t="e">
        <f>VLOOKUP(A698,Adr!A:B,2,FALSE)</f>
        <v>#N/A</v>
      </c>
      <c r="C698" s="189"/>
      <c r="D698" s="190"/>
      <c r="E698" s="212"/>
      <c r="F698" s="188"/>
      <c r="G698" s="189"/>
      <c r="H698" s="189"/>
      <c r="I698" s="193"/>
      <c r="J698" s="194"/>
      <c r="K698" s="209"/>
      <c r="L698" s="194" t="str">
        <f t="shared" si="11"/>
        <v/>
      </c>
      <c r="M698" s="209" t="e">
        <f t="shared" si="12"/>
        <v>#N/A</v>
      </c>
      <c r="N698" s="210" t="str">
        <f t="shared" si="13"/>
        <v/>
      </c>
    </row>
    <row r="699" spans="1:14" ht="9.75" customHeight="1" x14ac:dyDescent="0.25">
      <c r="A699" s="193"/>
      <c r="B699" s="207" t="e">
        <f>VLOOKUP(A699,Adr!A:B,2,FALSE)</f>
        <v>#N/A</v>
      </c>
      <c r="C699" s="189"/>
      <c r="D699" s="190"/>
      <c r="E699" s="212"/>
      <c r="F699" s="188"/>
      <c r="G699" s="189"/>
      <c r="H699" s="189"/>
      <c r="I699" s="193"/>
      <c r="J699" s="194"/>
      <c r="K699" s="209"/>
      <c r="L699" s="194" t="str">
        <f t="shared" si="11"/>
        <v/>
      </c>
      <c r="M699" s="209" t="e">
        <f t="shared" si="12"/>
        <v>#N/A</v>
      </c>
      <c r="N699" s="210" t="str">
        <f t="shared" si="13"/>
        <v/>
      </c>
    </row>
    <row r="700" spans="1:14" ht="9.75" customHeight="1" x14ac:dyDescent="0.25">
      <c r="A700" s="193"/>
      <c r="B700" s="207" t="e">
        <f>VLOOKUP(A700,Adr!A:B,2,FALSE)</f>
        <v>#N/A</v>
      </c>
      <c r="C700" s="104"/>
      <c r="D700" s="195"/>
      <c r="E700" s="212"/>
      <c r="F700" s="188"/>
      <c r="G700" s="189"/>
      <c r="H700" s="189"/>
      <c r="I700" s="194"/>
      <c r="J700" s="194"/>
      <c r="K700" s="209"/>
      <c r="L700" s="194" t="str">
        <f t="shared" si="11"/>
        <v/>
      </c>
      <c r="M700" s="209" t="e">
        <f t="shared" si="12"/>
        <v>#N/A</v>
      </c>
      <c r="N700" s="210" t="str">
        <f t="shared" si="13"/>
        <v/>
      </c>
    </row>
    <row r="701" spans="1:14" ht="9.75" customHeight="1" x14ac:dyDescent="0.25">
      <c r="A701" s="193"/>
      <c r="B701" s="207" t="e">
        <f>VLOOKUP(A701,Adr!A:B,2,FALSE)</f>
        <v>#N/A</v>
      </c>
      <c r="C701" s="189"/>
      <c r="D701" s="190"/>
      <c r="E701" s="212"/>
      <c r="F701" s="188"/>
      <c r="G701" s="189"/>
      <c r="H701" s="189"/>
      <c r="I701" s="193"/>
      <c r="J701" s="194"/>
      <c r="K701" s="209"/>
      <c r="L701" s="194" t="str">
        <f t="shared" si="11"/>
        <v/>
      </c>
      <c r="M701" s="209" t="e">
        <f t="shared" si="12"/>
        <v>#N/A</v>
      </c>
      <c r="N701" s="210" t="str">
        <f t="shared" si="13"/>
        <v/>
      </c>
    </row>
    <row r="702" spans="1:14" ht="9.75" customHeight="1" x14ac:dyDescent="0.25">
      <c r="A702" s="193"/>
      <c r="B702" s="207" t="e">
        <f>VLOOKUP(A702,Adr!A:B,2,FALSE)</f>
        <v>#N/A</v>
      </c>
      <c r="C702" s="189"/>
      <c r="D702" s="190"/>
      <c r="E702" s="212"/>
      <c r="F702" s="188"/>
      <c r="G702" s="189"/>
      <c r="H702" s="189"/>
      <c r="I702" s="193"/>
      <c r="J702" s="194"/>
      <c r="K702" s="209"/>
      <c r="L702" s="194" t="str">
        <f t="shared" si="11"/>
        <v/>
      </c>
      <c r="M702" s="209" t="e">
        <f t="shared" si="12"/>
        <v>#N/A</v>
      </c>
      <c r="N702" s="210" t="str">
        <f t="shared" si="13"/>
        <v/>
      </c>
    </row>
    <row r="703" spans="1:14" ht="9.75" customHeight="1" x14ac:dyDescent="0.25">
      <c r="A703" s="193"/>
      <c r="B703" s="207" t="e">
        <f>VLOOKUP(A703,Adr!A:B,2,FALSE)</f>
        <v>#N/A</v>
      </c>
      <c r="C703" s="189"/>
      <c r="D703" s="190"/>
      <c r="E703" s="212"/>
      <c r="F703" s="188"/>
      <c r="G703" s="189"/>
      <c r="H703" s="189"/>
      <c r="I703" s="193"/>
      <c r="J703" s="194"/>
      <c r="K703" s="209"/>
      <c r="L703" s="194" t="str">
        <f t="shared" si="11"/>
        <v/>
      </c>
      <c r="M703" s="209" t="e">
        <f t="shared" si="12"/>
        <v>#N/A</v>
      </c>
      <c r="N703" s="210" t="str">
        <f t="shared" si="13"/>
        <v/>
      </c>
    </row>
    <row r="704" spans="1:14" ht="9.75" customHeight="1" x14ac:dyDescent="0.25">
      <c r="A704" s="193"/>
      <c r="B704" s="207" t="e">
        <f>VLOOKUP(A704,Adr!A:B,2,FALSE)</f>
        <v>#N/A</v>
      </c>
      <c r="C704" s="189"/>
      <c r="D704" s="190"/>
      <c r="E704" s="212"/>
      <c r="F704" s="188"/>
      <c r="G704" s="189"/>
      <c r="H704" s="189"/>
      <c r="I704" s="193"/>
      <c r="J704" s="194"/>
      <c r="K704" s="209"/>
      <c r="L704" s="194" t="str">
        <f t="shared" si="11"/>
        <v/>
      </c>
      <c r="M704" s="209" t="e">
        <f t="shared" si="12"/>
        <v>#N/A</v>
      </c>
      <c r="N704" s="210" t="str">
        <f t="shared" si="13"/>
        <v/>
      </c>
    </row>
    <row r="705" spans="1:14" ht="9.75" customHeight="1" x14ac:dyDescent="0.25">
      <c r="A705" s="193"/>
      <c r="B705" s="207" t="e">
        <f>VLOOKUP(A705,Adr!A:B,2,FALSE)</f>
        <v>#N/A</v>
      </c>
      <c r="C705" s="104"/>
      <c r="D705" s="195"/>
      <c r="E705" s="212"/>
      <c r="F705" s="188"/>
      <c r="G705" s="189"/>
      <c r="H705" s="189"/>
      <c r="I705" s="194"/>
      <c r="J705" s="194"/>
      <c r="K705" s="209"/>
      <c r="L705" s="194" t="str">
        <f t="shared" si="11"/>
        <v/>
      </c>
      <c r="M705" s="209" t="e">
        <f t="shared" si="12"/>
        <v>#N/A</v>
      </c>
      <c r="N705" s="210" t="str">
        <f t="shared" si="13"/>
        <v/>
      </c>
    </row>
    <row r="706" spans="1:14" ht="9.75" customHeight="1" x14ac:dyDescent="0.25">
      <c r="A706" s="193"/>
      <c r="B706" s="207" t="e">
        <f>VLOOKUP(A706,Adr!A:B,2,FALSE)</f>
        <v>#N/A</v>
      </c>
      <c r="C706" s="189"/>
      <c r="D706" s="190"/>
      <c r="E706" s="212"/>
      <c r="F706" s="188"/>
      <c r="G706" s="189"/>
      <c r="H706" s="189"/>
      <c r="I706" s="193"/>
      <c r="J706" s="194"/>
      <c r="K706" s="209"/>
      <c r="L706" s="194" t="str">
        <f t="shared" si="11"/>
        <v/>
      </c>
      <c r="M706" s="209" t="e">
        <f t="shared" si="12"/>
        <v>#N/A</v>
      </c>
      <c r="N706" s="210" t="str">
        <f t="shared" si="13"/>
        <v/>
      </c>
    </row>
    <row r="707" spans="1:14" ht="9.75" customHeight="1" x14ac:dyDescent="0.25">
      <c r="A707" s="193"/>
      <c r="B707" s="207" t="e">
        <f>VLOOKUP(A707,Adr!A:B,2,FALSE)</f>
        <v>#N/A</v>
      </c>
      <c r="C707" s="211"/>
      <c r="D707" s="190"/>
      <c r="E707" s="212"/>
      <c r="F707" s="193"/>
      <c r="G707" s="194"/>
      <c r="H707" s="194"/>
      <c r="I707" s="194"/>
      <c r="J707" s="194"/>
      <c r="K707" s="209"/>
      <c r="L707" s="194" t="str">
        <f t="shared" si="11"/>
        <v/>
      </c>
      <c r="M707" s="209" t="e">
        <f t="shared" si="12"/>
        <v>#N/A</v>
      </c>
      <c r="N707" s="210" t="str">
        <f t="shared" si="13"/>
        <v/>
      </c>
    </row>
    <row r="708" spans="1:14" ht="9.75" customHeight="1" x14ac:dyDescent="0.25">
      <c r="A708" s="193"/>
      <c r="B708" s="207" t="e">
        <f>VLOOKUP(A708,Adr!A:B,2,FALSE)</f>
        <v>#N/A</v>
      </c>
      <c r="C708" s="104"/>
      <c r="D708" s="195"/>
      <c r="E708" s="212"/>
      <c r="F708" s="193"/>
      <c r="G708" s="194"/>
      <c r="H708" s="194"/>
      <c r="I708" s="193"/>
      <c r="J708" s="194"/>
      <c r="K708" s="209"/>
      <c r="L708" s="194" t="str">
        <f t="shared" si="11"/>
        <v/>
      </c>
      <c r="M708" s="209" t="e">
        <f t="shared" si="12"/>
        <v>#N/A</v>
      </c>
      <c r="N708" s="210" t="str">
        <f t="shared" si="13"/>
        <v/>
      </c>
    </row>
    <row r="709" spans="1:14" ht="9.75" customHeight="1" x14ac:dyDescent="0.25">
      <c r="A709" s="193"/>
      <c r="B709" s="207" t="e">
        <f>VLOOKUP(A709,Adr!A:B,2,FALSE)</f>
        <v>#N/A</v>
      </c>
      <c r="C709" s="211"/>
      <c r="D709" s="190"/>
      <c r="E709" s="212"/>
      <c r="F709" s="193"/>
      <c r="G709" s="194"/>
      <c r="H709" s="194"/>
      <c r="I709" s="193"/>
      <c r="J709" s="194"/>
      <c r="K709" s="209"/>
      <c r="L709" s="194" t="str">
        <f t="shared" si="11"/>
        <v/>
      </c>
      <c r="M709" s="209" t="e">
        <f t="shared" si="12"/>
        <v>#N/A</v>
      </c>
      <c r="N709" s="210" t="str">
        <f t="shared" si="13"/>
        <v/>
      </c>
    </row>
    <row r="710" spans="1:14" ht="9.75" customHeight="1" x14ac:dyDescent="0.25">
      <c r="A710" s="193"/>
      <c r="B710" s="207" t="e">
        <f>VLOOKUP(A710,Adr!A:B,2,FALSE)</f>
        <v>#N/A</v>
      </c>
      <c r="C710" s="104"/>
      <c r="D710" s="195"/>
      <c r="E710" s="212"/>
      <c r="F710" s="188"/>
      <c r="G710" s="189"/>
      <c r="H710" s="189"/>
      <c r="I710" s="194"/>
      <c r="J710" s="194"/>
      <c r="K710" s="209"/>
      <c r="L710" s="194" t="str">
        <f t="shared" si="11"/>
        <v/>
      </c>
      <c r="M710" s="209" t="e">
        <f t="shared" si="12"/>
        <v>#N/A</v>
      </c>
      <c r="N710" s="210" t="str">
        <f t="shared" si="13"/>
        <v/>
      </c>
    </row>
    <row r="711" spans="1:14" ht="9.75" customHeight="1" x14ac:dyDescent="0.25">
      <c r="A711" s="193"/>
      <c r="B711" s="207" t="e">
        <f>VLOOKUP(A711,Adr!A:B,2,FALSE)</f>
        <v>#N/A</v>
      </c>
      <c r="C711" s="104"/>
      <c r="D711" s="195"/>
      <c r="E711" s="212"/>
      <c r="F711" s="188"/>
      <c r="G711" s="189"/>
      <c r="H711" s="189"/>
      <c r="I711" s="194"/>
      <c r="J711" s="194"/>
      <c r="K711" s="209"/>
      <c r="L711" s="194" t="str">
        <f t="shared" si="11"/>
        <v/>
      </c>
      <c r="M711" s="209" t="e">
        <f t="shared" si="12"/>
        <v>#N/A</v>
      </c>
      <c r="N711" s="210" t="str">
        <f t="shared" si="13"/>
        <v/>
      </c>
    </row>
    <row r="712" spans="1:14" ht="9.75" customHeight="1" x14ac:dyDescent="0.25">
      <c r="A712" s="193"/>
      <c r="B712" s="207" t="e">
        <f>VLOOKUP(A712,Adr!A:B,2,FALSE)</f>
        <v>#N/A</v>
      </c>
      <c r="C712" s="189"/>
      <c r="D712" s="190"/>
      <c r="E712" s="212"/>
      <c r="F712" s="188"/>
      <c r="G712" s="189"/>
      <c r="H712" s="189"/>
      <c r="I712" s="193"/>
      <c r="J712" s="194"/>
      <c r="K712" s="209"/>
      <c r="L712" s="194" t="str">
        <f t="shared" si="11"/>
        <v/>
      </c>
      <c r="M712" s="209" t="e">
        <f t="shared" si="12"/>
        <v>#N/A</v>
      </c>
      <c r="N712" s="210" t="str">
        <f t="shared" si="13"/>
        <v/>
      </c>
    </row>
    <row r="713" spans="1:14" ht="9.75" customHeight="1" x14ac:dyDescent="0.25">
      <c r="A713" s="193"/>
      <c r="B713" s="207" t="e">
        <f>VLOOKUP(A713,Adr!A:B,2,FALSE)</f>
        <v>#N/A</v>
      </c>
      <c r="C713" s="194"/>
      <c r="D713" s="195"/>
      <c r="E713" s="212"/>
      <c r="F713" s="193"/>
      <c r="G713" s="194"/>
      <c r="H713" s="194"/>
      <c r="I713" s="193"/>
      <c r="J713" s="194"/>
      <c r="K713" s="209"/>
      <c r="L713" s="194" t="str">
        <f t="shared" si="11"/>
        <v/>
      </c>
      <c r="M713" s="209" t="e">
        <f t="shared" si="12"/>
        <v>#N/A</v>
      </c>
      <c r="N713" s="210" t="str">
        <f t="shared" si="13"/>
        <v/>
      </c>
    </row>
    <row r="714" spans="1:14" ht="9.75" customHeight="1" x14ac:dyDescent="0.25">
      <c r="A714" s="193"/>
      <c r="B714" s="207" t="e">
        <f>VLOOKUP(A714,Adr!A:B,2,FALSE)</f>
        <v>#N/A</v>
      </c>
      <c r="C714" s="211"/>
      <c r="D714" s="190"/>
      <c r="E714" s="212"/>
      <c r="F714" s="193"/>
      <c r="G714" s="194"/>
      <c r="H714" s="194"/>
      <c r="I714" s="194"/>
      <c r="J714" s="194"/>
      <c r="K714" s="209"/>
      <c r="L714" s="194" t="str">
        <f t="shared" si="11"/>
        <v/>
      </c>
      <c r="M714" s="209" t="e">
        <f t="shared" si="12"/>
        <v>#N/A</v>
      </c>
      <c r="N714" s="210" t="str">
        <f t="shared" si="13"/>
        <v/>
      </c>
    </row>
    <row r="715" spans="1:14" ht="9.75" customHeight="1" x14ac:dyDescent="0.25">
      <c r="A715" s="193"/>
      <c r="B715" s="207" t="e">
        <f>VLOOKUP(A715,Adr!A:B,2,FALSE)</f>
        <v>#N/A</v>
      </c>
      <c r="C715" s="211"/>
      <c r="D715" s="190"/>
      <c r="E715" s="212"/>
      <c r="F715" s="193"/>
      <c r="G715" s="194"/>
      <c r="H715" s="194"/>
      <c r="I715" s="194"/>
      <c r="J715" s="194"/>
      <c r="K715" s="209"/>
      <c r="L715" s="194" t="str">
        <f t="shared" si="11"/>
        <v/>
      </c>
      <c r="M715" s="209" t="e">
        <f t="shared" si="12"/>
        <v>#N/A</v>
      </c>
      <c r="N715" s="210" t="str">
        <f t="shared" si="13"/>
        <v/>
      </c>
    </row>
    <row r="716" spans="1:14" ht="9.75" customHeight="1" x14ac:dyDescent="0.25">
      <c r="A716" s="188"/>
      <c r="B716" s="207" t="e">
        <f>VLOOKUP(A716,Adr!A:B,2,FALSE)</f>
        <v>#N/A</v>
      </c>
      <c r="C716" s="189"/>
      <c r="D716" s="190"/>
      <c r="E716" s="212"/>
      <c r="F716" s="188"/>
      <c r="G716" s="189"/>
      <c r="H716" s="189"/>
      <c r="I716" s="193"/>
      <c r="J716" s="194"/>
      <c r="K716" s="209"/>
      <c r="L716" s="194" t="str">
        <f t="shared" si="11"/>
        <v/>
      </c>
      <c r="M716" s="209" t="e">
        <f t="shared" si="12"/>
        <v>#N/A</v>
      </c>
      <c r="N716" s="210" t="str">
        <f t="shared" si="13"/>
        <v/>
      </c>
    </row>
    <row r="717" spans="1:14" ht="9.75" customHeight="1" x14ac:dyDescent="0.25">
      <c r="A717" s="193"/>
      <c r="B717" s="207" t="e">
        <f>VLOOKUP(A717,Adr!A:B,2,FALSE)</f>
        <v>#N/A</v>
      </c>
      <c r="C717" s="194"/>
      <c r="D717" s="195"/>
      <c r="E717" s="212"/>
      <c r="F717" s="193"/>
      <c r="G717" s="194"/>
      <c r="H717" s="194"/>
      <c r="I717" s="193"/>
      <c r="J717" s="194"/>
      <c r="K717" s="209"/>
      <c r="L717" s="194" t="str">
        <f t="shared" si="11"/>
        <v/>
      </c>
      <c r="M717" s="209" t="e">
        <f t="shared" si="12"/>
        <v>#N/A</v>
      </c>
      <c r="N717" s="210" t="str">
        <f t="shared" si="13"/>
        <v/>
      </c>
    </row>
    <row r="718" spans="1:14" ht="9.75" customHeight="1" x14ac:dyDescent="0.25">
      <c r="A718" s="193"/>
      <c r="B718" s="207" t="e">
        <f>VLOOKUP(A718,Adr!A:B,2,FALSE)</f>
        <v>#N/A</v>
      </c>
      <c r="C718" s="104"/>
      <c r="D718" s="195"/>
      <c r="E718" s="212"/>
      <c r="F718" s="193"/>
      <c r="G718" s="194"/>
      <c r="H718" s="194"/>
      <c r="I718" s="193"/>
      <c r="J718" s="194"/>
      <c r="K718" s="209"/>
      <c r="L718" s="194" t="str">
        <f t="shared" si="11"/>
        <v/>
      </c>
      <c r="M718" s="209" t="e">
        <f t="shared" si="12"/>
        <v>#N/A</v>
      </c>
      <c r="N718" s="210" t="str">
        <f t="shared" si="13"/>
        <v/>
      </c>
    </row>
    <row r="719" spans="1:14" ht="9.75" customHeight="1" x14ac:dyDescent="0.25">
      <c r="A719" s="193"/>
      <c r="B719" s="207" t="e">
        <f>VLOOKUP(A719,Adr!A:B,2,FALSE)</f>
        <v>#N/A</v>
      </c>
      <c r="C719" s="194"/>
      <c r="D719" s="195"/>
      <c r="E719" s="212"/>
      <c r="F719" s="193"/>
      <c r="G719" s="194"/>
      <c r="H719" s="194"/>
      <c r="I719" s="193"/>
      <c r="J719" s="194"/>
      <c r="K719" s="209"/>
      <c r="L719" s="194" t="str">
        <f t="shared" si="11"/>
        <v/>
      </c>
      <c r="M719" s="209" t="e">
        <f t="shared" si="12"/>
        <v>#N/A</v>
      </c>
      <c r="N719" s="210" t="str">
        <f t="shared" si="13"/>
        <v/>
      </c>
    </row>
    <row r="720" spans="1:14" ht="9.75" customHeight="1" x14ac:dyDescent="0.25">
      <c r="A720" s="193"/>
      <c r="B720" s="207" t="e">
        <f>VLOOKUP(A720,Adr!A:B,2,FALSE)</f>
        <v>#N/A</v>
      </c>
      <c r="C720" s="194"/>
      <c r="D720" s="195"/>
      <c r="E720" s="212"/>
      <c r="F720" s="193"/>
      <c r="G720" s="194"/>
      <c r="H720" s="194"/>
      <c r="I720" s="193"/>
      <c r="J720" s="194"/>
      <c r="K720" s="209"/>
      <c r="L720" s="194" t="str">
        <f t="shared" si="11"/>
        <v/>
      </c>
      <c r="M720" s="209" t="e">
        <f t="shared" si="12"/>
        <v>#N/A</v>
      </c>
      <c r="N720" s="210" t="str">
        <f t="shared" si="13"/>
        <v/>
      </c>
    </row>
    <row r="721" spans="1:14" ht="9.75" customHeight="1" x14ac:dyDescent="0.25">
      <c r="A721" s="188"/>
      <c r="B721" s="207" t="e">
        <f>VLOOKUP(A721,Adr!A:B,2,FALSE)</f>
        <v>#N/A</v>
      </c>
      <c r="C721" s="189"/>
      <c r="D721" s="190"/>
      <c r="E721" s="212"/>
      <c r="F721" s="188"/>
      <c r="G721" s="189"/>
      <c r="H721" s="189"/>
      <c r="I721" s="193"/>
      <c r="J721" s="194"/>
      <c r="K721" s="209"/>
      <c r="L721" s="194" t="str">
        <f t="shared" si="11"/>
        <v/>
      </c>
      <c r="M721" s="209" t="e">
        <f t="shared" si="12"/>
        <v>#N/A</v>
      </c>
      <c r="N721" s="210" t="str">
        <f t="shared" si="13"/>
        <v/>
      </c>
    </row>
    <row r="722" spans="1:14" ht="9.75" customHeight="1" x14ac:dyDescent="0.25">
      <c r="A722" s="193"/>
      <c r="B722" s="207" t="e">
        <f>VLOOKUP(A722,Adr!A:B,2,FALSE)</f>
        <v>#N/A</v>
      </c>
      <c r="C722" s="104"/>
      <c r="D722" s="195"/>
      <c r="E722" s="212"/>
      <c r="F722" s="188"/>
      <c r="G722" s="189"/>
      <c r="H722" s="189"/>
      <c r="I722" s="194"/>
      <c r="J722" s="194"/>
      <c r="K722" s="209"/>
      <c r="L722" s="194" t="str">
        <f t="shared" si="11"/>
        <v/>
      </c>
      <c r="M722" s="209" t="e">
        <f t="shared" si="12"/>
        <v>#N/A</v>
      </c>
      <c r="N722" s="210" t="str">
        <f t="shared" si="13"/>
        <v/>
      </c>
    </row>
    <row r="723" spans="1:14" ht="9.75" customHeight="1" x14ac:dyDescent="0.25">
      <c r="A723" s="193"/>
      <c r="B723" s="207" t="e">
        <f>VLOOKUP(A723,Adr!A:B,2,FALSE)</f>
        <v>#N/A</v>
      </c>
      <c r="C723" s="104"/>
      <c r="D723" s="195"/>
      <c r="E723" s="212"/>
      <c r="F723" s="188"/>
      <c r="G723" s="189"/>
      <c r="H723" s="189"/>
      <c r="I723" s="194"/>
      <c r="J723" s="194"/>
      <c r="K723" s="209"/>
      <c r="L723" s="194" t="str">
        <f t="shared" si="11"/>
        <v/>
      </c>
      <c r="M723" s="209" t="e">
        <f t="shared" si="12"/>
        <v>#N/A</v>
      </c>
      <c r="N723" s="210" t="str">
        <f t="shared" si="13"/>
        <v/>
      </c>
    </row>
    <row r="724" spans="1:14" ht="9.75" customHeight="1" x14ac:dyDescent="0.25">
      <c r="A724" s="193"/>
      <c r="B724" s="207" t="e">
        <f>VLOOKUP(A724,Adr!A:B,2,FALSE)</f>
        <v>#N/A</v>
      </c>
      <c r="C724" s="194"/>
      <c r="D724" s="195"/>
      <c r="E724" s="212"/>
      <c r="F724" s="193"/>
      <c r="G724" s="194"/>
      <c r="H724" s="194"/>
      <c r="I724" s="193"/>
      <c r="J724" s="194"/>
      <c r="K724" s="209"/>
      <c r="L724" s="194" t="str">
        <f t="shared" si="11"/>
        <v/>
      </c>
      <c r="M724" s="209" t="e">
        <f t="shared" si="12"/>
        <v>#N/A</v>
      </c>
      <c r="N724" s="210" t="str">
        <f t="shared" si="13"/>
        <v/>
      </c>
    </row>
    <row r="725" spans="1:14" ht="9.75" customHeight="1" x14ac:dyDescent="0.25">
      <c r="A725" s="193"/>
      <c r="B725" s="207" t="e">
        <f>VLOOKUP(A725,Adr!A:B,2,FALSE)</f>
        <v>#N/A</v>
      </c>
      <c r="C725" s="189"/>
      <c r="D725" s="190"/>
      <c r="E725" s="212"/>
      <c r="F725" s="188"/>
      <c r="G725" s="189"/>
      <c r="H725" s="189"/>
      <c r="I725" s="193"/>
      <c r="J725" s="194"/>
      <c r="K725" s="209"/>
      <c r="L725" s="194" t="str">
        <f t="shared" si="11"/>
        <v/>
      </c>
      <c r="M725" s="209" t="e">
        <f t="shared" si="12"/>
        <v>#N/A</v>
      </c>
      <c r="N725" s="210" t="str">
        <f t="shared" si="13"/>
        <v/>
      </c>
    </row>
    <row r="726" spans="1:14" ht="9.75" customHeight="1" x14ac:dyDescent="0.25">
      <c r="A726" s="193"/>
      <c r="B726" s="207" t="e">
        <f>VLOOKUP(A726,Adr!A:B,2,FALSE)</f>
        <v>#N/A</v>
      </c>
      <c r="C726" s="189"/>
      <c r="D726" s="190"/>
      <c r="E726" s="212"/>
      <c r="F726" s="188"/>
      <c r="G726" s="189"/>
      <c r="H726" s="189"/>
      <c r="I726" s="193"/>
      <c r="J726" s="194"/>
      <c r="K726" s="209"/>
      <c r="L726" s="194" t="str">
        <f t="shared" si="11"/>
        <v/>
      </c>
      <c r="M726" s="209" t="e">
        <f t="shared" si="12"/>
        <v>#N/A</v>
      </c>
      <c r="N726" s="210" t="str">
        <f t="shared" si="13"/>
        <v/>
      </c>
    </row>
    <row r="727" spans="1:14" ht="9.75" customHeight="1" x14ac:dyDescent="0.25">
      <c r="A727" s="193"/>
      <c r="B727" s="207" t="e">
        <f>VLOOKUP(A727,Adr!A:B,2,FALSE)</f>
        <v>#N/A</v>
      </c>
      <c r="C727" s="104"/>
      <c r="D727" s="195"/>
      <c r="E727" s="212"/>
      <c r="F727" s="188"/>
      <c r="G727" s="189"/>
      <c r="H727" s="189"/>
      <c r="I727" s="194"/>
      <c r="J727" s="194"/>
      <c r="K727" s="209"/>
      <c r="L727" s="194" t="str">
        <f t="shared" si="11"/>
        <v/>
      </c>
      <c r="M727" s="209" t="e">
        <f t="shared" si="12"/>
        <v>#N/A</v>
      </c>
      <c r="N727" s="210" t="str">
        <f t="shared" si="13"/>
        <v/>
      </c>
    </row>
    <row r="728" spans="1:14" ht="9.75" customHeight="1" x14ac:dyDescent="0.25">
      <c r="A728" s="188"/>
      <c r="B728" s="207" t="e">
        <f>VLOOKUP(A728,Adr!A:B,2,FALSE)</f>
        <v>#N/A</v>
      </c>
      <c r="C728" s="189"/>
      <c r="D728" s="190"/>
      <c r="E728" s="208"/>
      <c r="F728" s="188"/>
      <c r="G728" s="189"/>
      <c r="H728" s="189"/>
      <c r="I728" s="193"/>
      <c r="J728" s="194"/>
      <c r="K728" s="209"/>
      <c r="L728" s="194" t="str">
        <f t="shared" si="11"/>
        <v/>
      </c>
      <c r="M728" s="209" t="e">
        <f t="shared" si="12"/>
        <v>#N/A</v>
      </c>
      <c r="N728" s="210" t="str">
        <f t="shared" si="13"/>
        <v/>
      </c>
    </row>
    <row r="729" spans="1:14" ht="9.75" customHeight="1" x14ac:dyDescent="0.25">
      <c r="A729" s="188"/>
      <c r="B729" s="207" t="e">
        <f>VLOOKUP(A729,Adr!A:B,2,FALSE)</f>
        <v>#N/A</v>
      </c>
      <c r="C729" s="189"/>
      <c r="D729" s="190"/>
      <c r="E729" s="208"/>
      <c r="F729" s="188"/>
      <c r="G729" s="189"/>
      <c r="H729" s="189"/>
      <c r="I729" s="193"/>
      <c r="J729" s="194"/>
      <c r="K729" s="209"/>
      <c r="L729" s="194" t="str">
        <f t="shared" si="11"/>
        <v/>
      </c>
      <c r="M729" s="209" t="e">
        <f t="shared" si="12"/>
        <v>#N/A</v>
      </c>
      <c r="N729" s="210" t="str">
        <f t="shared" si="13"/>
        <v/>
      </c>
    </row>
    <row r="730" spans="1:14" ht="9.75" customHeight="1" x14ac:dyDescent="0.25">
      <c r="A730" s="188"/>
      <c r="B730" s="207" t="e">
        <f>VLOOKUP(A730,Adr!A:B,2,FALSE)</f>
        <v>#N/A</v>
      </c>
      <c r="C730" s="189"/>
      <c r="D730" s="190"/>
      <c r="E730" s="208"/>
      <c r="F730" s="188"/>
      <c r="G730" s="189"/>
      <c r="H730" s="189"/>
      <c r="I730" s="193"/>
      <c r="J730" s="194"/>
      <c r="K730" s="209"/>
      <c r="L730" s="194" t="str">
        <f t="shared" si="11"/>
        <v/>
      </c>
      <c r="M730" s="209" t="e">
        <f t="shared" si="12"/>
        <v>#N/A</v>
      </c>
      <c r="N730" s="210" t="str">
        <f t="shared" si="13"/>
        <v/>
      </c>
    </row>
    <row r="731" spans="1:14" ht="9.75" customHeight="1" x14ac:dyDescent="0.25">
      <c r="A731" s="188"/>
      <c r="B731" s="207" t="e">
        <f>VLOOKUP(A731,Adr!A:B,2,FALSE)</f>
        <v>#N/A</v>
      </c>
      <c r="C731" s="189"/>
      <c r="D731" s="190"/>
      <c r="E731" s="208"/>
      <c r="F731" s="188"/>
      <c r="G731" s="189"/>
      <c r="H731" s="189"/>
      <c r="I731" s="193"/>
      <c r="J731" s="194"/>
      <c r="K731" s="209"/>
      <c r="L731" s="194" t="str">
        <f t="shared" si="11"/>
        <v/>
      </c>
      <c r="M731" s="209" t="e">
        <f t="shared" si="12"/>
        <v>#N/A</v>
      </c>
      <c r="N731" s="210" t="str">
        <f t="shared" si="13"/>
        <v/>
      </c>
    </row>
    <row r="732" spans="1:14" ht="9.75" customHeight="1" x14ac:dyDescent="0.25">
      <c r="A732" s="188"/>
      <c r="B732" s="207" t="e">
        <f>VLOOKUP(A732,Adr!A:B,2,FALSE)</f>
        <v>#N/A</v>
      </c>
      <c r="C732" s="189"/>
      <c r="D732" s="190"/>
      <c r="E732" s="208"/>
      <c r="F732" s="188"/>
      <c r="G732" s="189"/>
      <c r="H732" s="189"/>
      <c r="I732" s="193"/>
      <c r="J732" s="194"/>
      <c r="K732" s="209"/>
      <c r="L732" s="194" t="str">
        <f t="shared" si="11"/>
        <v/>
      </c>
      <c r="M732" s="209" t="e">
        <f t="shared" si="12"/>
        <v>#N/A</v>
      </c>
      <c r="N732" s="210" t="str">
        <f t="shared" si="13"/>
        <v/>
      </c>
    </row>
    <row r="733" spans="1:14" ht="9.75" customHeight="1" x14ac:dyDescent="0.25">
      <c r="A733" s="188"/>
      <c r="B733" s="207" t="e">
        <f>VLOOKUP(A733,Adr!A:B,2,FALSE)</f>
        <v>#N/A</v>
      </c>
      <c r="C733" s="189"/>
      <c r="D733" s="190"/>
      <c r="E733" s="208"/>
      <c r="F733" s="188"/>
      <c r="G733" s="189"/>
      <c r="H733" s="189"/>
      <c r="I733" s="193"/>
      <c r="J733" s="194"/>
      <c r="K733" s="209"/>
      <c r="L733" s="194" t="str">
        <f t="shared" si="11"/>
        <v/>
      </c>
      <c r="M733" s="209" t="e">
        <f t="shared" si="12"/>
        <v>#N/A</v>
      </c>
      <c r="N733" s="210" t="str">
        <f t="shared" si="13"/>
        <v/>
      </c>
    </row>
    <row r="734" spans="1:14" ht="9.75" customHeight="1" x14ac:dyDescent="0.25">
      <c r="A734" s="188"/>
      <c r="B734" s="207" t="e">
        <f>VLOOKUP(A734,Adr!A:B,2,FALSE)</f>
        <v>#N/A</v>
      </c>
      <c r="C734" s="189"/>
      <c r="D734" s="190"/>
      <c r="E734" s="208"/>
      <c r="F734" s="188"/>
      <c r="G734" s="189"/>
      <c r="H734" s="189"/>
      <c r="I734" s="193"/>
      <c r="J734" s="194"/>
      <c r="K734" s="209"/>
      <c r="L734" s="194" t="str">
        <f t="shared" si="11"/>
        <v/>
      </c>
      <c r="M734" s="209" t="e">
        <f t="shared" si="12"/>
        <v>#N/A</v>
      </c>
      <c r="N734" s="210" t="str">
        <f t="shared" si="13"/>
        <v/>
      </c>
    </row>
    <row r="735" spans="1:14" ht="9.75" customHeight="1" x14ac:dyDescent="0.25">
      <c r="A735" s="188"/>
      <c r="B735" s="207" t="e">
        <f>VLOOKUP(A735,Adr!A:B,2,FALSE)</f>
        <v>#N/A</v>
      </c>
      <c r="C735" s="189"/>
      <c r="D735" s="190"/>
      <c r="E735" s="208"/>
      <c r="F735" s="188"/>
      <c r="G735" s="189"/>
      <c r="H735" s="189"/>
      <c r="I735" s="193"/>
      <c r="J735" s="194"/>
      <c r="K735" s="209"/>
      <c r="L735" s="194" t="str">
        <f t="shared" si="11"/>
        <v/>
      </c>
      <c r="M735" s="209" t="e">
        <f t="shared" si="12"/>
        <v>#N/A</v>
      </c>
      <c r="N735" s="210" t="str">
        <f t="shared" si="13"/>
        <v/>
      </c>
    </row>
    <row r="736" spans="1:14" ht="9.75" customHeight="1" x14ac:dyDescent="0.25">
      <c r="A736" s="188"/>
      <c r="B736" s="207" t="e">
        <f>VLOOKUP(A736,Adr!A:B,2,FALSE)</f>
        <v>#N/A</v>
      </c>
      <c r="C736" s="189"/>
      <c r="D736" s="190"/>
      <c r="E736" s="208"/>
      <c r="F736" s="188"/>
      <c r="G736" s="189"/>
      <c r="H736" s="189"/>
      <c r="I736" s="193"/>
      <c r="J736" s="194"/>
      <c r="K736" s="209"/>
      <c r="L736" s="194" t="str">
        <f t="shared" si="11"/>
        <v/>
      </c>
      <c r="M736" s="209" t="e">
        <f t="shared" si="12"/>
        <v>#N/A</v>
      </c>
      <c r="N736" s="210" t="str">
        <f t="shared" si="13"/>
        <v/>
      </c>
    </row>
    <row r="737" spans="1:14" ht="9.75" customHeight="1" x14ac:dyDescent="0.25">
      <c r="A737" s="188"/>
      <c r="B737" s="207" t="e">
        <f>VLOOKUP(A737,Adr!A:B,2,FALSE)</f>
        <v>#N/A</v>
      </c>
      <c r="C737" s="189"/>
      <c r="D737" s="190"/>
      <c r="E737" s="208"/>
      <c r="F737" s="188"/>
      <c r="G737" s="189"/>
      <c r="H737" s="189"/>
      <c r="I737" s="193"/>
      <c r="J737" s="194"/>
      <c r="K737" s="209"/>
      <c r="L737" s="194" t="str">
        <f t="shared" si="11"/>
        <v/>
      </c>
      <c r="M737" s="209" t="e">
        <f t="shared" si="12"/>
        <v>#N/A</v>
      </c>
      <c r="N737" s="210" t="str">
        <f t="shared" si="13"/>
        <v/>
      </c>
    </row>
    <row r="738" spans="1:14" ht="9.75" customHeight="1" x14ac:dyDescent="0.25">
      <c r="A738" s="188"/>
      <c r="B738" s="207" t="e">
        <f>VLOOKUP(A738,Adr!A:B,2,FALSE)</f>
        <v>#N/A</v>
      </c>
      <c r="C738" s="189"/>
      <c r="D738" s="190"/>
      <c r="E738" s="208"/>
      <c r="F738" s="188"/>
      <c r="G738" s="189"/>
      <c r="H738" s="189"/>
      <c r="I738" s="193"/>
      <c r="J738" s="194"/>
      <c r="K738" s="209"/>
      <c r="L738" s="194" t="str">
        <f t="shared" si="11"/>
        <v/>
      </c>
      <c r="M738" s="209" t="e">
        <f t="shared" si="12"/>
        <v>#N/A</v>
      </c>
      <c r="N738" s="210" t="str">
        <f t="shared" si="13"/>
        <v/>
      </c>
    </row>
    <row r="739" spans="1:14" ht="9.75" customHeight="1" x14ac:dyDescent="0.25">
      <c r="A739" s="188"/>
      <c r="B739" s="207" t="e">
        <f>VLOOKUP(A739,Adr!A:B,2,FALSE)</f>
        <v>#N/A</v>
      </c>
      <c r="C739" s="189"/>
      <c r="D739" s="190"/>
      <c r="E739" s="208"/>
      <c r="F739" s="188"/>
      <c r="G739" s="189"/>
      <c r="H739" s="189"/>
      <c r="I739" s="193"/>
      <c r="J739" s="194"/>
      <c r="K739" s="209"/>
      <c r="L739" s="194" t="str">
        <f t="shared" si="11"/>
        <v/>
      </c>
      <c r="M739" s="209" t="e">
        <f t="shared" si="12"/>
        <v>#N/A</v>
      </c>
      <c r="N739" s="210" t="str">
        <f t="shared" si="13"/>
        <v/>
      </c>
    </row>
    <row r="740" spans="1:14" ht="9.75" customHeight="1" x14ac:dyDescent="0.25">
      <c r="A740" s="188"/>
      <c r="B740" s="207" t="e">
        <f>VLOOKUP(A740,Adr!A:B,2,FALSE)</f>
        <v>#N/A</v>
      </c>
      <c r="C740" s="189"/>
      <c r="D740" s="190"/>
      <c r="E740" s="208"/>
      <c r="F740" s="188"/>
      <c r="G740" s="189"/>
      <c r="H740" s="189"/>
      <c r="I740" s="193"/>
      <c r="J740" s="194"/>
      <c r="K740" s="209"/>
      <c r="L740" s="194" t="str">
        <f t="shared" si="11"/>
        <v/>
      </c>
      <c r="M740" s="209" t="e">
        <f t="shared" si="12"/>
        <v>#N/A</v>
      </c>
      <c r="N740" s="210" t="str">
        <f t="shared" si="13"/>
        <v/>
      </c>
    </row>
    <row r="741" spans="1:14" ht="9.75" customHeight="1" x14ac:dyDescent="0.25">
      <c r="A741" s="188"/>
      <c r="B741" s="207" t="e">
        <f>VLOOKUP(A741,Adr!A:B,2,FALSE)</f>
        <v>#N/A</v>
      </c>
      <c r="C741" s="189"/>
      <c r="D741" s="190"/>
      <c r="E741" s="208"/>
      <c r="F741" s="188"/>
      <c r="G741" s="189"/>
      <c r="H741" s="189"/>
      <c r="I741" s="193"/>
      <c r="J741" s="194"/>
      <c r="K741" s="209"/>
      <c r="L741" s="194" t="str">
        <f t="shared" si="11"/>
        <v/>
      </c>
      <c r="M741" s="209" t="e">
        <f t="shared" si="12"/>
        <v>#N/A</v>
      </c>
      <c r="N741" s="210" t="str">
        <f t="shared" si="13"/>
        <v/>
      </c>
    </row>
    <row r="742" spans="1:14" ht="9.75" customHeight="1" x14ac:dyDescent="0.25">
      <c r="A742" s="188"/>
      <c r="B742" s="207" t="e">
        <f>VLOOKUP(A742,Adr!A:B,2,FALSE)</f>
        <v>#N/A</v>
      </c>
      <c r="C742" s="189"/>
      <c r="D742" s="190"/>
      <c r="E742" s="208"/>
      <c r="F742" s="188"/>
      <c r="G742" s="189"/>
      <c r="H742" s="189"/>
      <c r="I742" s="193"/>
      <c r="J742" s="194"/>
      <c r="K742" s="209"/>
      <c r="L742" s="194" t="str">
        <f t="shared" si="11"/>
        <v/>
      </c>
      <c r="M742" s="209" t="e">
        <f t="shared" si="12"/>
        <v>#N/A</v>
      </c>
      <c r="N742" s="210" t="str">
        <f t="shared" si="13"/>
        <v/>
      </c>
    </row>
    <row r="743" spans="1:14" ht="9.75" customHeight="1" x14ac:dyDescent="0.25">
      <c r="A743" s="188"/>
      <c r="B743" s="207" t="e">
        <f>VLOOKUP(A743,Adr!A:B,2,FALSE)</f>
        <v>#N/A</v>
      </c>
      <c r="C743" s="189"/>
      <c r="D743" s="190"/>
      <c r="E743" s="208"/>
      <c r="F743" s="188"/>
      <c r="G743" s="189"/>
      <c r="H743" s="189"/>
      <c r="I743" s="193"/>
      <c r="J743" s="194"/>
      <c r="K743" s="209"/>
      <c r="L743" s="194" t="str">
        <f t="shared" si="11"/>
        <v/>
      </c>
      <c r="M743" s="209" t="e">
        <f t="shared" si="12"/>
        <v>#N/A</v>
      </c>
      <c r="N743" s="210" t="str">
        <f t="shared" si="13"/>
        <v/>
      </c>
    </row>
    <row r="744" spans="1:14" ht="9.75" customHeight="1" x14ac:dyDescent="0.25">
      <c r="A744" s="188"/>
      <c r="B744" s="207" t="e">
        <f>VLOOKUP(A744,Adr!A:B,2,FALSE)</f>
        <v>#N/A</v>
      </c>
      <c r="C744" s="189"/>
      <c r="D744" s="190"/>
      <c r="E744" s="208"/>
      <c r="F744" s="188"/>
      <c r="G744" s="189"/>
      <c r="H744" s="189"/>
      <c r="I744" s="193"/>
      <c r="J744" s="194"/>
      <c r="K744" s="209"/>
      <c r="L744" s="194" t="str">
        <f t="shared" si="11"/>
        <v/>
      </c>
      <c r="M744" s="209" t="e">
        <f t="shared" si="12"/>
        <v>#N/A</v>
      </c>
      <c r="N744" s="210" t="str">
        <f t="shared" si="13"/>
        <v/>
      </c>
    </row>
    <row r="745" spans="1:14" ht="9.75" customHeight="1" x14ac:dyDescent="0.25">
      <c r="A745" s="188"/>
      <c r="B745" s="207" t="e">
        <f>VLOOKUP(A745,Adr!A:B,2,FALSE)</f>
        <v>#N/A</v>
      </c>
      <c r="C745" s="189"/>
      <c r="D745" s="190"/>
      <c r="E745" s="208"/>
      <c r="F745" s="188"/>
      <c r="G745" s="189"/>
      <c r="H745" s="189"/>
      <c r="I745" s="193"/>
      <c r="J745" s="194"/>
      <c r="K745" s="209"/>
      <c r="L745" s="194" t="str">
        <f t="shared" si="11"/>
        <v/>
      </c>
      <c r="M745" s="209" t="e">
        <f t="shared" si="12"/>
        <v>#N/A</v>
      </c>
      <c r="N745" s="210" t="str">
        <f t="shared" si="13"/>
        <v/>
      </c>
    </row>
    <row r="746" spans="1:14" ht="9.75" customHeight="1" x14ac:dyDescent="0.25">
      <c r="A746" s="188"/>
      <c r="B746" s="207" t="e">
        <f>VLOOKUP(A746,Adr!A:B,2,FALSE)</f>
        <v>#N/A</v>
      </c>
      <c r="C746" s="189"/>
      <c r="D746" s="190"/>
      <c r="E746" s="208"/>
      <c r="F746" s="188"/>
      <c r="G746" s="189"/>
      <c r="H746" s="189"/>
      <c r="I746" s="193"/>
      <c r="J746" s="194"/>
      <c r="K746" s="209"/>
      <c r="L746" s="194" t="str">
        <f t="shared" si="11"/>
        <v/>
      </c>
      <c r="M746" s="209" t="e">
        <f t="shared" si="12"/>
        <v>#N/A</v>
      </c>
      <c r="N746" s="210" t="str">
        <f t="shared" si="13"/>
        <v/>
      </c>
    </row>
    <row r="747" spans="1:14" ht="9.75" customHeight="1" x14ac:dyDescent="0.25">
      <c r="A747" s="188"/>
      <c r="B747" s="207" t="e">
        <f>VLOOKUP(A747,Adr!A:B,2,FALSE)</f>
        <v>#N/A</v>
      </c>
      <c r="C747" s="189"/>
      <c r="D747" s="190"/>
      <c r="E747" s="208"/>
      <c r="F747" s="188"/>
      <c r="G747" s="189"/>
      <c r="H747" s="189"/>
      <c r="I747" s="193"/>
      <c r="J747" s="194"/>
      <c r="K747" s="209"/>
      <c r="L747" s="194" t="str">
        <f t="shared" si="11"/>
        <v/>
      </c>
      <c r="M747" s="209" t="e">
        <f t="shared" si="12"/>
        <v>#N/A</v>
      </c>
      <c r="N747" s="210" t="str">
        <f t="shared" si="13"/>
        <v/>
      </c>
    </row>
    <row r="748" spans="1:14" ht="9.75" customHeight="1" x14ac:dyDescent="0.25">
      <c r="A748" s="188"/>
      <c r="B748" s="207" t="e">
        <f>VLOOKUP(A748,Adr!A:B,2,FALSE)</f>
        <v>#N/A</v>
      </c>
      <c r="C748" s="189"/>
      <c r="D748" s="190"/>
      <c r="E748" s="208"/>
      <c r="F748" s="188"/>
      <c r="G748" s="189"/>
      <c r="H748" s="189"/>
      <c r="I748" s="193"/>
      <c r="J748" s="194"/>
      <c r="K748" s="209"/>
      <c r="L748" s="194" t="str">
        <f t="shared" si="11"/>
        <v/>
      </c>
      <c r="M748" s="209" t="e">
        <f t="shared" si="12"/>
        <v>#N/A</v>
      </c>
      <c r="N748" s="210" t="str">
        <f t="shared" si="13"/>
        <v/>
      </c>
    </row>
    <row r="749" spans="1:14" ht="9.75" customHeight="1" x14ac:dyDescent="0.25">
      <c r="A749" s="188"/>
      <c r="B749" s="207" t="e">
        <f>VLOOKUP(A749,Adr!A:B,2,FALSE)</f>
        <v>#N/A</v>
      </c>
      <c r="C749" s="189"/>
      <c r="D749" s="190"/>
      <c r="E749" s="208"/>
      <c r="F749" s="188"/>
      <c r="G749" s="189"/>
      <c r="H749" s="189"/>
      <c r="I749" s="193"/>
      <c r="J749" s="194"/>
      <c r="K749" s="209"/>
      <c r="L749" s="194" t="str">
        <f t="shared" si="11"/>
        <v/>
      </c>
      <c r="M749" s="209" t="e">
        <f t="shared" si="12"/>
        <v>#N/A</v>
      </c>
      <c r="N749" s="210" t="str">
        <f t="shared" si="13"/>
        <v/>
      </c>
    </row>
    <row r="750" spans="1:14" ht="9.75" customHeight="1" x14ac:dyDescent="0.25">
      <c r="A750" s="188"/>
      <c r="B750" s="207" t="e">
        <f>VLOOKUP(A750,Adr!A:B,2,FALSE)</f>
        <v>#N/A</v>
      </c>
      <c r="C750" s="189"/>
      <c r="D750" s="190"/>
      <c r="E750" s="208"/>
      <c r="F750" s="188"/>
      <c r="G750" s="189"/>
      <c r="H750" s="189"/>
      <c r="I750" s="193"/>
      <c r="J750" s="194"/>
      <c r="K750" s="209"/>
      <c r="L750" s="194" t="str">
        <f t="shared" si="11"/>
        <v/>
      </c>
      <c r="M750" s="209" t="e">
        <f t="shared" si="12"/>
        <v>#N/A</v>
      </c>
      <c r="N750" s="210" t="str">
        <f t="shared" si="13"/>
        <v/>
      </c>
    </row>
    <row r="751" spans="1:14" ht="9.75" customHeight="1" x14ac:dyDescent="0.25">
      <c r="A751" s="188"/>
      <c r="B751" s="207" t="e">
        <f>VLOOKUP(A751,Adr!A:B,2,FALSE)</f>
        <v>#N/A</v>
      </c>
      <c r="C751" s="189"/>
      <c r="D751" s="190"/>
      <c r="E751" s="208"/>
      <c r="F751" s="188"/>
      <c r="G751" s="189"/>
      <c r="H751" s="189"/>
      <c r="I751" s="193"/>
      <c r="J751" s="194"/>
      <c r="K751" s="209"/>
      <c r="L751" s="194" t="str">
        <f t="shared" si="11"/>
        <v/>
      </c>
      <c r="M751" s="209" t="e">
        <f t="shared" si="12"/>
        <v>#N/A</v>
      </c>
      <c r="N751" s="210" t="str">
        <f t="shared" si="13"/>
        <v/>
      </c>
    </row>
    <row r="752" spans="1:14" ht="9.75" customHeight="1" x14ac:dyDescent="0.25">
      <c r="A752" s="193"/>
      <c r="B752" s="207" t="e">
        <f>VLOOKUP(A752,Adr!A:B,2,FALSE)</f>
        <v>#N/A</v>
      </c>
      <c r="C752" s="211"/>
      <c r="D752" s="190"/>
      <c r="E752" s="212"/>
      <c r="F752" s="193"/>
      <c r="G752" s="194"/>
      <c r="H752" s="194"/>
      <c r="I752" s="194"/>
      <c r="J752" s="194"/>
      <c r="K752" s="209"/>
      <c r="L752" s="194" t="str">
        <f t="shared" si="11"/>
        <v/>
      </c>
      <c r="M752" s="209" t="e">
        <f t="shared" si="12"/>
        <v>#N/A</v>
      </c>
      <c r="N752" s="210" t="str">
        <f t="shared" si="13"/>
        <v/>
      </c>
    </row>
    <row r="753" spans="1:14" ht="9.75" customHeight="1" x14ac:dyDescent="0.25">
      <c r="A753" s="193"/>
      <c r="B753" s="207" t="e">
        <f>VLOOKUP(A753,Adr!A:B,2,FALSE)</f>
        <v>#N/A</v>
      </c>
      <c r="C753" s="211"/>
      <c r="D753" s="190"/>
      <c r="E753" s="212"/>
      <c r="F753" s="193"/>
      <c r="G753" s="194"/>
      <c r="H753" s="194"/>
      <c r="I753" s="194"/>
      <c r="J753" s="194"/>
      <c r="K753" s="209"/>
      <c r="L753" s="194" t="str">
        <f t="shared" si="11"/>
        <v/>
      </c>
      <c r="M753" s="209" t="e">
        <f t="shared" si="12"/>
        <v>#N/A</v>
      </c>
      <c r="N753" s="210" t="str">
        <f t="shared" si="13"/>
        <v/>
      </c>
    </row>
    <row r="754" spans="1:14" ht="9.75" customHeight="1" x14ac:dyDescent="0.25">
      <c r="A754" s="193"/>
      <c r="B754" s="207" t="e">
        <f>VLOOKUP(A754,Adr!A:B,2,FALSE)</f>
        <v>#N/A</v>
      </c>
      <c r="C754" s="211"/>
      <c r="D754" s="190"/>
      <c r="E754" s="212"/>
      <c r="F754" s="193"/>
      <c r="G754" s="194"/>
      <c r="H754" s="194"/>
      <c r="I754" s="194"/>
      <c r="J754" s="194"/>
      <c r="K754" s="209"/>
      <c r="L754" s="194" t="str">
        <f t="shared" si="11"/>
        <v/>
      </c>
      <c r="M754" s="209" t="e">
        <f t="shared" si="12"/>
        <v>#N/A</v>
      </c>
      <c r="N754" s="210" t="str">
        <f t="shared" si="13"/>
        <v/>
      </c>
    </row>
    <row r="755" spans="1:14" ht="9.75" customHeight="1" x14ac:dyDescent="0.25">
      <c r="A755" s="193"/>
      <c r="B755" s="207" t="e">
        <f>VLOOKUP(A755,Adr!A:B,2,FALSE)</f>
        <v>#N/A</v>
      </c>
      <c r="C755" s="211"/>
      <c r="D755" s="190"/>
      <c r="E755" s="212"/>
      <c r="F755" s="193"/>
      <c r="G755" s="194"/>
      <c r="H755" s="194"/>
      <c r="I755" s="194"/>
      <c r="J755" s="194"/>
      <c r="K755" s="209"/>
      <c r="L755" s="194" t="str">
        <f t="shared" si="11"/>
        <v/>
      </c>
      <c r="M755" s="209" t="e">
        <f t="shared" si="12"/>
        <v>#N/A</v>
      </c>
      <c r="N755" s="210" t="str">
        <f t="shared" si="13"/>
        <v/>
      </c>
    </row>
    <row r="756" spans="1:14" ht="9.75" customHeight="1" x14ac:dyDescent="0.25">
      <c r="A756" s="188"/>
      <c r="B756" s="207" t="e">
        <f>VLOOKUP(A756,Adr!A:B,2,FALSE)</f>
        <v>#N/A</v>
      </c>
      <c r="C756" s="189"/>
      <c r="D756" s="190"/>
      <c r="E756" s="212"/>
      <c r="F756" s="188"/>
      <c r="G756" s="189"/>
      <c r="H756" s="189"/>
      <c r="I756" s="193"/>
      <c r="J756" s="194"/>
      <c r="K756" s="209"/>
      <c r="L756" s="194" t="str">
        <f t="shared" si="11"/>
        <v/>
      </c>
      <c r="M756" s="209" t="e">
        <f t="shared" si="12"/>
        <v>#N/A</v>
      </c>
      <c r="N756" s="210" t="str">
        <f t="shared" si="13"/>
        <v/>
      </c>
    </row>
    <row r="757" spans="1:14" ht="9.75" customHeight="1" x14ac:dyDescent="0.25">
      <c r="A757" s="193"/>
      <c r="B757" s="207" t="e">
        <f>VLOOKUP(A757,Adr!A:B,2,FALSE)</f>
        <v>#N/A</v>
      </c>
      <c r="C757" s="104"/>
      <c r="D757" s="195"/>
      <c r="E757" s="212"/>
      <c r="F757" s="188"/>
      <c r="G757" s="189"/>
      <c r="H757" s="189"/>
      <c r="I757" s="194"/>
      <c r="J757" s="194"/>
      <c r="K757" s="209"/>
      <c r="L757" s="194" t="str">
        <f t="shared" si="11"/>
        <v/>
      </c>
      <c r="M757" s="209" t="e">
        <f t="shared" si="12"/>
        <v>#N/A</v>
      </c>
      <c r="N757" s="210" t="str">
        <f t="shared" si="13"/>
        <v/>
      </c>
    </row>
    <row r="758" spans="1:14" ht="9.75" customHeight="1" x14ac:dyDescent="0.25">
      <c r="A758" s="193"/>
      <c r="B758" s="207" t="e">
        <f>VLOOKUP(A758,Adr!A:B,2,FALSE)</f>
        <v>#N/A</v>
      </c>
      <c r="C758" s="104"/>
      <c r="D758" s="195"/>
      <c r="E758" s="212"/>
      <c r="F758" s="188"/>
      <c r="G758" s="189"/>
      <c r="H758" s="189"/>
      <c r="I758" s="194"/>
      <c r="J758" s="194"/>
      <c r="K758" s="209"/>
      <c r="L758" s="194" t="str">
        <f t="shared" si="11"/>
        <v/>
      </c>
      <c r="M758" s="209" t="e">
        <f t="shared" si="12"/>
        <v>#N/A</v>
      </c>
      <c r="N758" s="210" t="str">
        <f t="shared" si="13"/>
        <v/>
      </c>
    </row>
    <row r="759" spans="1:14" ht="9.75" customHeight="1" x14ac:dyDescent="0.25">
      <c r="A759" s="193"/>
      <c r="B759" s="207" t="e">
        <f>VLOOKUP(A759,Adr!A:B,2,FALSE)</f>
        <v>#N/A</v>
      </c>
      <c r="C759" s="189"/>
      <c r="D759" s="190"/>
      <c r="E759" s="212"/>
      <c r="F759" s="188"/>
      <c r="G759" s="189"/>
      <c r="H759" s="189"/>
      <c r="I759" s="193"/>
      <c r="J759" s="194"/>
      <c r="K759" s="209"/>
      <c r="L759" s="194" t="str">
        <f t="shared" si="11"/>
        <v/>
      </c>
      <c r="M759" s="209" t="e">
        <f t="shared" si="12"/>
        <v>#N/A</v>
      </c>
      <c r="N759" s="210" t="str">
        <f t="shared" si="13"/>
        <v/>
      </c>
    </row>
    <row r="760" spans="1:14" ht="9.75" customHeight="1" x14ac:dyDescent="0.25">
      <c r="A760" s="193"/>
      <c r="B760" s="207" t="e">
        <f>VLOOKUP(A760,Adr!A:B,2,FALSE)</f>
        <v>#N/A</v>
      </c>
      <c r="C760" s="189"/>
      <c r="D760" s="190"/>
      <c r="E760" s="212"/>
      <c r="F760" s="188"/>
      <c r="G760" s="189"/>
      <c r="H760" s="189"/>
      <c r="I760" s="193"/>
      <c r="J760" s="194"/>
      <c r="K760" s="209"/>
      <c r="L760" s="194" t="str">
        <f t="shared" si="11"/>
        <v/>
      </c>
      <c r="M760" s="209" t="e">
        <f t="shared" si="12"/>
        <v>#N/A</v>
      </c>
      <c r="N760" s="210" t="str">
        <f t="shared" si="13"/>
        <v/>
      </c>
    </row>
    <row r="761" spans="1:14" ht="9.75" customHeight="1" x14ac:dyDescent="0.25">
      <c r="A761" s="193"/>
      <c r="B761" s="207" t="e">
        <f>VLOOKUP(A761,Adr!A:B,2,FALSE)</f>
        <v>#N/A</v>
      </c>
      <c r="C761" s="189"/>
      <c r="D761" s="190"/>
      <c r="E761" s="212"/>
      <c r="F761" s="188"/>
      <c r="G761" s="189"/>
      <c r="H761" s="189"/>
      <c r="I761" s="193"/>
      <c r="J761" s="194"/>
      <c r="K761" s="209"/>
      <c r="L761" s="194" t="str">
        <f t="shared" si="11"/>
        <v/>
      </c>
      <c r="M761" s="209" t="e">
        <f t="shared" si="12"/>
        <v>#N/A</v>
      </c>
      <c r="N761" s="210" t="str">
        <f t="shared" si="13"/>
        <v/>
      </c>
    </row>
    <row r="762" spans="1:14" ht="9.75" customHeight="1" x14ac:dyDescent="0.25">
      <c r="A762" s="188"/>
      <c r="B762" s="207" t="e">
        <f>VLOOKUP(A762,Adr!A:B,2,FALSE)</f>
        <v>#N/A</v>
      </c>
      <c r="C762" s="189"/>
      <c r="D762" s="190"/>
      <c r="E762" s="208"/>
      <c r="F762" s="188"/>
      <c r="G762" s="189"/>
      <c r="H762" s="189"/>
      <c r="I762" s="193"/>
      <c r="J762" s="194"/>
      <c r="K762" s="209"/>
      <c r="L762" s="194" t="str">
        <f t="shared" si="11"/>
        <v/>
      </c>
      <c r="M762" s="209" t="e">
        <f t="shared" si="12"/>
        <v>#N/A</v>
      </c>
      <c r="N762" s="210" t="str">
        <f t="shared" si="13"/>
        <v/>
      </c>
    </row>
    <row r="763" spans="1:14" ht="9.75" customHeight="1" x14ac:dyDescent="0.25">
      <c r="A763" s="192"/>
      <c r="B763" s="191"/>
      <c r="C763" s="211"/>
      <c r="D763" s="214"/>
      <c r="E763" s="215"/>
      <c r="F763" s="192"/>
      <c r="G763" s="189"/>
      <c r="H763" s="189"/>
      <c r="I763" s="210"/>
      <c r="J763" s="210"/>
      <c r="K763" s="210"/>
      <c r="L763" s="210"/>
      <c r="M763" s="210"/>
      <c r="N763" s="210"/>
    </row>
    <row r="764" spans="1:14" ht="9.75" customHeight="1" x14ac:dyDescent="0.25">
      <c r="A764" s="192"/>
      <c r="B764" s="191"/>
      <c r="C764" s="211"/>
      <c r="D764" s="214"/>
      <c r="E764" s="215"/>
      <c r="F764" s="192"/>
      <c r="G764" s="189"/>
      <c r="H764" s="189"/>
      <c r="I764" s="210"/>
      <c r="J764" s="210"/>
      <c r="K764" s="210"/>
      <c r="L764" s="210"/>
      <c r="M764" s="210"/>
      <c r="N764" s="210"/>
    </row>
    <row r="765" spans="1:14" ht="9.75" customHeight="1" x14ac:dyDescent="0.25">
      <c r="A765" s="192"/>
      <c r="B765" s="191"/>
      <c r="C765" s="191"/>
      <c r="D765" s="214"/>
      <c r="E765" s="215"/>
      <c r="F765" s="192"/>
      <c r="G765" s="189"/>
      <c r="H765" s="189"/>
      <c r="I765" s="210"/>
      <c r="J765" s="210"/>
      <c r="K765" s="210"/>
      <c r="L765" s="210"/>
      <c r="M765" s="210"/>
      <c r="N765" s="210"/>
    </row>
    <row r="766" spans="1:14" ht="9.75" customHeight="1" x14ac:dyDescent="0.25">
      <c r="A766" s="192"/>
      <c r="B766" s="191"/>
      <c r="C766" s="191"/>
      <c r="D766" s="214"/>
      <c r="E766" s="215"/>
      <c r="F766" s="192"/>
      <c r="G766" s="189"/>
      <c r="H766" s="189"/>
      <c r="I766" s="210"/>
      <c r="J766" s="210"/>
      <c r="K766" s="210"/>
      <c r="L766" s="210"/>
      <c r="M766" s="210"/>
      <c r="N766" s="210"/>
    </row>
    <row r="767" spans="1:14" ht="9.75" customHeight="1" x14ac:dyDescent="0.25">
      <c r="A767" s="192"/>
      <c r="B767" s="191"/>
      <c r="C767" s="191"/>
      <c r="D767" s="214"/>
      <c r="E767" s="215"/>
      <c r="F767" s="192"/>
      <c r="G767" s="189"/>
      <c r="H767" s="189"/>
      <c r="I767" s="210"/>
      <c r="J767" s="210"/>
      <c r="K767" s="210"/>
      <c r="L767" s="210"/>
      <c r="M767" s="210"/>
      <c r="N767" s="210"/>
    </row>
    <row r="768" spans="1:14" ht="9.75" customHeight="1" x14ac:dyDescent="0.25">
      <c r="A768" s="192"/>
      <c r="B768" s="191"/>
      <c r="C768" s="191"/>
      <c r="D768" s="214"/>
      <c r="E768" s="215"/>
      <c r="F768" s="192"/>
      <c r="G768" s="189"/>
      <c r="H768" s="189"/>
      <c r="I768" s="210"/>
      <c r="J768" s="210"/>
      <c r="K768" s="210"/>
      <c r="L768" s="210"/>
      <c r="M768" s="210"/>
      <c r="N768" s="210"/>
    </row>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paperSize="9" orientation="portrait"/>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1000"/>
  <sheetViews>
    <sheetView workbookViewId="0">
      <pane ySplit="1" topLeftCell="A2" activePane="bottomLeft" state="frozen"/>
      <selection pane="bottomLeft" activeCell="B3" sqref="B3"/>
    </sheetView>
  </sheetViews>
  <sheetFormatPr defaultColWidth="12.6328125" defaultRowHeight="15" customHeight="1" x14ac:dyDescent="0.25"/>
  <cols>
    <col min="1" max="1" width="24.08984375" customWidth="1"/>
    <col min="2" max="2" width="2.08984375" customWidth="1"/>
    <col min="3" max="3" width="5" customWidth="1"/>
    <col min="4" max="4" width="14" customWidth="1"/>
    <col min="5" max="5" width="6.6328125" customWidth="1"/>
    <col min="6" max="6" width="8.7265625" customWidth="1"/>
    <col min="7" max="7" width="41.6328125" customWidth="1"/>
    <col min="8" max="8" width="2" customWidth="1"/>
    <col min="9" max="9" width="6.6328125" customWidth="1"/>
    <col min="10" max="10" width="41.08984375" customWidth="1"/>
    <col min="11" max="14" width="8.7265625" customWidth="1"/>
    <col min="15" max="26" width="14.36328125" customWidth="1"/>
  </cols>
  <sheetData>
    <row r="1" spans="1:14" ht="12.75" customHeight="1" x14ac:dyDescent="0.3">
      <c r="A1" s="216" t="s">
        <v>2434</v>
      </c>
      <c r="B1" s="216"/>
      <c r="C1" s="216" t="s">
        <v>372</v>
      </c>
      <c r="D1" s="216" t="s">
        <v>2895</v>
      </c>
      <c r="E1" s="216" t="s">
        <v>2896</v>
      </c>
      <c r="F1" s="216" t="s">
        <v>351</v>
      </c>
      <c r="G1" s="216" t="s">
        <v>2897</v>
      </c>
      <c r="H1" s="216"/>
      <c r="I1" s="216" t="s">
        <v>351</v>
      </c>
      <c r="J1" s="216" t="s">
        <v>2898</v>
      </c>
      <c r="K1" s="216"/>
      <c r="L1" s="216"/>
      <c r="M1" s="216"/>
      <c r="N1" s="216"/>
    </row>
    <row r="2" spans="1:14" ht="12.75" customHeight="1" x14ac:dyDescent="0.25">
      <c r="A2" s="217" t="s">
        <v>2899</v>
      </c>
      <c r="C2" s="217" t="s">
        <v>375</v>
      </c>
      <c r="D2" s="217" t="s">
        <v>2900</v>
      </c>
      <c r="E2" s="217">
        <v>1</v>
      </c>
      <c r="F2" s="217" t="s">
        <v>355</v>
      </c>
      <c r="G2" s="217" t="s">
        <v>2901</v>
      </c>
      <c r="I2" s="217" t="s">
        <v>353</v>
      </c>
      <c r="J2" s="217" t="s">
        <v>2902</v>
      </c>
    </row>
    <row r="3" spans="1:14" ht="12.75" customHeight="1" x14ac:dyDescent="0.25">
      <c r="A3" s="217" t="s">
        <v>2475</v>
      </c>
      <c r="C3" s="217" t="s">
        <v>377</v>
      </c>
      <c r="D3" s="217" t="s">
        <v>2903</v>
      </c>
      <c r="E3" s="217">
        <v>1</v>
      </c>
      <c r="F3" s="217" t="s">
        <v>355</v>
      </c>
      <c r="G3" s="217" t="s">
        <v>2901</v>
      </c>
      <c r="I3" s="217" t="s">
        <v>355</v>
      </c>
      <c r="J3" s="217" t="s">
        <v>356</v>
      </c>
    </row>
    <row r="4" spans="1:14" ht="12.75" customHeight="1" x14ac:dyDescent="0.25">
      <c r="A4" s="217" t="s">
        <v>2621</v>
      </c>
      <c r="C4" s="217" t="s">
        <v>379</v>
      </c>
      <c r="D4" s="217" t="s">
        <v>2904</v>
      </c>
      <c r="E4" s="217">
        <v>1</v>
      </c>
      <c r="F4" s="217" t="s">
        <v>355</v>
      </c>
      <c r="G4" s="217" t="s">
        <v>2901</v>
      </c>
      <c r="I4" s="217" t="s">
        <v>357</v>
      </c>
      <c r="J4" s="217" t="s">
        <v>358</v>
      </c>
    </row>
    <row r="5" spans="1:14" ht="12.75" customHeight="1" x14ac:dyDescent="0.25">
      <c r="A5" s="217" t="s">
        <v>2497</v>
      </c>
      <c r="C5" s="217" t="s">
        <v>381</v>
      </c>
      <c r="D5" s="217" t="s">
        <v>2905</v>
      </c>
      <c r="E5" s="217">
        <v>1</v>
      </c>
      <c r="F5" s="217" t="s">
        <v>355</v>
      </c>
      <c r="G5" s="217" t="s">
        <v>2901</v>
      </c>
      <c r="I5" s="217" t="s">
        <v>359</v>
      </c>
      <c r="J5" s="217" t="s">
        <v>360</v>
      </c>
    </row>
    <row r="6" spans="1:14" ht="12.75" customHeight="1" x14ac:dyDescent="0.25">
      <c r="A6" s="217" t="s">
        <v>2906</v>
      </c>
      <c r="C6" s="217" t="s">
        <v>383</v>
      </c>
      <c r="D6" s="217" t="s">
        <v>2907</v>
      </c>
      <c r="E6" s="217">
        <v>1</v>
      </c>
      <c r="F6" s="217" t="s">
        <v>355</v>
      </c>
      <c r="G6" s="217" t="s">
        <v>2901</v>
      </c>
      <c r="I6" s="217" t="s">
        <v>361</v>
      </c>
      <c r="J6" s="217" t="s">
        <v>2908</v>
      </c>
    </row>
    <row r="7" spans="1:14" ht="12.75" customHeight="1" x14ac:dyDescent="0.25">
      <c r="A7" s="217" t="s">
        <v>2909</v>
      </c>
      <c r="C7" s="217" t="s">
        <v>385</v>
      </c>
      <c r="D7" s="217" t="s">
        <v>2910</v>
      </c>
      <c r="E7" s="217">
        <v>2</v>
      </c>
      <c r="F7" s="217" t="s">
        <v>357</v>
      </c>
      <c r="G7" s="217" t="s">
        <v>2911</v>
      </c>
    </row>
    <row r="8" spans="1:14" ht="12.75" customHeight="1" x14ac:dyDescent="0.25">
      <c r="A8" s="217" t="s">
        <v>2510</v>
      </c>
      <c r="C8" s="217" t="s">
        <v>387</v>
      </c>
      <c r="D8" s="217" t="s">
        <v>2912</v>
      </c>
      <c r="E8" s="217">
        <v>3</v>
      </c>
      <c r="F8" s="217" t="s">
        <v>357</v>
      </c>
      <c r="G8" s="217" t="s">
        <v>2913</v>
      </c>
    </row>
    <row r="9" spans="1:14" ht="12.75" customHeight="1" x14ac:dyDescent="0.25">
      <c r="A9" s="217" t="s">
        <v>2914</v>
      </c>
      <c r="C9" s="217" t="s">
        <v>389</v>
      </c>
      <c r="D9" s="217" t="s">
        <v>2915</v>
      </c>
      <c r="E9" s="217">
        <v>3</v>
      </c>
      <c r="F9" s="217" t="s">
        <v>357</v>
      </c>
      <c r="G9" s="217" t="s">
        <v>2916</v>
      </c>
    </row>
    <row r="10" spans="1:14" ht="12.75" customHeight="1" x14ac:dyDescent="0.25">
      <c r="A10" s="217" t="s">
        <v>2748</v>
      </c>
      <c r="C10" s="217" t="s">
        <v>391</v>
      </c>
      <c r="D10" s="217" t="s">
        <v>2917</v>
      </c>
      <c r="E10" s="217">
        <v>4</v>
      </c>
      <c r="F10" s="217" t="s">
        <v>357</v>
      </c>
      <c r="G10" s="217" t="s">
        <v>2918</v>
      </c>
    </row>
    <row r="11" spans="1:14" ht="12.75" customHeight="1" x14ac:dyDescent="0.25">
      <c r="A11" s="217" t="s">
        <v>2751</v>
      </c>
      <c r="C11" s="217" t="s">
        <v>393</v>
      </c>
      <c r="D11" s="217" t="s">
        <v>2919</v>
      </c>
      <c r="E11" s="217">
        <v>4</v>
      </c>
      <c r="F11" s="217" t="s">
        <v>353</v>
      </c>
      <c r="G11" s="217" t="s">
        <v>2918</v>
      </c>
    </row>
    <row r="12" spans="1:14" ht="12.75" customHeight="1" x14ac:dyDescent="0.25">
      <c r="A12" s="217" t="s">
        <v>2634</v>
      </c>
      <c r="C12" s="217" t="s">
        <v>395</v>
      </c>
      <c r="D12" s="217" t="s">
        <v>2920</v>
      </c>
      <c r="E12" s="217">
        <v>4</v>
      </c>
      <c r="F12" s="217" t="s">
        <v>353</v>
      </c>
      <c r="G12" s="217" t="s">
        <v>2918</v>
      </c>
    </row>
    <row r="13" spans="1:14" ht="12.75" customHeight="1" x14ac:dyDescent="0.25">
      <c r="A13" s="217" t="s">
        <v>2762</v>
      </c>
      <c r="C13" s="217" t="s">
        <v>397</v>
      </c>
      <c r="D13" s="217" t="s">
        <v>2921</v>
      </c>
      <c r="E13" s="217">
        <v>4</v>
      </c>
      <c r="F13" s="217" t="s">
        <v>361</v>
      </c>
      <c r="G13" s="217" t="s">
        <v>2918</v>
      </c>
    </row>
    <row r="14" spans="1:14" ht="12.75" customHeight="1" x14ac:dyDescent="0.25">
      <c r="A14" s="217" t="s">
        <v>2477</v>
      </c>
      <c r="C14" s="217" t="s">
        <v>399</v>
      </c>
      <c r="D14" s="217" t="s">
        <v>2922</v>
      </c>
      <c r="E14" s="217">
        <v>4</v>
      </c>
      <c r="F14" s="217" t="s">
        <v>357</v>
      </c>
      <c r="G14" s="217" t="s">
        <v>2918</v>
      </c>
    </row>
    <row r="15" spans="1:14" ht="12.75" customHeight="1" x14ac:dyDescent="0.25">
      <c r="A15" s="217" t="s">
        <v>2479</v>
      </c>
      <c r="C15" s="217" t="s">
        <v>401</v>
      </c>
    </row>
    <row r="16" spans="1:14" ht="12.75" customHeight="1" x14ac:dyDescent="0.25">
      <c r="A16" s="217" t="s">
        <v>2636</v>
      </c>
      <c r="C16" s="217" t="s">
        <v>402</v>
      </c>
    </row>
    <row r="17" spans="1:3" ht="12.75" customHeight="1" x14ac:dyDescent="0.25">
      <c r="A17" s="217" t="s">
        <v>2512</v>
      </c>
      <c r="C17" s="217" t="s">
        <v>403</v>
      </c>
    </row>
    <row r="18" spans="1:3" ht="12.75" customHeight="1" x14ac:dyDescent="0.25">
      <c r="A18" s="217" t="s">
        <v>2638</v>
      </c>
      <c r="C18" s="217" t="s">
        <v>404</v>
      </c>
    </row>
    <row r="19" spans="1:3" ht="12.75" customHeight="1" x14ac:dyDescent="0.25">
      <c r="A19" s="217" t="s">
        <v>2640</v>
      </c>
      <c r="C19" s="217" t="s">
        <v>405</v>
      </c>
    </row>
    <row r="20" spans="1:3" ht="12.75" customHeight="1" x14ac:dyDescent="0.25">
      <c r="A20" s="217" t="s">
        <v>2764</v>
      </c>
      <c r="C20" s="217" t="s">
        <v>2923</v>
      </c>
    </row>
    <row r="21" spans="1:3" ht="12.75" customHeight="1" x14ac:dyDescent="0.25">
      <c r="A21" s="217" t="s">
        <v>2924</v>
      </c>
      <c r="C21" s="217" t="s">
        <v>2925</v>
      </c>
    </row>
    <row r="22" spans="1:3" ht="12.75" customHeight="1" x14ac:dyDescent="0.25">
      <c r="A22" s="217" t="s">
        <v>2926</v>
      </c>
      <c r="C22" s="217" t="s">
        <v>2927</v>
      </c>
    </row>
    <row r="23" spans="1:3" ht="12.75" customHeight="1" x14ac:dyDescent="0.25">
      <c r="A23" s="217" t="s">
        <v>2778</v>
      </c>
      <c r="C23" s="217" t="s">
        <v>2928</v>
      </c>
    </row>
    <row r="24" spans="1:3" ht="12.75" customHeight="1" x14ac:dyDescent="0.25">
      <c r="A24" s="217" t="s">
        <v>2929</v>
      </c>
      <c r="C24" s="217" t="s">
        <v>2930</v>
      </c>
    </row>
    <row r="25" spans="1:3" ht="12.75" customHeight="1" x14ac:dyDescent="0.25">
      <c r="A25" s="217" t="s">
        <v>2780</v>
      </c>
      <c r="C25" s="217" t="s">
        <v>2931</v>
      </c>
    </row>
    <row r="26" spans="1:3" ht="12.75" customHeight="1" x14ac:dyDescent="0.25">
      <c r="A26" s="217" t="s">
        <v>2643</v>
      </c>
      <c r="C26" s="217" t="s">
        <v>2932</v>
      </c>
    </row>
    <row r="27" spans="1:3" ht="12.75" customHeight="1" x14ac:dyDescent="0.25">
      <c r="A27" s="217" t="s">
        <v>2493</v>
      </c>
      <c r="C27" s="217" t="s">
        <v>2933</v>
      </c>
    </row>
    <row r="28" spans="1:3" ht="12.75" customHeight="1" x14ac:dyDescent="0.25">
      <c r="A28" s="217" t="s">
        <v>2524</v>
      </c>
    </row>
    <row r="29" spans="1:3" ht="12.75" customHeight="1" x14ac:dyDescent="0.25">
      <c r="A29" s="217" t="s">
        <v>2529</v>
      </c>
    </row>
    <row r="30" spans="1:3" ht="12.75" customHeight="1" x14ac:dyDescent="0.25">
      <c r="A30" s="217" t="s">
        <v>2782</v>
      </c>
    </row>
    <row r="31" spans="1:3" ht="12.75" customHeight="1" x14ac:dyDescent="0.25">
      <c r="A31" s="217" t="s">
        <v>2645</v>
      </c>
    </row>
    <row r="32" spans="1:3" ht="12.75" customHeight="1" x14ac:dyDescent="0.25">
      <c r="A32" s="217" t="s">
        <v>2784</v>
      </c>
    </row>
    <row r="33" spans="1:1" ht="12.75" customHeight="1" x14ac:dyDescent="0.25">
      <c r="A33" s="217" t="s">
        <v>2536</v>
      </c>
    </row>
    <row r="34" spans="1:1" ht="12.75" customHeight="1" x14ac:dyDescent="0.25">
      <c r="A34" s="217" t="s">
        <v>2787</v>
      </c>
    </row>
    <row r="35" spans="1:1" ht="12.75" customHeight="1" x14ac:dyDescent="0.25">
      <c r="A35" s="217" t="s">
        <v>2824</v>
      </c>
    </row>
    <row r="36" spans="1:1" ht="12.75" customHeight="1" x14ac:dyDescent="0.25">
      <c r="A36" s="217" t="s">
        <v>2538</v>
      </c>
    </row>
    <row r="37" spans="1:1" ht="12.75" customHeight="1" x14ac:dyDescent="0.25">
      <c r="A37" s="217" t="s">
        <v>2795</v>
      </c>
    </row>
    <row r="38" spans="1:1" ht="12.75" customHeight="1" x14ac:dyDescent="0.25">
      <c r="A38" s="217" t="s">
        <v>2934</v>
      </c>
    </row>
    <row r="39" spans="1:1" ht="12.75" customHeight="1" x14ac:dyDescent="0.25">
      <c r="A39" s="217" t="s">
        <v>2801</v>
      </c>
    </row>
    <row r="40" spans="1:1" ht="12.75" customHeight="1" x14ac:dyDescent="0.25">
      <c r="A40" s="217" t="s">
        <v>2884</v>
      </c>
    </row>
    <row r="41" spans="1:1" ht="12.75" customHeight="1" x14ac:dyDescent="0.25">
      <c r="A41" s="217" t="s">
        <v>2495</v>
      </c>
    </row>
    <row r="42" spans="1:1" ht="12.75" customHeight="1" x14ac:dyDescent="0.25">
      <c r="A42" s="217" t="s">
        <v>2652</v>
      </c>
    </row>
    <row r="43" spans="1:1" ht="12.75" customHeight="1" x14ac:dyDescent="0.25">
      <c r="A43" s="217" t="s">
        <v>2935</v>
      </c>
    </row>
    <row r="44" spans="1:1" ht="12.75" customHeight="1" x14ac:dyDescent="0.25">
      <c r="A44" s="217" t="s">
        <v>2936</v>
      </c>
    </row>
    <row r="45" spans="1:1" ht="12.75" customHeight="1" x14ac:dyDescent="0.25">
      <c r="A45" s="217" t="s">
        <v>2937</v>
      </c>
    </row>
    <row r="46" spans="1:1" ht="12.75" customHeight="1" x14ac:dyDescent="0.25">
      <c r="A46" s="217" t="s">
        <v>2807</v>
      </c>
    </row>
    <row r="47" spans="1:1" ht="12.75" customHeight="1" x14ac:dyDescent="0.25">
      <c r="A47" s="217" t="s">
        <v>2580</v>
      </c>
    </row>
    <row r="48" spans="1:1" ht="12.75" customHeight="1" x14ac:dyDescent="0.25">
      <c r="A48" s="217" t="s">
        <v>2659</v>
      </c>
    </row>
    <row r="49" spans="1:1" ht="12.75" customHeight="1" x14ac:dyDescent="0.25">
      <c r="A49" s="217" t="s">
        <v>2655</v>
      </c>
    </row>
    <row r="50" spans="1:1" ht="12.75" customHeight="1" x14ac:dyDescent="0.25">
      <c r="A50" s="217" t="s">
        <v>2887</v>
      </c>
    </row>
    <row r="51" spans="1:1" ht="12.75" customHeight="1" x14ac:dyDescent="0.25">
      <c r="A51" s="217" t="s">
        <v>2809</v>
      </c>
    </row>
    <row r="52" spans="1:1" ht="12.75" customHeight="1" x14ac:dyDescent="0.25">
      <c r="A52" s="217" t="s">
        <v>2582</v>
      </c>
    </row>
    <row r="53" spans="1:1" ht="12.75" customHeight="1" x14ac:dyDescent="0.25">
      <c r="A53" s="217" t="s">
        <v>2938</v>
      </c>
    </row>
    <row r="54" spans="1:1" ht="12.75" customHeight="1" x14ac:dyDescent="0.25">
      <c r="A54" s="217" t="s">
        <v>2811</v>
      </c>
    </row>
    <row r="55" spans="1:1" ht="12.75" customHeight="1" x14ac:dyDescent="0.25">
      <c r="A55" s="217" t="s">
        <v>2939</v>
      </c>
    </row>
    <row r="56" spans="1:1" ht="12.75" customHeight="1" x14ac:dyDescent="0.25">
      <c r="A56" s="217" t="s">
        <v>2589</v>
      </c>
    </row>
    <row r="57" spans="1:1" ht="12.75" customHeight="1" x14ac:dyDescent="0.25">
      <c r="A57" s="217" t="s">
        <v>2940</v>
      </c>
    </row>
    <row r="58" spans="1:1" ht="12.75" customHeight="1" x14ac:dyDescent="0.25">
      <c r="A58" s="217" t="s">
        <v>2881</v>
      </c>
    </row>
    <row r="59" spans="1:1" ht="12.75" customHeight="1" x14ac:dyDescent="0.25">
      <c r="A59" s="217" t="s">
        <v>2941</v>
      </c>
    </row>
    <row r="60" spans="1:1" ht="12.75" customHeight="1" x14ac:dyDescent="0.25">
      <c r="A60" s="217" t="s">
        <v>2813</v>
      </c>
    </row>
    <row r="61" spans="1:1" ht="12.75" customHeight="1" x14ac:dyDescent="0.25">
      <c r="A61" s="217" t="s">
        <v>2942</v>
      </c>
    </row>
    <row r="62" spans="1:1" ht="12.75" customHeight="1" x14ac:dyDescent="0.25">
      <c r="A62" s="217" t="s">
        <v>2815</v>
      </c>
    </row>
    <row r="63" spans="1:1" ht="12.75" customHeight="1" x14ac:dyDescent="0.25">
      <c r="A63" s="217" t="s">
        <v>2943</v>
      </c>
    </row>
    <row r="64" spans="1:1" ht="12.75" customHeight="1" x14ac:dyDescent="0.25">
      <c r="A64" s="217" t="s">
        <v>2602</v>
      </c>
    </row>
    <row r="65" spans="1:1" ht="12.75" customHeight="1" x14ac:dyDescent="0.25">
      <c r="A65" s="217" t="s">
        <v>2817</v>
      </c>
    </row>
    <row r="66" spans="1:1" ht="12.75" customHeight="1" x14ac:dyDescent="0.25">
      <c r="A66" s="217" t="s">
        <v>2680</v>
      </c>
    </row>
    <row r="67" spans="1:1" ht="12.75" customHeight="1" x14ac:dyDescent="0.25">
      <c r="A67" s="217" t="s">
        <v>2944</v>
      </c>
    </row>
    <row r="68" spans="1:1" ht="12.75" customHeight="1" x14ac:dyDescent="0.25">
      <c r="A68" s="217" t="s">
        <v>2819</v>
      </c>
    </row>
    <row r="69" spans="1:1" ht="12.75" customHeight="1" x14ac:dyDescent="0.25">
      <c r="A69" s="217" t="s">
        <v>2945</v>
      </c>
    </row>
    <row r="70" spans="1:1" ht="12.75" customHeight="1" x14ac:dyDescent="0.25">
      <c r="A70" s="217" t="s">
        <v>2946</v>
      </c>
    </row>
    <row r="71" spans="1:1" ht="12.75" customHeight="1" x14ac:dyDescent="0.25">
      <c r="A71" s="217" t="s">
        <v>2487</v>
      </c>
    </row>
    <row r="72" spans="1:1" ht="12.75" customHeight="1" x14ac:dyDescent="0.25">
      <c r="A72" s="217" t="s">
        <v>2604</v>
      </c>
    </row>
    <row r="73" spans="1:1" ht="12.75" customHeight="1" x14ac:dyDescent="0.25">
      <c r="A73" s="217" t="s">
        <v>2947</v>
      </c>
    </row>
    <row r="74" spans="1:1" ht="12.75" customHeight="1" x14ac:dyDescent="0.25">
      <c r="A74" s="217" t="s">
        <v>2609</v>
      </c>
    </row>
    <row r="75" spans="1:1" ht="12.75" customHeight="1" x14ac:dyDescent="0.25">
      <c r="A75" s="217" t="s">
        <v>2611</v>
      </c>
    </row>
    <row r="76" spans="1:1" ht="12.75" customHeight="1" x14ac:dyDescent="0.25">
      <c r="A76" s="217" t="s">
        <v>2683</v>
      </c>
    </row>
    <row r="77" spans="1:1" ht="12.75" customHeight="1" x14ac:dyDescent="0.25">
      <c r="A77" s="217" t="s">
        <v>2692</v>
      </c>
    </row>
    <row r="78" spans="1:1" ht="12.75" customHeight="1" x14ac:dyDescent="0.25">
      <c r="A78" s="217" t="s">
        <v>2948</v>
      </c>
    </row>
    <row r="79" spans="1:1" ht="12.75" customHeight="1" x14ac:dyDescent="0.25">
      <c r="A79" s="217" t="s">
        <v>2949</v>
      </c>
    </row>
    <row r="80" spans="1:1" ht="12.75" customHeight="1" x14ac:dyDescent="0.25">
      <c r="A80" s="217" t="s">
        <v>2714</v>
      </c>
    </row>
    <row r="81" spans="1:1" ht="12.75" customHeight="1" x14ac:dyDescent="0.25">
      <c r="A81" s="217" t="s">
        <v>2718</v>
      </c>
    </row>
    <row r="82" spans="1:1" ht="12.75" customHeight="1" x14ac:dyDescent="0.25">
      <c r="A82" s="217" t="s">
        <v>2879</v>
      </c>
    </row>
    <row r="83" spans="1:1" ht="12.75" customHeight="1" x14ac:dyDescent="0.25">
      <c r="A83" s="217" t="s">
        <v>2950</v>
      </c>
    </row>
    <row r="84" spans="1:1" ht="12.75" customHeight="1" x14ac:dyDescent="0.25">
      <c r="A84" s="217" t="s">
        <v>2826</v>
      </c>
    </row>
    <row r="85" spans="1:1" ht="12.75" customHeight="1" x14ac:dyDescent="0.25">
      <c r="A85" s="217" t="s">
        <v>2491</v>
      </c>
    </row>
    <row r="86" spans="1:1" ht="12.75" customHeight="1" x14ac:dyDescent="0.25">
      <c r="A86" s="217" t="s">
        <v>2503</v>
      </c>
    </row>
    <row r="87" spans="1:1" ht="12.75" customHeight="1" x14ac:dyDescent="0.25">
      <c r="A87" s="217" t="s">
        <v>2828</v>
      </c>
    </row>
    <row r="88" spans="1:1" ht="12.75" customHeight="1" x14ac:dyDescent="0.25">
      <c r="A88" s="217" t="s">
        <v>2721</v>
      </c>
    </row>
    <row r="89" spans="1:1" ht="12.75" customHeight="1" x14ac:dyDescent="0.25">
      <c r="A89" s="217" t="s">
        <v>2586</v>
      </c>
    </row>
    <row r="90" spans="1:1" ht="12.75" customHeight="1" x14ac:dyDescent="0.25">
      <c r="A90" s="217" t="s">
        <v>2613</v>
      </c>
    </row>
    <row r="91" spans="1:1" ht="12.75" customHeight="1" x14ac:dyDescent="0.25">
      <c r="A91" s="217" t="s">
        <v>2731</v>
      </c>
    </row>
    <row r="92" spans="1:1" ht="12.75" customHeight="1" x14ac:dyDescent="0.25">
      <c r="A92" s="217" t="s">
        <v>2856</v>
      </c>
    </row>
    <row r="93" spans="1:1" ht="12.75" customHeight="1" x14ac:dyDescent="0.25">
      <c r="A93" s="217" t="s">
        <v>2951</v>
      </c>
    </row>
    <row r="94" spans="1:1" ht="12.75" customHeight="1" x14ac:dyDescent="0.25">
      <c r="A94" s="217" t="s">
        <v>2858</v>
      </c>
    </row>
    <row r="95" spans="1:1" ht="12.75" customHeight="1" x14ac:dyDescent="0.25">
      <c r="A95" s="217" t="s">
        <v>2619</v>
      </c>
    </row>
    <row r="96" spans="1:1" ht="12.75" customHeight="1" x14ac:dyDescent="0.25">
      <c r="A96" s="217" t="s">
        <v>2861</v>
      </c>
    </row>
    <row r="97" spans="1:1" ht="12.75" customHeight="1" x14ac:dyDescent="0.25">
      <c r="A97" s="217" t="s">
        <v>2481</v>
      </c>
    </row>
    <row r="98" spans="1:1" ht="12.75" customHeight="1" x14ac:dyDescent="0.25">
      <c r="A98" s="217" t="s">
        <v>2737</v>
      </c>
    </row>
    <row r="99" spans="1:1" ht="12.75" customHeight="1" x14ac:dyDescent="0.25"/>
    <row r="100" spans="1:1" ht="12.75" customHeight="1" x14ac:dyDescent="0.25"/>
    <row r="101" spans="1:1" ht="15.75" customHeight="1" x14ac:dyDescent="0.25"/>
    <row r="102" spans="1:1" ht="15.75" customHeight="1" x14ac:dyDescent="0.25"/>
    <row r="103" spans="1:1" ht="15.75" customHeight="1" x14ac:dyDescent="0.25"/>
    <row r="104" spans="1:1" ht="15.75" customHeight="1" x14ac:dyDescent="0.25"/>
    <row r="105" spans="1:1" ht="15.75" customHeight="1" x14ac:dyDescent="0.25"/>
    <row r="106" spans="1:1" ht="15.75" customHeight="1" x14ac:dyDescent="0.25"/>
    <row r="107" spans="1:1" ht="15.75" customHeight="1" x14ac:dyDescent="0.25"/>
    <row r="108" spans="1:1" ht="15.75" customHeight="1" x14ac:dyDescent="0.25"/>
    <row r="109" spans="1:1" ht="15.75" customHeight="1" x14ac:dyDescent="0.25"/>
    <row r="110" spans="1:1" ht="15.75" customHeight="1" x14ac:dyDescent="0.25"/>
    <row r="111" spans="1:1" ht="15.75" customHeight="1" x14ac:dyDescent="0.25"/>
    <row r="112" spans="1:1"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000"/>
  <sheetViews>
    <sheetView workbookViewId="0"/>
  </sheetViews>
  <sheetFormatPr defaultColWidth="12.6328125" defaultRowHeight="15" customHeight="1" x14ac:dyDescent="0.25"/>
  <cols>
    <col min="1" max="1" width="18.36328125" customWidth="1"/>
    <col min="2" max="2" width="37" customWidth="1"/>
    <col min="3" max="3" width="37.6328125" customWidth="1"/>
    <col min="4" max="4" width="10.36328125" customWidth="1"/>
    <col min="5" max="5" width="37.6328125" customWidth="1"/>
    <col min="6" max="6" width="36.36328125" customWidth="1"/>
    <col min="7" max="13" width="9.08984375" customWidth="1"/>
    <col min="14" max="14" width="38.6328125" hidden="1" customWidth="1"/>
    <col min="15" max="16" width="9.08984375" hidden="1" customWidth="1"/>
    <col min="17" max="26" width="14.36328125" customWidth="1"/>
  </cols>
  <sheetData>
    <row r="1" spans="1:16" ht="37.5" customHeight="1" x14ac:dyDescent="0.25">
      <c r="A1" s="285" t="str">
        <f>Spolu!C3&amp;", "&amp;Spolu!C6</f>
        <v>job&amp;fun s.r.o., Letná 33, Stará Ľubovňa, 064 01</v>
      </c>
      <c r="B1" s="276"/>
      <c r="C1" s="276"/>
      <c r="D1" s="218"/>
      <c r="E1" s="218"/>
      <c r="F1" s="218"/>
      <c r="G1" s="218"/>
      <c r="H1" s="218"/>
      <c r="I1" s="218"/>
      <c r="J1" s="218"/>
      <c r="K1" s="218"/>
      <c r="L1" s="218"/>
      <c r="M1" s="218"/>
      <c r="N1" s="218" t="str">
        <f t="shared" ref="N1:N18" si="0">O1&amp;" - "&amp;P1</f>
        <v>a - príspevok uznaným športom</v>
      </c>
      <c r="O1" s="218" t="s">
        <v>375</v>
      </c>
      <c r="P1" s="218" t="s">
        <v>376</v>
      </c>
    </row>
    <row r="2" spans="1:16" ht="15.5" x14ac:dyDescent="0.25">
      <c r="A2" s="13"/>
      <c r="B2" s="13"/>
      <c r="C2" s="13"/>
      <c r="D2" s="218"/>
      <c r="E2" s="218"/>
      <c r="F2" s="218"/>
      <c r="G2" s="218"/>
      <c r="H2" s="218"/>
      <c r="I2" s="218"/>
      <c r="J2" s="218"/>
      <c r="K2" s="218"/>
      <c r="L2" s="218"/>
      <c r="M2" s="218"/>
      <c r="N2" s="218" t="str">
        <f t="shared" si="0"/>
        <v>b - príspevok Slovenskému olympijskému a športovému výboru</v>
      </c>
      <c r="O2" s="218" t="s">
        <v>377</v>
      </c>
      <c r="P2" s="218" t="s">
        <v>378</v>
      </c>
    </row>
    <row r="3" spans="1:16" ht="15.5" x14ac:dyDescent="0.25">
      <c r="A3" s="13"/>
      <c r="B3" s="13"/>
      <c r="C3" s="13"/>
      <c r="D3" s="218"/>
      <c r="E3" s="286" t="s">
        <v>2952</v>
      </c>
      <c r="F3" s="287"/>
      <c r="G3" s="218"/>
      <c r="H3" s="218"/>
      <c r="I3" s="218"/>
      <c r="J3" s="218"/>
      <c r="K3" s="218"/>
      <c r="L3" s="218"/>
      <c r="M3" s="218"/>
      <c r="N3" s="218" t="str">
        <f t="shared" si="0"/>
        <v>c - príspevok Slovenskému paralympijskému výboru</v>
      </c>
      <c r="O3" s="218" t="s">
        <v>379</v>
      </c>
      <c r="P3" s="218" t="s">
        <v>380</v>
      </c>
    </row>
    <row r="4" spans="1:16" ht="45.75" customHeight="1" x14ac:dyDescent="0.25">
      <c r="A4" s="13"/>
      <c r="B4" s="13"/>
      <c r="C4" s="13"/>
      <c r="D4" s="218"/>
      <c r="E4" s="288"/>
      <c r="F4" s="249"/>
      <c r="G4" s="218"/>
      <c r="H4" s="218"/>
      <c r="I4" s="218"/>
      <c r="J4" s="218"/>
      <c r="K4" s="218"/>
      <c r="L4" s="218"/>
      <c r="M4" s="218"/>
      <c r="N4" s="218" t="str">
        <f t="shared" si="0"/>
        <v>d - príspevok športovcom top tímu</v>
      </c>
      <c r="O4" s="218" t="s">
        <v>381</v>
      </c>
      <c r="P4" s="218" t="s">
        <v>382</v>
      </c>
    </row>
    <row r="5" spans="1:16" ht="30.75" customHeight="1" x14ac:dyDescent="0.25">
      <c r="A5" s="13"/>
      <c r="B5" s="13"/>
      <c r="C5" s="219" t="s">
        <v>2953</v>
      </c>
      <c r="D5" s="218"/>
      <c r="E5" s="218"/>
      <c r="F5" s="218"/>
      <c r="G5" s="218"/>
      <c r="H5" s="218"/>
      <c r="I5" s="218"/>
      <c r="J5" s="218"/>
      <c r="K5" s="218"/>
      <c r="L5" s="218"/>
      <c r="M5" s="218"/>
      <c r="N5" s="218" t="str">
        <f t="shared" si="0"/>
        <v>e - rozvoj športov, ktoré nie sú uznanými podľa zákona č. 440/2015 Z. z.</v>
      </c>
      <c r="O5" s="218" t="s">
        <v>383</v>
      </c>
      <c r="P5" s="218" t="s">
        <v>388</v>
      </c>
    </row>
    <row r="6" spans="1:16" ht="31" x14ac:dyDescent="0.25">
      <c r="A6" s="13"/>
      <c r="B6" s="13"/>
      <c r="C6" s="219" t="s">
        <v>2954</v>
      </c>
      <c r="D6" s="218"/>
      <c r="E6" s="220" t="s">
        <v>2955</v>
      </c>
      <c r="F6" s="221"/>
      <c r="G6" s="218"/>
      <c r="H6" s="218"/>
      <c r="I6" s="218"/>
      <c r="J6" s="218"/>
      <c r="K6" s="218"/>
      <c r="L6" s="218"/>
      <c r="M6" s="218"/>
      <c r="N6" s="218" t="str">
        <f t="shared" si="0"/>
        <v>f - organizovanie významných a tradičných športových podujatí na území SR v roku 2020</v>
      </c>
      <c r="O6" s="218" t="s">
        <v>385</v>
      </c>
      <c r="P6" s="218" t="s">
        <v>2956</v>
      </c>
    </row>
    <row r="7" spans="1:16" ht="15.5" x14ac:dyDescent="0.25">
      <c r="A7" s="13"/>
      <c r="B7" s="13"/>
      <c r="C7" s="219" t="s">
        <v>2957</v>
      </c>
      <c r="D7" s="218"/>
      <c r="E7" s="220" t="s">
        <v>2958</v>
      </c>
      <c r="F7" s="222"/>
      <c r="G7" s="218"/>
      <c r="H7" s="218"/>
      <c r="I7" s="218"/>
      <c r="J7" s="218"/>
      <c r="K7" s="218"/>
      <c r="L7" s="218"/>
      <c r="M7" s="218"/>
      <c r="N7" s="218" t="str">
        <f t="shared" si="0"/>
        <v>g - projekty školského, univerzitného športu a športu pre všetkých</v>
      </c>
      <c r="O7" s="218" t="s">
        <v>387</v>
      </c>
      <c r="P7" s="218" t="s">
        <v>2959</v>
      </c>
    </row>
    <row r="8" spans="1:16" ht="15.5" x14ac:dyDescent="0.25">
      <c r="A8" s="13"/>
      <c r="B8" s="13"/>
      <c r="C8" s="219" t="s">
        <v>2960</v>
      </c>
      <c r="D8" s="218"/>
      <c r="E8" s="220" t="s">
        <v>2961</v>
      </c>
      <c r="F8" s="223"/>
      <c r="G8" s="218"/>
      <c r="H8" s="218"/>
      <c r="I8" s="218"/>
      <c r="J8" s="218"/>
      <c r="K8" s="218"/>
      <c r="L8" s="218"/>
      <c r="M8" s="218"/>
      <c r="N8" s="218" t="str">
        <f t="shared" si="0"/>
        <v>h - podpora a rozvoj turistických a cykloturistických trás</v>
      </c>
      <c r="O8" s="218" t="s">
        <v>389</v>
      </c>
      <c r="P8" s="218" t="s">
        <v>390</v>
      </c>
    </row>
    <row r="9" spans="1:16" ht="15.5" x14ac:dyDescent="0.25">
      <c r="A9" s="13"/>
      <c r="B9" s="13"/>
      <c r="C9" s="13"/>
      <c r="D9" s="218"/>
      <c r="E9" s="220" t="s">
        <v>2962</v>
      </c>
      <c r="F9" s="221"/>
      <c r="G9" s="218"/>
      <c r="H9" s="218"/>
      <c r="I9" s="218"/>
      <c r="J9" s="218"/>
      <c r="K9" s="218"/>
      <c r="L9" s="218"/>
      <c r="M9" s="218"/>
      <c r="N9" s="218" t="str">
        <f t="shared" si="0"/>
        <v>i - finančné odmeny športovcom za výsledky dosiahnuté v roku 2019 a trénerom mládeže za dosiahnuté výsledky ich športovcov v roku 2019 a za celoživotnú prácu s mládežou</v>
      </c>
      <c r="O9" s="218" t="s">
        <v>391</v>
      </c>
      <c r="P9" s="218" t="s">
        <v>2963</v>
      </c>
    </row>
    <row r="10" spans="1:16" ht="15.5" x14ac:dyDescent="0.25">
      <c r="A10" s="13"/>
      <c r="B10" s="13"/>
      <c r="C10" s="13"/>
      <c r="D10" s="218"/>
      <c r="E10" s="218"/>
      <c r="F10" s="218"/>
      <c r="G10" s="218"/>
      <c r="H10" s="218"/>
      <c r="I10" s="218"/>
      <c r="J10" s="218"/>
      <c r="K10" s="218"/>
      <c r="L10" s="218"/>
      <c r="M10" s="218"/>
      <c r="N10" s="218" t="str">
        <f t="shared" si="0"/>
        <v>j - projekty pre popularizáciu pohybových aktivít detí, mládeže a seniorov</v>
      </c>
      <c r="O10" s="218" t="s">
        <v>393</v>
      </c>
      <c r="P10" s="218" t="s">
        <v>2964</v>
      </c>
    </row>
    <row r="11" spans="1:16" ht="15.5" x14ac:dyDescent="0.25">
      <c r="A11" s="13"/>
      <c r="B11" s="13"/>
      <c r="C11" s="13"/>
      <c r="D11" s="218"/>
      <c r="E11" s="218"/>
      <c r="F11" s="218"/>
      <c r="G11" s="218"/>
      <c r="H11" s="218"/>
      <c r="I11" s="218"/>
      <c r="J11" s="218"/>
      <c r="K11" s="218"/>
      <c r="L11" s="218"/>
      <c r="M11" s="218"/>
      <c r="N11" s="218" t="str">
        <f t="shared" si="0"/>
        <v>k - výstavba, modernizácia a rekonštrukcia športovej infraštruktúry národného významu</v>
      </c>
      <c r="O11" s="218" t="s">
        <v>395</v>
      </c>
      <c r="P11" s="218" t="s">
        <v>396</v>
      </c>
    </row>
    <row r="12" spans="1:16" ht="54.75" customHeight="1" x14ac:dyDescent="0.35">
      <c r="A12" s="289" t="s">
        <v>2965</v>
      </c>
      <c r="B12" s="249"/>
      <c r="C12" s="249"/>
      <c r="D12" s="219"/>
      <c r="E12" s="219"/>
      <c r="F12" s="112"/>
      <c r="G12" s="219"/>
      <c r="H12" s="218"/>
      <c r="I12" s="218"/>
      <c r="J12" s="218"/>
      <c r="K12" s="218"/>
      <c r="L12" s="218"/>
      <c r="M12" s="218"/>
      <c r="N12" s="218" t="str">
        <f t="shared" si="0"/>
        <v>l - podpora zdravotne postihnutých športovcov</v>
      </c>
      <c r="O12" s="218" t="s">
        <v>397</v>
      </c>
      <c r="P12" s="218" t="s">
        <v>2966</v>
      </c>
    </row>
    <row r="13" spans="1:16" ht="45" customHeight="1" x14ac:dyDescent="0.25">
      <c r="A13" s="13"/>
      <c r="B13" s="13"/>
      <c r="C13" s="13"/>
      <c r="D13" s="218"/>
      <c r="E13" s="218"/>
      <c r="F13" s="112"/>
      <c r="G13" s="218"/>
      <c r="H13" s="218"/>
      <c r="I13" s="218"/>
      <c r="J13" s="218"/>
      <c r="K13" s="218"/>
      <c r="L13" s="218"/>
      <c r="M13" s="218"/>
      <c r="N13" s="218" t="str">
        <f t="shared" si="0"/>
        <v>m - plnenie úloh verejného záujmu v športe národnými športovými organizáciami</v>
      </c>
      <c r="O13" s="218" t="s">
        <v>399</v>
      </c>
      <c r="P13" s="218" t="s">
        <v>2967</v>
      </c>
    </row>
    <row r="14" spans="1:16" ht="45" customHeight="1" x14ac:dyDescent="0.25">
      <c r="A14" s="290"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249"/>
      <c r="C14" s="249"/>
      <c r="D14" s="218"/>
      <c r="E14" s="218"/>
      <c r="F14" s="112"/>
      <c r="G14" s="218"/>
      <c r="H14" s="218"/>
      <c r="I14" s="218"/>
      <c r="J14" s="218"/>
      <c r="K14" s="218"/>
      <c r="L14" s="218"/>
      <c r="M14" s="218"/>
      <c r="N14" s="218" t="str">
        <f t="shared" si="0"/>
        <v>n - organizovanie významnej súťaže podľa § 55 ods. 1 písm. b)</v>
      </c>
      <c r="O14" s="218" t="s">
        <v>401</v>
      </c>
      <c r="P14" s="218" t="s">
        <v>2968</v>
      </c>
    </row>
    <row r="15" spans="1:16" ht="31.5" customHeight="1" x14ac:dyDescent="0.25">
      <c r="A15" s="13" t="s">
        <v>2969</v>
      </c>
      <c r="B15" s="291" t="s">
        <v>2970</v>
      </c>
      <c r="C15" s="258"/>
      <c r="D15" s="218"/>
      <c r="E15" s="218"/>
      <c r="F15" s="218"/>
      <c r="G15" s="218"/>
      <c r="H15" s="218"/>
      <c r="I15" s="218"/>
      <c r="J15" s="218"/>
      <c r="K15" s="218"/>
      <c r="L15" s="218"/>
      <c r="M15" s="218"/>
      <c r="N15" s="218" t="str">
        <f t="shared" si="0"/>
        <v>o - účasť na významnej súťaži podľa § 3 písm. h) druhého až štvrtého bodu Zákona o športe vrátane prípravy na túto súťaž</v>
      </c>
      <c r="O15" s="218" t="s">
        <v>402</v>
      </c>
      <c r="P15" s="218" t="s">
        <v>2971</v>
      </c>
    </row>
    <row r="16" spans="1:16" ht="15.5" x14ac:dyDescent="0.25">
      <c r="A16" s="13" t="s">
        <v>2972</v>
      </c>
      <c r="B16" s="224">
        <f>F8</f>
        <v>0</v>
      </c>
      <c r="C16" s="13"/>
      <c r="D16" s="218"/>
      <c r="E16" s="225" t="s">
        <v>2973</v>
      </c>
      <c r="F16" s="226"/>
      <c r="G16" s="218"/>
      <c r="H16" s="218"/>
      <c r="I16" s="218"/>
      <c r="J16" s="218"/>
      <c r="K16" s="218"/>
      <c r="L16" s="218"/>
      <c r="M16" s="218"/>
      <c r="N16" s="218" t="str">
        <f t="shared" si="0"/>
        <v>p - účasť na významnej súťaži podľa § 3 písm. h) prvého bodu Zákona o športe</v>
      </c>
      <c r="O16" s="218" t="s">
        <v>403</v>
      </c>
      <c r="P16" s="218" t="s">
        <v>2974</v>
      </c>
    </row>
    <row r="17" spans="1:16" ht="15.5" x14ac:dyDescent="0.25">
      <c r="A17" s="13" t="s">
        <v>2975</v>
      </c>
      <c r="B17" s="224" t="s">
        <v>2976</v>
      </c>
      <c r="C17" s="12"/>
      <c r="D17" s="218"/>
      <c r="E17" s="227"/>
      <c r="F17" s="228"/>
      <c r="G17" s="218"/>
      <c r="H17" s="218"/>
      <c r="I17" s="218"/>
      <c r="J17" s="218"/>
      <c r="K17" s="218"/>
      <c r="L17" s="218"/>
      <c r="M17" s="218"/>
      <c r="N17" s="218" t="str">
        <f t="shared" si="0"/>
        <v xml:space="preserve">q - </v>
      </c>
      <c r="O17" s="218" t="s">
        <v>404</v>
      </c>
      <c r="P17" s="218"/>
    </row>
    <row r="18" spans="1:16" ht="15.5" x14ac:dyDescent="0.25">
      <c r="A18" s="13"/>
      <c r="B18" s="229" t="s">
        <v>2977</v>
      </c>
      <c r="C18" s="230" t="str">
        <f>Spolu!C4</f>
        <v>47210125</v>
      </c>
      <c r="D18" s="218"/>
      <c r="E18" s="227" t="s">
        <v>2978</v>
      </c>
      <c r="F18" s="228">
        <v>421947749446</v>
      </c>
      <c r="G18" s="218"/>
      <c r="H18" s="218"/>
      <c r="I18" s="218"/>
      <c r="J18" s="218"/>
      <c r="K18" s="218"/>
      <c r="L18" s="218"/>
      <c r="M18" s="218"/>
      <c r="N18" s="218" t="str">
        <f t="shared" si="0"/>
        <v xml:space="preserve">r - </v>
      </c>
      <c r="O18" s="218" t="s">
        <v>405</v>
      </c>
      <c r="P18" s="218"/>
    </row>
    <row r="19" spans="1:16" ht="15.5" x14ac:dyDescent="0.25">
      <c r="A19" s="13"/>
      <c r="B19" s="13"/>
      <c r="C19" s="13"/>
      <c r="D19" s="218"/>
      <c r="E19" s="227" t="s">
        <v>2979</v>
      </c>
      <c r="F19" s="228">
        <v>421947749756</v>
      </c>
      <c r="G19" s="218"/>
      <c r="H19" s="218"/>
      <c r="I19" s="218"/>
      <c r="J19" s="218"/>
      <c r="K19" s="218"/>
      <c r="L19" s="218"/>
      <c r="M19" s="218"/>
      <c r="N19" s="218"/>
      <c r="O19" s="218"/>
      <c r="P19" s="218"/>
    </row>
    <row r="20" spans="1:16" ht="15.5" x14ac:dyDescent="0.25">
      <c r="A20" s="13" t="s">
        <v>437</v>
      </c>
      <c r="B20" s="231">
        <f>F6</f>
        <v>0</v>
      </c>
      <c r="C20" s="13"/>
      <c r="D20" s="218"/>
      <c r="E20" s="232"/>
      <c r="F20" s="233"/>
      <c r="G20" s="218"/>
      <c r="H20" s="218"/>
      <c r="I20" s="218"/>
      <c r="J20" s="218"/>
      <c r="K20" s="218"/>
      <c r="L20" s="218"/>
      <c r="M20" s="218"/>
      <c r="N20" s="218"/>
      <c r="O20" s="218"/>
      <c r="P20" s="218"/>
    </row>
    <row r="21" spans="1:16" ht="189" customHeight="1" x14ac:dyDescent="0.25">
      <c r="A21" s="13"/>
      <c r="B21" s="234"/>
      <c r="C21" s="235"/>
      <c r="D21" s="218"/>
      <c r="E21" s="218"/>
      <c r="F21" s="218"/>
      <c r="G21" s="218"/>
      <c r="H21" s="218"/>
      <c r="I21" s="218"/>
      <c r="J21" s="218"/>
      <c r="K21" s="218"/>
      <c r="L21" s="218"/>
      <c r="M21" s="218"/>
      <c r="N21" s="218"/>
      <c r="O21" s="218"/>
      <c r="P21" s="218"/>
    </row>
    <row r="22" spans="1:16" ht="39.75" customHeight="1" x14ac:dyDescent="0.25">
      <c r="A22" s="13"/>
      <c r="B22" s="292" t="s">
        <v>2980</v>
      </c>
      <c r="C22" s="249"/>
      <c r="D22" s="218"/>
      <c r="E22" s="218"/>
      <c r="F22" s="218"/>
      <c r="G22" s="218"/>
      <c r="H22" s="218"/>
      <c r="I22" s="218"/>
      <c r="J22" s="218"/>
      <c r="K22" s="218"/>
      <c r="L22" s="218"/>
      <c r="M22" s="218"/>
      <c r="N22" s="218" t="str">
        <f t="shared" ref="N22:N26" si="1">O22&amp;" - "&amp;P22</f>
        <v>026 01 - Šport pre všetkých, školský a univerzitný šport</v>
      </c>
      <c r="O22" s="218" t="s">
        <v>353</v>
      </c>
      <c r="P22" s="218" t="s">
        <v>354</v>
      </c>
    </row>
    <row r="23" spans="1:16" ht="15.75" customHeight="1" x14ac:dyDescent="0.25">
      <c r="A23" s="13"/>
      <c r="B23" s="13"/>
      <c r="C23" s="13"/>
      <c r="D23" s="218"/>
      <c r="E23" s="218"/>
      <c r="F23" s="218"/>
      <c r="G23" s="218"/>
      <c r="H23" s="218"/>
      <c r="I23" s="218"/>
      <c r="J23" s="218"/>
      <c r="K23" s="218"/>
      <c r="L23" s="218"/>
      <c r="M23" s="218"/>
      <c r="N23" s="218" t="str">
        <f t="shared" si="1"/>
        <v>026 02 - Uznané športy</v>
      </c>
      <c r="O23" s="218" t="s">
        <v>355</v>
      </c>
      <c r="P23" s="218" t="s">
        <v>356</v>
      </c>
    </row>
    <row r="24" spans="1:16" ht="15.75" customHeight="1" x14ac:dyDescent="0.25">
      <c r="A24" s="13"/>
      <c r="B24" s="13"/>
      <c r="C24" s="13"/>
      <c r="D24" s="218"/>
      <c r="E24" s="218"/>
      <c r="F24" s="218"/>
      <c r="G24" s="218"/>
      <c r="H24" s="218"/>
      <c r="I24" s="218"/>
      <c r="J24" s="218"/>
      <c r="K24" s="218"/>
      <c r="L24" s="218"/>
      <c r="M24" s="218"/>
      <c r="N24" s="218" t="str">
        <f t="shared" si="1"/>
        <v>026 03 - Národné športové projekty</v>
      </c>
      <c r="O24" s="218" t="s">
        <v>357</v>
      </c>
      <c r="P24" s="218" t="s">
        <v>358</v>
      </c>
    </row>
    <row r="25" spans="1:16" ht="15.75" customHeight="1" x14ac:dyDescent="0.25">
      <c r="A25" s="13"/>
      <c r="B25" s="13"/>
      <c r="C25" s="13"/>
      <c r="D25" s="218"/>
      <c r="E25" s="218"/>
      <c r="F25" s="218"/>
      <c r="G25" s="218"/>
      <c r="H25" s="218"/>
      <c r="I25" s="218"/>
      <c r="J25" s="218"/>
      <c r="K25" s="218"/>
      <c r="L25" s="218"/>
      <c r="M25" s="218"/>
      <c r="N25" s="218" t="str">
        <f t="shared" si="1"/>
        <v>026 04 - Športová infraštruktúra</v>
      </c>
      <c r="O25" s="218" t="s">
        <v>359</v>
      </c>
      <c r="P25" s="218" t="s">
        <v>360</v>
      </c>
    </row>
    <row r="26" spans="1:16" ht="15.75" customHeight="1" x14ac:dyDescent="0.25">
      <c r="A26" s="13"/>
      <c r="B26" s="13"/>
      <c r="C26" s="13"/>
      <c r="D26" s="218"/>
      <c r="E26" s="218"/>
      <c r="F26" s="218"/>
      <c r="G26" s="218"/>
      <c r="H26" s="218"/>
      <c r="I26" s="218"/>
      <c r="J26" s="218"/>
      <c r="K26" s="218"/>
      <c r="L26" s="218"/>
      <c r="M26" s="218"/>
      <c r="N26" s="218" t="str">
        <f t="shared" si="1"/>
        <v>026 05 - Prierezové činnosti v športe</v>
      </c>
      <c r="O26" s="218" t="s">
        <v>361</v>
      </c>
      <c r="P26" s="218" t="s">
        <v>362</v>
      </c>
    </row>
    <row r="27" spans="1:16" ht="15.75" customHeight="1" x14ac:dyDescent="0.25">
      <c r="A27" s="13"/>
      <c r="B27" s="13"/>
      <c r="C27" s="13"/>
      <c r="D27" s="218"/>
      <c r="E27" s="218"/>
      <c r="F27" s="218"/>
      <c r="G27" s="218"/>
      <c r="H27" s="218"/>
      <c r="I27" s="218"/>
      <c r="J27" s="218"/>
      <c r="K27" s="218"/>
      <c r="L27" s="218"/>
      <c r="M27" s="218"/>
      <c r="N27" s="218"/>
      <c r="O27" s="218"/>
      <c r="P27" s="218"/>
    </row>
    <row r="28" spans="1:16" ht="15.75" customHeight="1" x14ac:dyDescent="0.25">
      <c r="A28" s="13"/>
      <c r="B28" s="13"/>
      <c r="C28" s="13"/>
      <c r="D28" s="218"/>
      <c r="E28" s="218"/>
      <c r="F28" s="218"/>
      <c r="G28" s="218"/>
      <c r="H28" s="218"/>
      <c r="I28" s="218"/>
      <c r="J28" s="218"/>
      <c r="K28" s="218"/>
      <c r="L28" s="218"/>
      <c r="M28" s="218"/>
      <c r="N28" s="218" t="s">
        <v>2981</v>
      </c>
      <c r="O28" s="218"/>
      <c r="P28" s="218"/>
    </row>
    <row r="29" spans="1:16" ht="15.75" customHeight="1" x14ac:dyDescent="0.25">
      <c r="A29" s="13"/>
      <c r="B29" s="13"/>
      <c r="C29" s="13"/>
      <c r="D29" s="218"/>
      <c r="E29" s="218"/>
      <c r="F29" s="218"/>
      <c r="G29" s="218"/>
      <c r="H29" s="218"/>
      <c r="I29" s="218"/>
      <c r="J29" s="218"/>
      <c r="K29" s="218"/>
      <c r="L29" s="218"/>
      <c r="M29" s="218"/>
      <c r="N29" s="218" t="s">
        <v>2982</v>
      </c>
      <c r="O29" s="218"/>
      <c r="P29" s="218"/>
    </row>
    <row r="30" spans="1:16" ht="15.75" customHeight="1" x14ac:dyDescent="0.25">
      <c r="A30" s="13"/>
      <c r="B30" s="13"/>
      <c r="C30" s="13"/>
      <c r="D30" s="218"/>
      <c r="E30" s="218"/>
      <c r="F30" s="218"/>
      <c r="G30" s="218"/>
      <c r="H30" s="218"/>
      <c r="I30" s="218"/>
      <c r="J30" s="218"/>
      <c r="K30" s="218"/>
      <c r="L30" s="218"/>
      <c r="M30" s="218"/>
      <c r="N30" s="218" t="s">
        <v>2983</v>
      </c>
      <c r="O30" s="218"/>
      <c r="P30" s="218"/>
    </row>
    <row r="31" spans="1:16" ht="15.75" customHeight="1" x14ac:dyDescent="0.25">
      <c r="A31" s="13"/>
      <c r="B31" s="13"/>
      <c r="C31" s="13"/>
      <c r="D31" s="218"/>
      <c r="E31" s="218"/>
      <c r="F31" s="218"/>
      <c r="G31" s="218"/>
      <c r="H31" s="218"/>
      <c r="I31" s="218"/>
      <c r="J31" s="218"/>
      <c r="K31" s="218"/>
      <c r="L31" s="218"/>
      <c r="M31" s="218"/>
      <c r="N31" s="218"/>
      <c r="O31" s="218"/>
      <c r="P31" s="218"/>
    </row>
    <row r="32" spans="1:16" ht="15.75" customHeight="1" x14ac:dyDescent="0.25">
      <c r="A32" s="13"/>
      <c r="B32" s="13"/>
      <c r="C32" s="13"/>
      <c r="D32" s="218"/>
      <c r="E32" s="218"/>
      <c r="F32" s="218"/>
      <c r="G32" s="218"/>
      <c r="H32" s="218"/>
      <c r="I32" s="218"/>
      <c r="J32" s="218"/>
      <c r="K32" s="218"/>
      <c r="L32" s="218"/>
      <c r="M32" s="218"/>
      <c r="N32" s="218"/>
      <c r="O32" s="218"/>
      <c r="P32" s="218"/>
    </row>
    <row r="33" spans="1:16" ht="15.75" customHeight="1" x14ac:dyDescent="0.25">
      <c r="A33" s="13"/>
      <c r="B33" s="13"/>
      <c r="C33" s="13"/>
      <c r="D33" s="218"/>
      <c r="E33" s="218"/>
      <c r="F33" s="218"/>
      <c r="G33" s="218"/>
      <c r="H33" s="218"/>
      <c r="I33" s="218"/>
      <c r="J33" s="218"/>
      <c r="K33" s="218"/>
      <c r="L33" s="218"/>
      <c r="M33" s="218"/>
      <c r="N33" s="218"/>
      <c r="O33" s="218"/>
      <c r="P33" s="218"/>
    </row>
    <row r="34" spans="1:16" ht="15.75" customHeight="1" x14ac:dyDescent="0.25">
      <c r="A34" s="13"/>
      <c r="B34" s="13"/>
      <c r="C34" s="13"/>
      <c r="D34" s="218"/>
      <c r="E34" s="218"/>
      <c r="F34" s="218"/>
      <c r="G34" s="218"/>
      <c r="H34" s="218"/>
      <c r="I34" s="218"/>
      <c r="J34" s="218"/>
      <c r="K34" s="218"/>
      <c r="L34" s="218"/>
      <c r="M34" s="218"/>
      <c r="N34" s="218"/>
      <c r="O34" s="218"/>
      <c r="P34" s="218"/>
    </row>
    <row r="35" spans="1:16" ht="15.75" customHeight="1" x14ac:dyDescent="0.25">
      <c r="A35" s="13"/>
      <c r="B35" s="13"/>
      <c r="C35" s="13"/>
      <c r="D35" s="218"/>
      <c r="E35" s="218"/>
      <c r="F35" s="218"/>
      <c r="G35" s="218"/>
      <c r="H35" s="218"/>
      <c r="I35" s="218"/>
      <c r="J35" s="218"/>
      <c r="K35" s="218"/>
      <c r="L35" s="218"/>
      <c r="M35" s="218"/>
      <c r="N35" s="218"/>
      <c r="O35" s="218"/>
      <c r="P35" s="218"/>
    </row>
    <row r="36" spans="1:16" ht="15.75" customHeight="1" x14ac:dyDescent="0.25">
      <c r="A36" s="13"/>
      <c r="B36" s="13"/>
      <c r="C36" s="13"/>
      <c r="D36" s="218"/>
      <c r="E36" s="218"/>
      <c r="F36" s="218"/>
      <c r="G36" s="218"/>
      <c r="H36" s="218"/>
      <c r="I36" s="218"/>
      <c r="J36" s="218"/>
      <c r="K36" s="218"/>
      <c r="L36" s="218"/>
      <c r="M36" s="218"/>
      <c r="N36" s="218"/>
      <c r="O36" s="218"/>
      <c r="P36" s="218"/>
    </row>
    <row r="37" spans="1:16" ht="15.75" customHeight="1" x14ac:dyDescent="0.25">
      <c r="A37" s="13"/>
      <c r="B37" s="13"/>
      <c r="C37" s="13"/>
      <c r="D37" s="218"/>
      <c r="E37" s="218"/>
      <c r="F37" s="218"/>
      <c r="G37" s="218"/>
      <c r="H37" s="218"/>
      <c r="I37" s="218"/>
      <c r="J37" s="218"/>
      <c r="K37" s="218"/>
      <c r="L37" s="218"/>
      <c r="M37" s="218"/>
      <c r="N37" s="218"/>
      <c r="O37" s="218"/>
      <c r="P37" s="218"/>
    </row>
    <row r="38" spans="1:16" ht="15.75" customHeight="1" x14ac:dyDescent="0.25">
      <c r="A38" s="13"/>
      <c r="B38" s="13"/>
      <c r="C38" s="13"/>
      <c r="D38" s="218"/>
      <c r="E38" s="218"/>
      <c r="F38" s="218"/>
      <c r="G38" s="218"/>
      <c r="H38" s="218"/>
      <c r="I38" s="218"/>
      <c r="J38" s="218"/>
      <c r="K38" s="218"/>
      <c r="L38" s="218"/>
      <c r="M38" s="218"/>
      <c r="N38" s="218"/>
      <c r="O38" s="218"/>
      <c r="P38" s="218"/>
    </row>
    <row r="39" spans="1:16" ht="15.75" customHeight="1" x14ac:dyDescent="0.25">
      <c r="A39" s="13"/>
      <c r="B39" s="13"/>
      <c r="C39" s="13"/>
      <c r="D39" s="218"/>
      <c r="E39" s="218"/>
      <c r="F39" s="218"/>
      <c r="G39" s="218"/>
      <c r="H39" s="218"/>
      <c r="I39" s="218"/>
      <c r="J39" s="218"/>
      <c r="K39" s="218"/>
      <c r="L39" s="218"/>
      <c r="M39" s="218"/>
      <c r="N39" s="218"/>
      <c r="O39" s="218"/>
      <c r="P39" s="218"/>
    </row>
    <row r="40" spans="1:16" ht="15.75" customHeight="1" x14ac:dyDescent="0.25">
      <c r="A40" s="13"/>
      <c r="B40" s="13"/>
      <c r="C40" s="13"/>
      <c r="D40" s="218"/>
      <c r="E40" s="218"/>
      <c r="F40" s="218"/>
      <c r="G40" s="218"/>
      <c r="H40" s="218"/>
      <c r="I40" s="218"/>
      <c r="J40" s="218"/>
      <c r="K40" s="218"/>
      <c r="L40" s="218"/>
      <c r="M40" s="218"/>
      <c r="N40" s="218"/>
      <c r="O40" s="218"/>
      <c r="P40" s="218"/>
    </row>
    <row r="41" spans="1:16" ht="15.75" customHeight="1" x14ac:dyDescent="0.25">
      <c r="A41" s="13"/>
      <c r="B41" s="13"/>
      <c r="C41" s="13"/>
      <c r="D41" s="218"/>
      <c r="E41" s="218"/>
      <c r="F41" s="218"/>
      <c r="G41" s="218"/>
      <c r="H41" s="218"/>
      <c r="I41" s="218"/>
      <c r="J41" s="218"/>
      <c r="K41" s="218"/>
      <c r="L41" s="218"/>
      <c r="M41" s="218"/>
      <c r="N41" s="218"/>
      <c r="O41" s="218"/>
      <c r="P41" s="218"/>
    </row>
    <row r="42" spans="1:16" ht="15.75" customHeight="1" x14ac:dyDescent="0.25">
      <c r="A42" s="13"/>
      <c r="B42" s="13"/>
      <c r="C42" s="13"/>
      <c r="D42" s="218"/>
      <c r="E42" s="218"/>
      <c r="F42" s="218"/>
      <c r="G42" s="218"/>
      <c r="H42" s="218"/>
      <c r="I42" s="218"/>
      <c r="J42" s="218"/>
      <c r="K42" s="218"/>
      <c r="L42" s="218"/>
      <c r="M42" s="218"/>
      <c r="N42" s="218"/>
      <c r="O42" s="218"/>
      <c r="P42" s="218"/>
    </row>
    <row r="43" spans="1:16" ht="15.75" customHeight="1" x14ac:dyDescent="0.25">
      <c r="A43" s="13"/>
      <c r="B43" s="13"/>
      <c r="C43" s="13"/>
      <c r="D43" s="218"/>
      <c r="E43" s="218"/>
      <c r="F43" s="218"/>
      <c r="G43" s="218"/>
      <c r="H43" s="218"/>
      <c r="I43" s="218"/>
      <c r="J43" s="218"/>
      <c r="K43" s="218"/>
      <c r="L43" s="218"/>
      <c r="M43" s="218"/>
      <c r="N43" s="218"/>
      <c r="O43" s="218"/>
      <c r="P43" s="218"/>
    </row>
    <row r="44" spans="1:16" ht="15.75" customHeight="1" x14ac:dyDescent="0.25">
      <c r="A44" s="13"/>
      <c r="B44" s="13"/>
      <c r="C44" s="13"/>
      <c r="D44" s="218"/>
      <c r="E44" s="218"/>
      <c r="F44" s="218"/>
      <c r="G44" s="218"/>
      <c r="H44" s="218"/>
      <c r="I44" s="218"/>
      <c r="J44" s="218"/>
      <c r="K44" s="218"/>
      <c r="L44" s="218"/>
      <c r="M44" s="218"/>
      <c r="N44" s="218"/>
      <c r="O44" s="218"/>
      <c r="P44" s="218"/>
    </row>
    <row r="45" spans="1:16" ht="15.75" customHeight="1" x14ac:dyDescent="0.25">
      <c r="A45" s="13"/>
      <c r="B45" s="13"/>
      <c r="C45" s="13"/>
      <c r="D45" s="218"/>
      <c r="E45" s="218"/>
      <c r="F45" s="218"/>
      <c r="G45" s="218"/>
      <c r="H45" s="218"/>
      <c r="I45" s="218"/>
      <c r="J45" s="218"/>
      <c r="K45" s="218"/>
      <c r="L45" s="218"/>
      <c r="M45" s="218"/>
      <c r="N45" s="218"/>
      <c r="O45" s="218"/>
      <c r="P45" s="218"/>
    </row>
    <row r="46" spans="1:16" ht="15.75" customHeight="1" x14ac:dyDescent="0.25">
      <c r="A46" s="13"/>
      <c r="B46" s="13"/>
      <c r="C46" s="13"/>
      <c r="D46" s="218"/>
      <c r="E46" s="218"/>
      <c r="F46" s="218"/>
      <c r="G46" s="218"/>
      <c r="H46" s="218"/>
      <c r="I46" s="218"/>
      <c r="J46" s="218"/>
      <c r="K46" s="218"/>
      <c r="L46" s="218"/>
      <c r="M46" s="218"/>
      <c r="N46" s="218"/>
      <c r="O46" s="218"/>
      <c r="P46" s="218"/>
    </row>
    <row r="47" spans="1:16" ht="15.75" customHeight="1" x14ac:dyDescent="0.25">
      <c r="A47" s="13"/>
      <c r="B47" s="13"/>
      <c r="C47" s="13"/>
      <c r="D47" s="218"/>
      <c r="E47" s="218"/>
      <c r="F47" s="218"/>
      <c r="G47" s="218"/>
      <c r="H47" s="218"/>
      <c r="I47" s="218"/>
      <c r="J47" s="218"/>
      <c r="K47" s="218"/>
      <c r="L47" s="218"/>
      <c r="M47" s="218"/>
      <c r="N47" s="218"/>
      <c r="O47" s="218"/>
      <c r="P47" s="218"/>
    </row>
    <row r="48" spans="1:16" ht="15.75" customHeight="1" x14ac:dyDescent="0.25">
      <c r="A48" s="13"/>
      <c r="B48" s="13"/>
      <c r="C48" s="13"/>
      <c r="D48" s="218"/>
      <c r="E48" s="218"/>
      <c r="F48" s="218"/>
      <c r="G48" s="218"/>
      <c r="H48" s="218"/>
      <c r="I48" s="218"/>
      <c r="J48" s="218"/>
      <c r="K48" s="218"/>
      <c r="L48" s="218"/>
      <c r="M48" s="218"/>
      <c r="N48" s="218"/>
      <c r="O48" s="218"/>
      <c r="P48" s="218"/>
    </row>
    <row r="49" spans="1:16" ht="15.75" customHeight="1" x14ac:dyDescent="0.25">
      <c r="A49" s="13"/>
      <c r="B49" s="13"/>
      <c r="C49" s="13"/>
      <c r="D49" s="218"/>
      <c r="E49" s="218"/>
      <c r="F49" s="218"/>
      <c r="G49" s="218"/>
      <c r="H49" s="218"/>
      <c r="I49" s="218"/>
      <c r="J49" s="218"/>
      <c r="K49" s="218"/>
      <c r="L49" s="218"/>
      <c r="M49" s="218"/>
      <c r="N49" s="218"/>
      <c r="O49" s="218"/>
      <c r="P49" s="218"/>
    </row>
    <row r="50" spans="1:16" ht="15.75" customHeight="1" x14ac:dyDescent="0.25">
      <c r="A50" s="13"/>
      <c r="B50" s="13"/>
      <c r="C50" s="13"/>
      <c r="D50" s="218"/>
      <c r="E50" s="218"/>
      <c r="F50" s="218"/>
      <c r="G50" s="218"/>
      <c r="H50" s="218"/>
      <c r="I50" s="218"/>
      <c r="J50" s="218"/>
      <c r="K50" s="218"/>
      <c r="L50" s="218"/>
      <c r="M50" s="218"/>
      <c r="N50" s="218"/>
      <c r="O50" s="218"/>
      <c r="P50" s="218"/>
    </row>
    <row r="51" spans="1:16" ht="15.75" customHeight="1" x14ac:dyDescent="0.25">
      <c r="A51" s="13"/>
      <c r="B51" s="13"/>
      <c r="C51" s="13"/>
      <c r="D51" s="218"/>
      <c r="E51" s="218"/>
      <c r="F51" s="218"/>
      <c r="G51" s="218"/>
      <c r="H51" s="218"/>
      <c r="I51" s="218"/>
      <c r="J51" s="218"/>
      <c r="K51" s="218"/>
      <c r="L51" s="218"/>
      <c r="M51" s="218"/>
      <c r="N51" s="218"/>
      <c r="O51" s="218"/>
      <c r="P51" s="218"/>
    </row>
    <row r="52" spans="1:16" ht="15.75" customHeight="1" x14ac:dyDescent="0.25">
      <c r="A52" s="13"/>
      <c r="B52" s="13"/>
      <c r="C52" s="13"/>
      <c r="D52" s="218"/>
      <c r="E52" s="218"/>
      <c r="F52" s="218"/>
      <c r="G52" s="218"/>
      <c r="H52" s="218"/>
      <c r="I52" s="218"/>
      <c r="J52" s="218"/>
      <c r="K52" s="218"/>
      <c r="L52" s="218"/>
      <c r="M52" s="218"/>
      <c r="N52" s="218"/>
      <c r="O52" s="218"/>
      <c r="P52" s="218"/>
    </row>
    <row r="53" spans="1:16" ht="15.75" customHeight="1" x14ac:dyDescent="0.25">
      <c r="A53" s="13"/>
      <c r="B53" s="13"/>
      <c r="C53" s="13"/>
      <c r="D53" s="218"/>
      <c r="E53" s="218"/>
      <c r="F53" s="218"/>
      <c r="G53" s="218"/>
      <c r="H53" s="218"/>
      <c r="I53" s="218"/>
      <c r="J53" s="218"/>
      <c r="K53" s="218"/>
      <c r="L53" s="218"/>
      <c r="M53" s="218"/>
      <c r="N53" s="218"/>
      <c r="O53" s="218"/>
      <c r="P53" s="218"/>
    </row>
    <row r="54" spans="1:16" ht="15.75" customHeight="1" x14ac:dyDescent="0.25">
      <c r="A54" s="13"/>
      <c r="B54" s="13"/>
      <c r="C54" s="13"/>
      <c r="D54" s="218"/>
      <c r="E54" s="218"/>
      <c r="F54" s="218"/>
      <c r="G54" s="218"/>
      <c r="H54" s="218"/>
      <c r="I54" s="218"/>
      <c r="J54" s="218"/>
      <c r="K54" s="218"/>
      <c r="L54" s="218"/>
      <c r="M54" s="218"/>
      <c r="N54" s="218"/>
      <c r="O54" s="218"/>
      <c r="P54" s="218"/>
    </row>
    <row r="55" spans="1:16" ht="15.75" customHeight="1" x14ac:dyDescent="0.25">
      <c r="A55" s="13"/>
      <c r="B55" s="13"/>
      <c r="C55" s="13"/>
      <c r="D55" s="218"/>
      <c r="E55" s="218"/>
      <c r="F55" s="218"/>
      <c r="G55" s="218"/>
      <c r="H55" s="218"/>
      <c r="I55" s="218"/>
      <c r="J55" s="218"/>
      <c r="K55" s="218"/>
      <c r="L55" s="218"/>
      <c r="M55" s="218"/>
      <c r="N55" s="218"/>
      <c r="O55" s="218"/>
      <c r="P55" s="218"/>
    </row>
    <row r="56" spans="1:16" ht="15.75" customHeight="1" x14ac:dyDescent="0.25">
      <c r="A56" s="13"/>
      <c r="B56" s="13"/>
      <c r="C56" s="13"/>
      <c r="D56" s="218"/>
      <c r="E56" s="218"/>
      <c r="F56" s="218"/>
      <c r="G56" s="218"/>
      <c r="H56" s="218"/>
      <c r="I56" s="218"/>
      <c r="J56" s="218"/>
      <c r="K56" s="218"/>
      <c r="L56" s="218"/>
      <c r="M56" s="218"/>
      <c r="N56" s="218"/>
      <c r="O56" s="218"/>
      <c r="P56" s="218"/>
    </row>
    <row r="57" spans="1:16" ht="15.75" customHeight="1" x14ac:dyDescent="0.25">
      <c r="A57" s="13"/>
      <c r="B57" s="13"/>
      <c r="C57" s="13"/>
      <c r="D57" s="218"/>
      <c r="E57" s="218"/>
      <c r="F57" s="218"/>
      <c r="G57" s="218"/>
      <c r="H57" s="218"/>
      <c r="I57" s="218"/>
      <c r="J57" s="218"/>
      <c r="K57" s="218"/>
      <c r="L57" s="218"/>
      <c r="M57" s="218"/>
      <c r="N57" s="218"/>
      <c r="O57" s="218"/>
      <c r="P57" s="218"/>
    </row>
    <row r="58" spans="1:16" ht="15.75" customHeight="1" x14ac:dyDescent="0.25">
      <c r="A58" s="13"/>
      <c r="B58" s="13"/>
      <c r="C58" s="13"/>
      <c r="D58" s="218"/>
      <c r="E58" s="218"/>
      <c r="F58" s="218"/>
      <c r="G58" s="218"/>
      <c r="H58" s="218"/>
      <c r="I58" s="218"/>
      <c r="J58" s="218"/>
      <c r="K58" s="218"/>
      <c r="L58" s="218"/>
      <c r="M58" s="218"/>
      <c r="N58" s="218"/>
      <c r="O58" s="218"/>
      <c r="P58" s="218"/>
    </row>
    <row r="59" spans="1:16" ht="15.75" customHeight="1" x14ac:dyDescent="0.25">
      <c r="A59" s="13"/>
      <c r="B59" s="13"/>
      <c r="C59" s="13"/>
      <c r="D59" s="218"/>
      <c r="E59" s="218"/>
      <c r="F59" s="218"/>
      <c r="G59" s="218"/>
      <c r="H59" s="218"/>
      <c r="I59" s="218"/>
      <c r="J59" s="218"/>
      <c r="K59" s="218"/>
      <c r="L59" s="218"/>
      <c r="M59" s="218"/>
      <c r="N59" s="218"/>
      <c r="O59" s="218"/>
      <c r="P59" s="218"/>
    </row>
    <row r="60" spans="1:16" ht="15.75" customHeight="1" x14ac:dyDescent="0.25">
      <c r="A60" s="13"/>
      <c r="B60" s="13"/>
      <c r="C60" s="13"/>
      <c r="D60" s="218"/>
      <c r="E60" s="218"/>
      <c r="F60" s="218"/>
      <c r="G60" s="218"/>
      <c r="H60" s="218"/>
      <c r="I60" s="218"/>
      <c r="J60" s="218"/>
      <c r="K60" s="218"/>
      <c r="L60" s="218"/>
      <c r="M60" s="218"/>
      <c r="N60" s="218"/>
      <c r="O60" s="218"/>
      <c r="P60" s="218"/>
    </row>
    <row r="61" spans="1:16" ht="15.75" customHeight="1" x14ac:dyDescent="0.25">
      <c r="A61" s="13"/>
      <c r="B61" s="13"/>
      <c r="C61" s="13"/>
      <c r="D61" s="218"/>
      <c r="E61" s="218"/>
      <c r="F61" s="218"/>
      <c r="G61" s="218"/>
      <c r="H61" s="218"/>
      <c r="I61" s="218"/>
      <c r="J61" s="218"/>
      <c r="K61" s="218"/>
      <c r="L61" s="218"/>
      <c r="M61" s="218"/>
      <c r="N61" s="218"/>
      <c r="O61" s="218"/>
      <c r="P61" s="218"/>
    </row>
    <row r="62" spans="1:16" ht="15.75" customHeight="1" x14ac:dyDescent="0.25">
      <c r="A62" s="13"/>
      <c r="B62" s="13"/>
      <c r="C62" s="13"/>
      <c r="D62" s="218"/>
      <c r="E62" s="218"/>
      <c r="F62" s="218"/>
      <c r="G62" s="218"/>
      <c r="H62" s="218"/>
      <c r="I62" s="218"/>
      <c r="J62" s="218"/>
      <c r="K62" s="218"/>
      <c r="L62" s="218"/>
      <c r="M62" s="218"/>
      <c r="N62" s="218"/>
      <c r="O62" s="218"/>
      <c r="P62" s="218"/>
    </row>
    <row r="63" spans="1:16" ht="15.75" customHeight="1" x14ac:dyDescent="0.25">
      <c r="A63" s="13"/>
      <c r="B63" s="13"/>
      <c r="C63" s="13"/>
      <c r="D63" s="218"/>
      <c r="E63" s="218"/>
      <c r="F63" s="218"/>
      <c r="G63" s="218"/>
      <c r="H63" s="218"/>
      <c r="I63" s="218"/>
      <c r="J63" s="218"/>
      <c r="K63" s="218"/>
      <c r="L63" s="218"/>
      <c r="M63" s="218"/>
      <c r="N63" s="218"/>
      <c r="O63" s="218"/>
      <c r="P63" s="218"/>
    </row>
    <row r="64" spans="1:16" ht="15.75" customHeight="1" x14ac:dyDescent="0.25">
      <c r="A64" s="13"/>
      <c r="B64" s="13"/>
      <c r="C64" s="13"/>
      <c r="D64" s="218"/>
      <c r="E64" s="218"/>
      <c r="F64" s="218"/>
      <c r="G64" s="218"/>
      <c r="H64" s="218"/>
      <c r="I64" s="218"/>
      <c r="J64" s="218"/>
      <c r="K64" s="218"/>
      <c r="L64" s="218"/>
      <c r="M64" s="218"/>
      <c r="N64" s="218"/>
      <c r="O64" s="218"/>
      <c r="P64" s="218"/>
    </row>
    <row r="65" spans="1:16" ht="15.75" customHeight="1" x14ac:dyDescent="0.25">
      <c r="A65" s="13"/>
      <c r="B65" s="13"/>
      <c r="C65" s="13"/>
      <c r="D65" s="218"/>
      <c r="E65" s="218"/>
      <c r="F65" s="218"/>
      <c r="G65" s="218"/>
      <c r="H65" s="218"/>
      <c r="I65" s="218"/>
      <c r="J65" s="218"/>
      <c r="K65" s="218"/>
      <c r="L65" s="218"/>
      <c r="M65" s="218"/>
      <c r="N65" s="218"/>
      <c r="O65" s="218"/>
      <c r="P65" s="218"/>
    </row>
    <row r="66" spans="1:16" ht="15.75" customHeight="1" x14ac:dyDescent="0.25">
      <c r="A66" s="13"/>
      <c r="B66" s="13"/>
      <c r="C66" s="13"/>
      <c r="D66" s="218"/>
      <c r="E66" s="218"/>
      <c r="F66" s="218"/>
      <c r="G66" s="218"/>
      <c r="H66" s="218"/>
      <c r="I66" s="218"/>
      <c r="J66" s="218"/>
      <c r="K66" s="218"/>
      <c r="L66" s="218"/>
      <c r="M66" s="218"/>
      <c r="N66" s="218"/>
      <c r="O66" s="218"/>
      <c r="P66" s="218"/>
    </row>
    <row r="67" spans="1:16" ht="15.75" customHeight="1" x14ac:dyDescent="0.25">
      <c r="A67" s="13"/>
      <c r="B67" s="13"/>
      <c r="C67" s="13"/>
      <c r="D67" s="218"/>
      <c r="E67" s="218"/>
      <c r="F67" s="218"/>
      <c r="G67" s="218"/>
      <c r="H67" s="218"/>
      <c r="I67" s="218"/>
      <c r="J67" s="218"/>
      <c r="K67" s="218"/>
      <c r="L67" s="218"/>
      <c r="M67" s="218"/>
      <c r="N67" s="218"/>
      <c r="O67" s="218"/>
      <c r="P67" s="218"/>
    </row>
    <row r="68" spans="1:16" ht="15.75" customHeight="1" x14ac:dyDescent="0.25">
      <c r="A68" s="13"/>
      <c r="B68" s="13"/>
      <c r="C68" s="13"/>
      <c r="D68" s="218"/>
      <c r="E68" s="218"/>
      <c r="F68" s="218"/>
      <c r="G68" s="218"/>
      <c r="H68" s="218"/>
      <c r="I68" s="218"/>
      <c r="J68" s="218"/>
      <c r="K68" s="218"/>
      <c r="L68" s="218"/>
      <c r="M68" s="218"/>
      <c r="N68" s="218"/>
      <c r="O68" s="218"/>
      <c r="P68" s="218"/>
    </row>
    <row r="69" spans="1:16" ht="15.75" customHeight="1" x14ac:dyDescent="0.25">
      <c r="A69" s="13"/>
      <c r="B69" s="13"/>
      <c r="C69" s="13"/>
      <c r="D69" s="218"/>
      <c r="E69" s="218"/>
      <c r="F69" s="218"/>
      <c r="G69" s="218"/>
      <c r="H69" s="218"/>
      <c r="I69" s="218"/>
      <c r="J69" s="218"/>
      <c r="K69" s="218"/>
      <c r="L69" s="218"/>
      <c r="M69" s="218"/>
      <c r="N69" s="218"/>
      <c r="O69" s="218"/>
      <c r="P69" s="218"/>
    </row>
    <row r="70" spans="1:16" ht="15.75" customHeight="1" x14ac:dyDescent="0.25">
      <c r="A70" s="13"/>
      <c r="B70" s="13"/>
      <c r="C70" s="13"/>
      <c r="D70" s="218"/>
      <c r="E70" s="218"/>
      <c r="F70" s="218"/>
      <c r="G70" s="218"/>
      <c r="H70" s="218"/>
      <c r="I70" s="218"/>
      <c r="J70" s="218"/>
      <c r="K70" s="218"/>
      <c r="L70" s="218"/>
      <c r="M70" s="218"/>
      <c r="N70" s="218"/>
      <c r="O70" s="218"/>
      <c r="P70" s="218"/>
    </row>
    <row r="71" spans="1:16" ht="15.75" customHeight="1" x14ac:dyDescent="0.25">
      <c r="A71" s="13"/>
      <c r="B71" s="13"/>
      <c r="C71" s="13"/>
      <c r="D71" s="218"/>
      <c r="E71" s="218"/>
      <c r="F71" s="218"/>
      <c r="G71" s="218"/>
      <c r="H71" s="218"/>
      <c r="I71" s="218"/>
      <c r="J71" s="218"/>
      <c r="K71" s="218"/>
      <c r="L71" s="218"/>
      <c r="M71" s="218"/>
      <c r="N71" s="218"/>
      <c r="O71" s="218"/>
      <c r="P71" s="218"/>
    </row>
    <row r="72" spans="1:16" ht="15.75" customHeight="1" x14ac:dyDescent="0.25">
      <c r="A72" s="13"/>
      <c r="B72" s="13"/>
      <c r="C72" s="13"/>
      <c r="D72" s="218"/>
      <c r="E72" s="218"/>
      <c r="F72" s="218"/>
      <c r="G72" s="218"/>
      <c r="H72" s="218"/>
      <c r="I72" s="218"/>
      <c r="J72" s="218"/>
      <c r="K72" s="218"/>
      <c r="L72" s="218"/>
      <c r="M72" s="218"/>
      <c r="N72" s="218"/>
      <c r="O72" s="218"/>
      <c r="P72" s="218"/>
    </row>
    <row r="73" spans="1:16" ht="15.75" customHeight="1" x14ac:dyDescent="0.25">
      <c r="A73" s="13"/>
      <c r="B73" s="13"/>
      <c r="C73" s="13"/>
      <c r="D73" s="218"/>
      <c r="E73" s="218"/>
      <c r="F73" s="218"/>
      <c r="G73" s="218"/>
      <c r="H73" s="218"/>
      <c r="I73" s="218"/>
      <c r="J73" s="218"/>
      <c r="K73" s="218"/>
      <c r="L73" s="218"/>
      <c r="M73" s="218"/>
      <c r="N73" s="218"/>
      <c r="O73" s="218"/>
      <c r="P73" s="218"/>
    </row>
    <row r="74" spans="1:16" ht="15.75" customHeight="1" x14ac:dyDescent="0.25">
      <c r="A74" s="13"/>
      <c r="B74" s="13"/>
      <c r="C74" s="13"/>
      <c r="D74" s="218"/>
      <c r="E74" s="218"/>
      <c r="F74" s="218"/>
      <c r="G74" s="218"/>
      <c r="H74" s="218"/>
      <c r="I74" s="218"/>
      <c r="J74" s="218"/>
      <c r="K74" s="218"/>
      <c r="L74" s="218"/>
      <c r="M74" s="218"/>
      <c r="N74" s="218"/>
      <c r="O74" s="218"/>
      <c r="P74" s="218"/>
    </row>
    <row r="75" spans="1:16" ht="15.75" customHeight="1" x14ac:dyDescent="0.25">
      <c r="A75" s="13"/>
      <c r="B75" s="13"/>
      <c r="C75" s="13"/>
      <c r="D75" s="218"/>
      <c r="E75" s="218"/>
      <c r="F75" s="218"/>
      <c r="G75" s="218"/>
      <c r="H75" s="218"/>
      <c r="I75" s="218"/>
      <c r="J75" s="218"/>
      <c r="K75" s="218"/>
      <c r="L75" s="218"/>
      <c r="M75" s="218"/>
      <c r="N75" s="218"/>
      <c r="O75" s="218"/>
      <c r="P75" s="218"/>
    </row>
    <row r="76" spans="1:16" ht="15.75" customHeight="1" x14ac:dyDescent="0.25">
      <c r="A76" s="13"/>
      <c r="B76" s="13"/>
      <c r="C76" s="13"/>
      <c r="D76" s="218"/>
      <c r="E76" s="218"/>
      <c r="F76" s="218"/>
      <c r="G76" s="218"/>
      <c r="H76" s="218"/>
      <c r="I76" s="218"/>
      <c r="J76" s="218"/>
      <c r="K76" s="218"/>
      <c r="L76" s="218"/>
      <c r="M76" s="218"/>
      <c r="N76" s="218"/>
      <c r="O76" s="218"/>
      <c r="P76" s="218"/>
    </row>
    <row r="77" spans="1:16" ht="15.75" customHeight="1" x14ac:dyDescent="0.25">
      <c r="A77" s="13"/>
      <c r="B77" s="13"/>
      <c r="C77" s="13"/>
      <c r="D77" s="218"/>
      <c r="E77" s="218"/>
      <c r="F77" s="218"/>
      <c r="G77" s="218"/>
      <c r="H77" s="218"/>
      <c r="I77" s="218"/>
      <c r="J77" s="218"/>
      <c r="K77" s="218"/>
      <c r="L77" s="218"/>
      <c r="M77" s="218"/>
      <c r="N77" s="218"/>
      <c r="O77" s="218"/>
      <c r="P77" s="218"/>
    </row>
    <row r="78" spans="1:16" ht="15.75" customHeight="1" x14ac:dyDescent="0.25">
      <c r="A78" s="13"/>
      <c r="B78" s="13"/>
      <c r="C78" s="13"/>
      <c r="D78" s="218"/>
      <c r="E78" s="218"/>
      <c r="F78" s="218"/>
      <c r="G78" s="218"/>
      <c r="H78" s="218"/>
      <c r="I78" s="218"/>
      <c r="J78" s="218"/>
      <c r="K78" s="218"/>
      <c r="L78" s="218"/>
      <c r="M78" s="218"/>
      <c r="N78" s="218"/>
      <c r="O78" s="218"/>
      <c r="P78" s="218"/>
    </row>
    <row r="79" spans="1:16" ht="15.75" customHeight="1" x14ac:dyDescent="0.25">
      <c r="A79" s="13"/>
      <c r="B79" s="13"/>
      <c r="C79" s="13"/>
      <c r="D79" s="218"/>
      <c r="E79" s="218"/>
      <c r="F79" s="218"/>
      <c r="G79" s="218"/>
      <c r="H79" s="218"/>
      <c r="I79" s="218"/>
      <c r="J79" s="218"/>
      <c r="K79" s="218"/>
      <c r="L79" s="218"/>
      <c r="M79" s="218"/>
      <c r="N79" s="218"/>
      <c r="O79" s="218"/>
      <c r="P79" s="218"/>
    </row>
    <row r="80" spans="1:16" ht="15.75" customHeight="1" x14ac:dyDescent="0.25">
      <c r="A80" s="13"/>
      <c r="B80" s="13"/>
      <c r="C80" s="13"/>
      <c r="D80" s="218"/>
      <c r="E80" s="218"/>
      <c r="F80" s="218"/>
      <c r="G80" s="218"/>
      <c r="H80" s="218"/>
      <c r="I80" s="218"/>
      <c r="J80" s="218"/>
      <c r="K80" s="218"/>
      <c r="L80" s="218"/>
      <c r="M80" s="218"/>
      <c r="N80" s="218"/>
      <c r="O80" s="218"/>
      <c r="P80" s="218"/>
    </row>
    <row r="81" spans="1:16" ht="15.75" customHeight="1" x14ac:dyDescent="0.25">
      <c r="A81" s="13"/>
      <c r="B81" s="13"/>
      <c r="C81" s="13"/>
      <c r="D81" s="218"/>
      <c r="E81" s="218"/>
      <c r="F81" s="218"/>
      <c r="G81" s="218"/>
      <c r="H81" s="218"/>
      <c r="I81" s="218"/>
      <c r="J81" s="218"/>
      <c r="K81" s="218"/>
      <c r="L81" s="218"/>
      <c r="M81" s="218"/>
      <c r="N81" s="218"/>
      <c r="O81" s="218"/>
      <c r="P81" s="218"/>
    </row>
    <row r="82" spans="1:16" ht="15.75" customHeight="1" x14ac:dyDescent="0.25">
      <c r="A82" s="13"/>
      <c r="B82" s="13"/>
      <c r="C82" s="13"/>
      <c r="D82" s="218"/>
      <c r="E82" s="218"/>
      <c r="F82" s="218"/>
      <c r="G82" s="218"/>
      <c r="H82" s="218"/>
      <c r="I82" s="218"/>
      <c r="J82" s="218"/>
      <c r="K82" s="218"/>
      <c r="L82" s="218"/>
      <c r="M82" s="218"/>
      <c r="N82" s="218"/>
      <c r="O82" s="218"/>
      <c r="P82" s="218"/>
    </row>
    <row r="83" spans="1:16" ht="15.75" customHeight="1" x14ac:dyDescent="0.25">
      <c r="A83" s="13"/>
      <c r="B83" s="13"/>
      <c r="C83" s="13"/>
      <c r="D83" s="218"/>
      <c r="E83" s="218"/>
      <c r="F83" s="218"/>
      <c r="G83" s="218"/>
      <c r="H83" s="218"/>
      <c r="I83" s="218"/>
      <c r="J83" s="218"/>
      <c r="K83" s="218"/>
      <c r="L83" s="218"/>
      <c r="M83" s="218"/>
      <c r="N83" s="218"/>
      <c r="O83" s="218"/>
      <c r="P83" s="218"/>
    </row>
    <row r="84" spans="1:16" ht="15.75" customHeight="1" x14ac:dyDescent="0.25">
      <c r="A84" s="13"/>
      <c r="B84" s="13"/>
      <c r="C84" s="13"/>
      <c r="D84" s="218"/>
      <c r="E84" s="218"/>
      <c r="F84" s="218"/>
      <c r="G84" s="218"/>
      <c r="H84" s="218"/>
      <c r="I84" s="218"/>
      <c r="J84" s="218"/>
      <c r="K84" s="218"/>
      <c r="L84" s="218"/>
      <c r="M84" s="218"/>
      <c r="N84" s="218"/>
      <c r="O84" s="218"/>
      <c r="P84" s="218"/>
    </row>
    <row r="85" spans="1:16" ht="15.75" customHeight="1" x14ac:dyDescent="0.25">
      <c r="A85" s="13"/>
      <c r="B85" s="13"/>
      <c r="C85" s="13"/>
      <c r="D85" s="218"/>
      <c r="E85" s="218"/>
      <c r="F85" s="218"/>
      <c r="G85" s="218"/>
      <c r="H85" s="218"/>
      <c r="I85" s="218"/>
      <c r="J85" s="218"/>
      <c r="K85" s="218"/>
      <c r="L85" s="218"/>
      <c r="M85" s="218"/>
      <c r="N85" s="218"/>
      <c r="O85" s="218"/>
      <c r="P85" s="218"/>
    </row>
    <row r="86" spans="1:16" ht="15.75" customHeight="1" x14ac:dyDescent="0.25">
      <c r="A86" s="13"/>
      <c r="B86" s="13"/>
      <c r="C86" s="13"/>
      <c r="D86" s="218"/>
      <c r="E86" s="218"/>
      <c r="F86" s="218"/>
      <c r="G86" s="218"/>
      <c r="H86" s="218"/>
      <c r="I86" s="218"/>
      <c r="J86" s="218"/>
      <c r="K86" s="218"/>
      <c r="L86" s="218"/>
      <c r="M86" s="218"/>
      <c r="N86" s="218"/>
      <c r="O86" s="218"/>
      <c r="P86" s="218"/>
    </row>
    <row r="87" spans="1:16" ht="15.75" customHeight="1" x14ac:dyDescent="0.25">
      <c r="A87" s="13"/>
      <c r="B87" s="13"/>
      <c r="C87" s="13"/>
      <c r="D87" s="218"/>
      <c r="E87" s="218"/>
      <c r="F87" s="218"/>
      <c r="G87" s="218"/>
      <c r="H87" s="218"/>
      <c r="I87" s="218"/>
      <c r="J87" s="218"/>
      <c r="K87" s="218"/>
      <c r="L87" s="218"/>
      <c r="M87" s="218"/>
      <c r="N87" s="218"/>
      <c r="O87" s="218"/>
      <c r="P87" s="218"/>
    </row>
    <row r="88" spans="1:16" ht="15.75" customHeight="1" x14ac:dyDescent="0.25">
      <c r="A88" s="13"/>
      <c r="B88" s="13"/>
      <c r="C88" s="13"/>
      <c r="D88" s="218"/>
      <c r="E88" s="218"/>
      <c r="F88" s="218"/>
      <c r="G88" s="218"/>
      <c r="H88" s="218"/>
      <c r="I88" s="218"/>
      <c r="J88" s="218"/>
      <c r="K88" s="218"/>
      <c r="L88" s="218"/>
      <c r="M88" s="218"/>
      <c r="N88" s="218"/>
      <c r="O88" s="218"/>
      <c r="P88" s="218"/>
    </row>
    <row r="89" spans="1:16" ht="15.75" customHeight="1" x14ac:dyDescent="0.25">
      <c r="A89" s="13"/>
      <c r="B89" s="13"/>
      <c r="C89" s="13"/>
      <c r="D89" s="218"/>
      <c r="E89" s="218"/>
      <c r="F89" s="218"/>
      <c r="G89" s="218"/>
      <c r="H89" s="218"/>
      <c r="I89" s="218"/>
      <c r="J89" s="218"/>
      <c r="K89" s="218"/>
      <c r="L89" s="218"/>
      <c r="M89" s="218"/>
      <c r="N89" s="218"/>
      <c r="O89" s="218"/>
      <c r="P89" s="218"/>
    </row>
    <row r="90" spans="1:16" ht="15.75" customHeight="1" x14ac:dyDescent="0.25">
      <c r="A90" s="13"/>
      <c r="B90" s="13"/>
      <c r="C90" s="13"/>
      <c r="D90" s="218"/>
      <c r="E90" s="218"/>
      <c r="F90" s="218"/>
      <c r="G90" s="218"/>
      <c r="H90" s="218"/>
      <c r="I90" s="218"/>
      <c r="J90" s="218"/>
      <c r="K90" s="218"/>
      <c r="L90" s="218"/>
      <c r="M90" s="218"/>
      <c r="N90" s="218"/>
      <c r="O90" s="218"/>
      <c r="P90" s="218"/>
    </row>
    <row r="91" spans="1:16" ht="15.75" customHeight="1" x14ac:dyDescent="0.25">
      <c r="A91" s="13"/>
      <c r="B91" s="13"/>
      <c r="C91" s="13"/>
      <c r="D91" s="218"/>
      <c r="E91" s="218"/>
      <c r="F91" s="218"/>
      <c r="G91" s="218"/>
      <c r="H91" s="218"/>
      <c r="I91" s="218"/>
      <c r="J91" s="218"/>
      <c r="K91" s="218"/>
      <c r="L91" s="218"/>
      <c r="M91" s="218"/>
      <c r="N91" s="218"/>
      <c r="O91" s="218"/>
      <c r="P91" s="218"/>
    </row>
    <row r="92" spans="1:16" ht="15.75" customHeight="1" x14ac:dyDescent="0.25">
      <c r="A92" s="13"/>
      <c r="B92" s="13"/>
      <c r="C92" s="13"/>
      <c r="D92" s="218"/>
      <c r="E92" s="218"/>
      <c r="F92" s="218"/>
      <c r="G92" s="218"/>
      <c r="H92" s="218"/>
      <c r="I92" s="218"/>
      <c r="J92" s="218"/>
      <c r="K92" s="218"/>
      <c r="L92" s="218"/>
      <c r="M92" s="218"/>
      <c r="N92" s="218"/>
      <c r="O92" s="218"/>
      <c r="P92" s="218"/>
    </row>
    <row r="93" spans="1:16" ht="15.75" customHeight="1" x14ac:dyDescent="0.25">
      <c r="A93" s="13"/>
      <c r="B93" s="13"/>
      <c r="C93" s="13"/>
      <c r="D93" s="218"/>
      <c r="E93" s="218"/>
      <c r="F93" s="218"/>
      <c r="G93" s="218"/>
      <c r="H93" s="218"/>
      <c r="I93" s="218"/>
      <c r="J93" s="218"/>
      <c r="K93" s="218"/>
      <c r="L93" s="218"/>
      <c r="M93" s="218"/>
      <c r="N93" s="218"/>
      <c r="O93" s="218"/>
      <c r="P93" s="218"/>
    </row>
    <row r="94" spans="1:16" ht="15.75" customHeight="1" x14ac:dyDescent="0.25">
      <c r="A94" s="13"/>
      <c r="B94" s="13"/>
      <c r="C94" s="13"/>
      <c r="D94" s="218"/>
      <c r="E94" s="218"/>
      <c r="F94" s="218"/>
      <c r="G94" s="218"/>
      <c r="H94" s="218"/>
      <c r="I94" s="218"/>
      <c r="J94" s="218"/>
      <c r="K94" s="218"/>
      <c r="L94" s="218"/>
      <c r="M94" s="218"/>
      <c r="N94" s="218"/>
      <c r="O94" s="218"/>
      <c r="P94" s="218"/>
    </row>
    <row r="95" spans="1:16" ht="15.75" customHeight="1" x14ac:dyDescent="0.25">
      <c r="A95" s="13"/>
      <c r="B95" s="13"/>
      <c r="C95" s="13"/>
      <c r="D95" s="218"/>
      <c r="E95" s="218"/>
      <c r="F95" s="218"/>
      <c r="G95" s="218"/>
      <c r="H95" s="218"/>
      <c r="I95" s="218"/>
      <c r="J95" s="218"/>
      <c r="K95" s="218"/>
      <c r="L95" s="218"/>
      <c r="M95" s="218"/>
      <c r="N95" s="218"/>
      <c r="O95" s="218"/>
      <c r="P95" s="218"/>
    </row>
    <row r="96" spans="1:16" ht="15.75" customHeight="1" x14ac:dyDescent="0.25">
      <c r="A96" s="13"/>
      <c r="B96" s="13"/>
      <c r="C96" s="13"/>
      <c r="D96" s="218"/>
      <c r="E96" s="218"/>
      <c r="F96" s="218"/>
      <c r="G96" s="218"/>
      <c r="H96" s="218"/>
      <c r="I96" s="218"/>
      <c r="J96" s="218"/>
      <c r="K96" s="218"/>
      <c r="L96" s="218"/>
      <c r="M96" s="218"/>
      <c r="N96" s="218"/>
      <c r="O96" s="218"/>
      <c r="P96" s="218"/>
    </row>
    <row r="97" spans="1:16" ht="15.75" customHeight="1" x14ac:dyDescent="0.25">
      <c r="A97" s="13"/>
      <c r="B97" s="13"/>
      <c r="C97" s="13"/>
      <c r="D97" s="218"/>
      <c r="E97" s="218"/>
      <c r="F97" s="218"/>
      <c r="G97" s="218"/>
      <c r="H97" s="218"/>
      <c r="I97" s="218"/>
      <c r="J97" s="218"/>
      <c r="K97" s="218"/>
      <c r="L97" s="218"/>
      <c r="M97" s="218"/>
      <c r="N97" s="218"/>
      <c r="O97" s="218"/>
      <c r="P97" s="218"/>
    </row>
    <row r="98" spans="1:16" ht="15.75" customHeight="1" x14ac:dyDescent="0.25">
      <c r="A98" s="13"/>
      <c r="B98" s="13"/>
      <c r="C98" s="13"/>
      <c r="D98" s="218"/>
      <c r="E98" s="218"/>
      <c r="F98" s="218"/>
      <c r="G98" s="218"/>
      <c r="H98" s="218"/>
      <c r="I98" s="218"/>
      <c r="J98" s="218"/>
      <c r="K98" s="218"/>
      <c r="L98" s="218"/>
      <c r="M98" s="218"/>
      <c r="N98" s="218"/>
      <c r="O98" s="218"/>
      <c r="P98" s="218"/>
    </row>
    <row r="99" spans="1:16" ht="15.75" customHeight="1" x14ac:dyDescent="0.25">
      <c r="A99" s="13"/>
      <c r="B99" s="13"/>
      <c r="C99" s="13"/>
      <c r="D99" s="218"/>
      <c r="E99" s="218"/>
      <c r="F99" s="218"/>
      <c r="G99" s="218"/>
      <c r="H99" s="218"/>
      <c r="I99" s="218"/>
      <c r="J99" s="218"/>
      <c r="K99" s="218"/>
      <c r="L99" s="218"/>
      <c r="M99" s="218"/>
      <c r="N99" s="218"/>
      <c r="O99" s="218"/>
      <c r="P99" s="218"/>
    </row>
    <row r="100" spans="1:16" ht="15.75" customHeight="1" x14ac:dyDescent="0.25">
      <c r="A100" s="13"/>
      <c r="B100" s="13"/>
      <c r="C100" s="13"/>
      <c r="D100" s="218"/>
      <c r="E100" s="218"/>
      <c r="F100" s="218"/>
      <c r="G100" s="218"/>
      <c r="H100" s="218"/>
      <c r="I100" s="218"/>
      <c r="J100" s="218"/>
      <c r="K100" s="218"/>
      <c r="L100" s="218"/>
      <c r="M100" s="218"/>
      <c r="N100" s="218"/>
      <c r="O100" s="218"/>
      <c r="P100" s="218"/>
    </row>
    <row r="101" spans="1:16" ht="15.75" customHeight="1" x14ac:dyDescent="0.25"/>
    <row r="102" spans="1:16" ht="15.75" customHeight="1" x14ac:dyDescent="0.25"/>
    <row r="103" spans="1:16" ht="15.75" customHeight="1" x14ac:dyDescent="0.25"/>
    <row r="104" spans="1:16" ht="15.75" customHeight="1" x14ac:dyDescent="0.25"/>
    <row r="105" spans="1:16" ht="15.75" customHeight="1" x14ac:dyDescent="0.25"/>
    <row r="106" spans="1:16" ht="15.75" customHeight="1" x14ac:dyDescent="0.25"/>
    <row r="107" spans="1:16" ht="15.75" customHeight="1" x14ac:dyDescent="0.25"/>
    <row r="108" spans="1:16" ht="15.75" customHeight="1" x14ac:dyDescent="0.25"/>
    <row r="109" spans="1:16" ht="15.75" customHeight="1" x14ac:dyDescent="0.25"/>
    <row r="110" spans="1:16" ht="15.75" customHeight="1" x14ac:dyDescent="0.25"/>
    <row r="111" spans="1:16" ht="15.75" customHeight="1" x14ac:dyDescent="0.25"/>
    <row r="112" spans="1:16"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6">
    <mergeCell ref="B22:C22"/>
    <mergeCell ref="A1:C1"/>
    <mergeCell ref="E3:F4"/>
    <mergeCell ref="A12:C12"/>
    <mergeCell ref="A14:C14"/>
    <mergeCell ref="B15:C15"/>
  </mergeCells>
  <dataValidations count="1">
    <dataValidation type="list" allowBlank="1" showErrorMessage="1" sqref="B15" xr:uid="{00000000-0002-0000-0800-000000000000}">
      <formula1>$N$22:$N$26</formula1>
    </dataValidation>
  </dataValidations>
  <printOptions horizontalCentered="1"/>
  <pageMargins left="0.19685039370078741" right="0.19685039370078741" top="0.47244094488188981" bottom="0.47244094488188981" header="0" footer="0"/>
  <pageSetup paperSize="9" scale="9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11</vt:i4>
      </vt:variant>
    </vt:vector>
  </HeadingPairs>
  <TitlesOfParts>
    <vt:vector size="11" baseType="lpstr">
      <vt:lpstr>Usmernenie</vt:lpstr>
      <vt:lpstr>Príklady</vt:lpstr>
      <vt:lpstr>Príjmy</vt:lpstr>
      <vt:lpstr>Spolu</vt:lpstr>
      <vt:lpstr>Doklady</vt:lpstr>
      <vt:lpstr>Adr</vt:lpstr>
      <vt:lpstr>FP</vt:lpstr>
      <vt:lpstr>Cis</vt:lpstr>
      <vt:lpstr>Avízo - výnosy</vt:lpstr>
      <vt:lpstr>Avízo - vratka</vt:lpstr>
      <vt:lpstr>Skratky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Branislav Strečanský</dc:creator>
  <cp:lastModifiedBy>Mária Horáková</cp:lastModifiedBy>
  <cp:lastPrinted>2026-05-04T06:43:51Z</cp:lastPrinted>
  <dcterms:created xsi:type="dcterms:W3CDTF">2017-02-20T06:20:12Z</dcterms:created>
  <dcterms:modified xsi:type="dcterms:W3CDTF">2026-05-04T06:43:56Z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