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DEB37DC6-F8D5-476C-BA52-009F7420D27F}" xr6:coauthVersionLast="47" xr6:coauthVersionMax="47" xr10:uidLastSave="{B7553072-3309-461F-BE47-5798DF25CEE6}"/>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<sst xmlns="http://schemas.openxmlformats.org/spreadsheetml/2006/main" count="6546" uniqueCount="3005">
  <si>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</si>
  <si>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</si>
  <si>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</si>
  <si>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</si>
  <si>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</si>
  <si>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</si>
  <si>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</si>
  <si>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</si>
  <si>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</si>
  <si>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</si>
  <si>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</si>
  <si>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</si>
  <si>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</si>
  <si>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</si>
  <si>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</si>
  <si>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</si>
  <si>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</si>
  <si>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</si>
  <si>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</si>
  <si>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</si>
  <si>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</si>
  <si>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</si>
  <si>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</si>
  <si>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</si>
  <si>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</si>
  <si>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</si>
  <si>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</si>
  <si>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</si>
  <si>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</si>
  <si>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</si>
  <si>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</si>
  <si>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</si>
  <si>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</si>
  <si>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</si>
  <si>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</si>
  <si>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</si>
  <si>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</si>
  <si>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</si>
  <si>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</si>
  <si>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</si>
  <si>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</si>
  <si>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</si>
  <si>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</si>
  <si>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</si>
  <si>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</si>
  <si>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</si>
  <si>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</si>
  <si>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</si>
  <si>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</si>
  <si>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</si>
  <si>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</si>
  <si>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</si>
  <si>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</si>
  <si>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</si>
  <si>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</si>
  <si>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</si>
  <si>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</si>
  <si>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</si>
  <si>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</si>
  <si>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</si>
  <si>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</si>
  <si>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</si>
  <si>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</si>
  <si>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</si>
  <si>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</si>
  <si>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</si>
  <si>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</si>
  <si>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</si>
  <si>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</si>
  <si>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</si>
  <si>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</si>
  <si>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</si>
  <si>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</si>
  <si>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</si>
  <si>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</si>
  <si>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</si>
  <si>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</si>
  <si>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</si>
  <si>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</si>
  <si>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</si>
  <si>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</si>
  <si>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</si>
  <si>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</si>
  <si>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</si>
  <si>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</si>
  <si>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</si>
  <si>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</si>
  <si>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</si>
  <si>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</si>
  <si>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</si>
  <si>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</si>
  <si>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</si>
  <si>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</si>
  <si>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</si>
  <si>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</si>
  <si>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</si>
  <si>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</si>
  <si>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</si>
  <si>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</si>
  <si>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</si>
  <si>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</si>
  <si>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</si>
  <si>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</si>
  <si>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</si>
  <si>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</si>
  <si>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</si>
  <si>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</si>
  <si>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</si>
  <si>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</si>
  <si>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</si>
  <si>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</si>
  <si>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</si>
  <si>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</si>
  <si>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</si>
  <si>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</si>
  <si>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</si>
  <si>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</si>
  <si>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</si>
  <si>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</si>
  <si>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</si>
  <si>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</si>
  <si>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</si>
  <si>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</si>
  <si>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</si>
  <si>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</si>
  <si>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</si>
  <si>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</si>
  <si>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</si>
  <si>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</si>
  <si>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</si>
  <si>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</si>
  <si>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</si>
  <si>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</si>
  <si>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</si>
  <si>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</si>
  <si>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</si>
  <si>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</si>
  <si>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</si>
  <si>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</si>
  <si>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</si>
  <si>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</si>
  <si>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</si>
  <si>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</si>
  <si>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</si>
  <si>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</si>
  <si>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</si>
  <si>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</si>
  <si>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</si>
  <si>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</si>
  <si>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</si>
  <si>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</si>
  <si>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</si>
  <si>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</si>
  <si>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</si>
  <si>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</si>
  <si>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</si>
  <si>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</si>
  <si>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</si>
  <si>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</si>
  <si>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</si>
  <si>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</si>
  <si>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</si>
  <si>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</si>
  <si>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</si>
  <si>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</si>
  <si>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</si>
  <si>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</si>
  <si>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</si>
  <si>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</si>
  <si>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</si>
  <si>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</si>
  <si>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</si>
  <si>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</si>
  <si>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</si>
  <si>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</si>
  <si>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</si>
  <si>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</si>
  <si>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</si>
  <si>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</si>
  <si>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</si>
  <si>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</si>
  <si>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</si>
  <si>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</si>
  <si>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</si>
  <si>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</si>
  <si>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</si>
  <si>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</si>
  <si>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</si>
  <si>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</si>
  <si>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</si>
  <si>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</si>
  <si>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</si>
  <si>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</si>
  <si>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</si>
  <si>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</si>
  <si>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</si>
  <si>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</si>
  <si>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</si>
  <si>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</si>
  <si>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</si>
  <si>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</si>
  <si>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</si>
  <si>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</si>
  <si>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</si>
  <si>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</si>
  <si>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</si>
  <si>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</si>
  <si>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</si>
  <si>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</si>
  <si>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</si>
  <si>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</si>
  <si>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</si>
  <si>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</si>
  <si>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</si>
  <si>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</si>
  <si>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</si>
  <si>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</si>
  <si>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</si>
  <si>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</si>
  <si>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</si>
  <si>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</si>
  <si>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</si>
  <si>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</si>
  <si>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</si>
  <si>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</si>
  <si>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</si>
  <si>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</si>
  <si>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</si>
  <si>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</si>
  <si>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</si>
  <si>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</si>
  <si>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</si>
  <si>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</si>
  <si>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</si>
  <si>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</si>
  <si>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</si>
  <si>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</si>
  <si>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</si>
  <si>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</si>
  <si>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</si>
  <si>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</si>
  <si>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</si>
  <si>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</si>
  <si>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</si>
  <si>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</si>
  <si>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</si>
  <si>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</si>
  <si>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</si>
  <si>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</si>
  <si>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</si>
  <si>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</si>
  <si>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</si>
  <si>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</si>
  <si>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</si>
  <si>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</si>
  <si>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</si>
  <si>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</si>
  <si>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</si>
  <si>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</si>
  <si>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</si>
  <si>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</si>
  <si>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</si>
  <si>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</si>
  <si>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</si>
  <si>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</si>
  <si>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</si>
  <si>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</si>
  <si>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</si>
  <si>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</si>
  <si>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</si>
  <si>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</si>
  <si>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</si>
  <si>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</si>
  <si>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</si>
  <si>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</si>
  <si>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</si>
  <si>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</si>
  <si>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</si>
  <si>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</si>
  <si>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</si>
  <si>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</si>
  <si>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</si>
  <si>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</si>
  <si>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</si>
  <si>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</si>
  <si>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</si>
  <si>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</si>
  <si>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</si>
  <si>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</si>
  <si>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</si>
  <si>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</si>
  <si>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</si>
  <si>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</si>
  <si>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</si>
  <si>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</si>
  <si>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</si>
  <si>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</si>
  <si>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</si>
  <si>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</si>
  <si>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</si>
  <si>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</si>
  <si>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</si>
  <si>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</si>
  <si>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</si>
  <si>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</si>
  <si>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</si>
  <si>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</si>
  <si>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</si>
  <si>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</si>
  <si>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</si>
  <si>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</si>
  <si>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</si>
  <si>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</si>
  <si>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</si>
  <si>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</si>
  <si>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</si>
  <si>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</si>
  <si>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</si>
  <si>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</si>
  <si>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</si>
  <si>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</si>
  <si>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</si>
  <si>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</si>
  <si>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</si>
  <si>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</si>
  <si>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</si>
  <si>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</si>
  <si>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</si>
  <si>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</si>
  <si>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</si>
  <si>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</si>
  <si>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</si>
  <si>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</si>
  <si>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</si>
  <si>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</si>
  <si>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</si>
  <si>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</si>
  <si>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</si>
  <si>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</si>
  <si>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</si>
  <si>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</si>
  <si>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</si>
  <si>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</si>
  <si>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</si>
  <si>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</si>
  <si>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</si>
  <si>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</si>
  <si>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</si>
  <si>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</si>
  <si>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</si>
  <si>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</si>
  <si>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</si>
  <si>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</si>
  <si>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</si>
  <si>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</si>
  <si>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</si>
  <si>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</si>
  <si>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</si>
  <si>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</si>
  <si>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</si>
  <si>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</si>
  <si>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</si>
  <si>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</si>
  <si>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</si>
  <si>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</si>
  <si>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</si>
  <si>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</si>
  <si>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</si>
  <si>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</si>
  <si>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</si>
  <si>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</si>
  <si>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</si>
  <si>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</si>
  <si>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</si>
  <si>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</si>
  <si>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</si>
  <si>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</si>
  <si>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</si>
  <si>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</si>
  <si>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</si>
  <si>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</si>
  <si>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</si>
  <si>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</si>
  <si>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</si>
  <si>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</si>
  <si>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</si>
  <si>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</si>
  <si>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</si>
  <si>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</si>
  <si>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</si>
  <si>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</si>
  <si>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</si>
  <si>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</si>
  <si>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</si>
  <si>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</si>
  <si>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</si>
  <si>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</si>
  <si>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</si>
  <si>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</si>
  <si>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</si>
  <si>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</si>
  <si>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</si>
  <si>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</si>
  <si>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</si>
  <si>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</si>
  <si>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</si>
  <si>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</si>
  <si>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</si>
  <si>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</si>
  <si>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</si>
  <si>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</si>
  <si>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</si>
  <si>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</si>
  <si>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</si>
  <si>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</si>
  <si>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</si>
  <si>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</si>
  <si>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</si>
  <si>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</si>
  <si>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</si>
  <si>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</si>
  <si>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</si>
  <si>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</si>
  <si>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</si>
  <si>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</si>
  <si>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</si>
  <si>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</si>
  <si>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</si>
  <si>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</si>
  <si>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</si>
  <si>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</si>
  <si>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</si>
  <si>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</si>
  <si>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</si>
  <si>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</si>
  <si>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</si>
  <si>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</si>
  <si>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</si>
  <si>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</si>
  <si>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</si>
  <si>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</si>
  <si>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</si>
  <si>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</si>
  <si>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</si>
  <si>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</si>
  <si>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</si>
  <si>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</si>
  <si>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</si>
  <si>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</si>
  <si>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</si>
  <si>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</si>
  <si>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</si>
  <si>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</si>
  <si>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</si>
  <si>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</si>
  <si>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</si>
  <si>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</si>
  <si>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</si>
  <si>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</si>
  <si>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</si>
  <si>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</si>
  <si>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</si>
  <si>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</si>
  <si>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</si>
  <si>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</si>
  <si>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</si>
  <si>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</si>
  <si>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</si>
  <si>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</si>
  <si>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</si>
  <si>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</si>
  <si>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</si>
  <si>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</si>
  <si>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</si>
  <si>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</si>
  <si>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</si>
  <si>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</si>
  <si>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</si>
  <si>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</si>
  <si>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</si>
  <si>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</si>
  <si>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</si>
  <si>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</si>
  <si>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</si>
  <si>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</si>
  <si>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</si>
  <si>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</si>
  <si>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</si>
  <si>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</si>
  <si>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</si>
  <si>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</si>
  <si>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</si>
  <si>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</si>
  <si>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</si>
  <si>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</si>
  <si>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</si>
  <si>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</si>
  <si>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</si>
  <si>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</si>
  <si>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</si>
  <si>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</si>
  <si>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</si>
  <si>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</si>
  <si>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</si>
  <si>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</si>
  <si>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</si>
  <si>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</si>
  <si>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</si>
  <si>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</si>
  <si>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</si>
  <si>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</si>
  <si>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</si>
  <si>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</si>
  <si>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</si>
  <si>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</si>
  <si>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</si>
  <si>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</si>
  <si>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</si>
  <si>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</si>
  <si>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</si>
  <si>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</si>
  <si>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</si>
  <si>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</si>
  <si>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</si>
  <si>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</si>
  <si>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</si>
  <si>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</si>
  <si>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</si>
  <si>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</si>
  <si>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</si>
  <si>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</si>
  <si>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</si>
  <si>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</si>
  <si>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</si>
  <si>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</si>
  <si>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</si>
  <si>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</si>
  <si>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</si>
  <si>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</si>
  <si>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</si>
  <si>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</si>
  <si>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</si>
  <si>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</si>
  <si>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</si>
  <si>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</si>
  <si>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</si>
  <si>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</si>
  <si>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</si>
  <si>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</si>
  <si>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</si>
  <si>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</si>
  <si>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</si>
  <si>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</si>
  <si>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</si>
  <si>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</si>
  <si>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</si>
  <si>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</si>
  <si>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</si>
  <si>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</si>
  <si>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</si>
  <si>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</si>
  <si>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</si>
  <si>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</si>
  <si>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</si>
  <si>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</si>
  <si>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</si>
  <si>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</si>
  <si>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</si>
  <si>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</si>
  <si>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</si>
  <si>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</si>
  <si>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</si>
  <si>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</si>
  <si>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</si>
  <si>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</si>
  <si>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</si>
  <si>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</si>
  <si>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</si>
  <si>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</si>
  <si>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</si>
  <si>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</si>
  <si>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</si>
  <si>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</si>
  <si>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</si>
  <si>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</si>
  <si>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</si>
  <si>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</si>
  <si>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</si>
  <si>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</si>
  <si>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</si>
  <si>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</si>
  <si>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</si>
  <si>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</si>
  <si>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</si>
  <si>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</si>
  <si>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</si>
  <si>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</si>
  <si>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</si>
  <si>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</si>
  <si>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</si>
  <si>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</si>
  <si>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</si>
  <si>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</si>
  <si>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</si>
  <si>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</si>
  <si>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</si>
  <si>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</si>
  <si>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</si>
  <si>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</si>
  <si>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</si>
  <si>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</si>
  <si>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</si>
  <si>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</si>
  <si>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</si>
  <si>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</si>
  <si>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</si>
  <si>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</si>
  <si>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</si>
  <si>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</si>
  <si>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</si>
  <si>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</si>
  <si>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</si>
  <si>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</si>
  <si>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</si>
  <si>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</si>
  <si>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</si>
  <si>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</si>
  <si>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</si>
  <si>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</si>
  <si>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</si>
  <si>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</si>
  <si>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</si>
  <si>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</si>
  <si>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</si>
  <si>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</si>
  <si>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</si>
  <si>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</si>
  <si>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</si>
  <si>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</si>
  <si>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</si>
  <si>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</si>
  <si>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</si>
  <si>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</si>
  <si>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</si>
  <si>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</si>
  <si>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</si>
  <si>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</si>
  <si>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</si>
  <si>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</si>
  <si>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</si>
  <si>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</si>
  <si>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</si>
  <si>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</si>
  <si>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</si>
  <si>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</si>
  <si>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</si>
  <si>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</si>
  <si>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</si>
  <si>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</si>
  <si>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</si>
  <si>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</si>
  <si>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</si>
  <si>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</si>
  <si>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</si>
  <si>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</si>
  <si>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</si>
  <si>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</si>
  <si>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</si>
  <si>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</si>
  <si>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</si>
  <si>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</si>
  <si>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</si>
  <si>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</si>
  <si>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</si>
  <si>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</si>
  <si>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</si>
  <si>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</si>
  <si>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</si>
  <si>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</si>
  <si>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</si>
  <si>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</si>
  <si>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</si>
  <si>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</si>
  <si>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</si>
  <si>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</si>
  <si>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</si>
  <si>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</si>
  <si>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</si>
  <si>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</si>
  <si>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</si>
  <si>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</si>
  <si>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</si>
  <si>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</si>
  <si>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</si>
  <si>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</si>
  <si>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</si>
  <si>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</si>
  <si>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</si>
  <si>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</si>
  <si>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</si>
  <si>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</si>
  <si>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</si>
  <si>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</si>
  <si>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</si>
  <si>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</si>
  <si>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</si>
  <si>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</si>
  <si>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</si>
  <si>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</si>
  <si>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</si>
  <si>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</si>
  <si>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</si>
  <si>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</si>
  <si>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</si>
  <si>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</si>
  <si>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</si>
  <si>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</si>
  <si>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</si>
  <si>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</si>
  <si>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</si>
  <si>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</si>
  <si>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</si>
  <si>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</si>
  <si>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</si>
  <si>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</si>
  <si>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</si>
  <si>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</si>
  <si>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</si>
  <si>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</si>
  <si>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</si>
  <si>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</si>
  <si>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</si>
  <si>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</si>
  <si>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</si>
  <si>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</si>
  <si>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</si>
  <si>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</si>
  <si>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</si>
  <si>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</si>
  <si>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</si>
  <si>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</si>
  <si>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</si>
  <si>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</si>
  <si>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</si>
  <si>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</si>
  <si>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</si>
  <si>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</si>
  <si>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</si>
  <si>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</si>
  <si>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</si>
  <si>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</si>
  <si>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</si>
  <si>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</si>
  <si>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</si>
  <si>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</si>
  <si>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</si>
  <si>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</si>
  <si>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</si>
  <si>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</si>
  <si>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</si>
  <si>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</si>
  <si>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</si>
  <si>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</si>
  <si>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</si>
  <si>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</si>
  <si>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</si>
  <si>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</si>
  <si>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</si>
  <si>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</si>
  <si>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</si>
  <si>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</si>
  <si>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</si>
  <si>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</si>
  <si>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</si>
  <si>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</si>
  <si>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</si>
  <si>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</si>
  <si>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</si>
  <si>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</si>
  <si>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</si>
  <si>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</si>
  <si>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</si>
  <si>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</si>
  <si>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</si>
  <si>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</si>
  <si>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</si>
  <si>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</si>
  <si>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</si>
  <si>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</si>
  <si>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</si>
  <si>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</si>
  <si>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</si>
  <si>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</si>
  <si>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</si>
  <si>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</si>
  <si>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</si>
  <si>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</si>
  <si>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</si>
  <si>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</si>
  <si>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</si>
  <si>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</si>
  <si>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</si>
  <si>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</si>
  <si>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</si>
  <si>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</si>
  <si>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</si>
  <si>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</si>
  <si>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</si>
  <si>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</si>
  <si>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</si>
  <si>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</si>
  <si>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</si>
  <si>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</si>
  <si>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</si>
  <si>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</si>
  <si>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</si>
  <si>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</si>
  <si>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</si>
  <si>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</si>
  <si>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</si>
  <si>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</si>
  <si>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</si>
  <si>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</si>
  <si>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</si>
  <si>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</si>
  <si>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</si>
  <si>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</si>
  <si>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</si>
  <si>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</si>
  <si>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</si>
  <si>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</si>
  <si>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</si>
  <si>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</si>
  <si>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</si>
  <si>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</si>
  <si>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</si>
  <si>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</si>
  <si>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</si>
  <si>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</si>
  <si>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</si>
  <si>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</si>
  <si>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</si>
  <si>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</si>
  <si>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</si>
  <si>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</si>
  <si>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</si>
  <si>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</si>
  <si>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</si>
  <si>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</si>
  <si>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</si>
  <si>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</si>
  <si>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</si>
  <si>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</si>
  <si>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</si>
  <si>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</si>
  <si>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</si>
  <si>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</si>
  <si>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</si>
  <si>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</si>
  <si>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</si>
  <si>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</si>
  <si>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</si>
  <si>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</si>
  <si>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</si>
  <si>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</si>
  <si>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</si>
  <si>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</si>
  <si>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</si>
  <si>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</si>
  <si>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</si>
  <si>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</si>
  <si>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</si>
  <si>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</si>
  <si>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</si>
  <si>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</si>
  <si>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</si>
  <si>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</si>
  <si>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</si>
  <si>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</si>
  <si>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</si>
  <si>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</si>
  <si>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</si>
  <si>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</si>
  <si>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</si>
  <si>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</si>
  <si>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</si>
  <si>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</si>
  <si>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</si>
  <si>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</si>
  <si>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</si>
  <si>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</si>
  <si>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</si>
  <si>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</si>
  <si>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</si>
  <si>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</si>
  <si>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</si>
  <si>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</si>
  <si>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</si>
  <si>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</si>
  <si>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</si>
  <si>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</si>
  <si>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</si>
  <si>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</si>
  <si>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</si>
  <si>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</si>
  <si>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</si>
  <si>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</si>
  <si>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</si>
  <si>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</si>
  <si>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</si>
  <si>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</si>
  <si>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</si>
  <si>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</si>
  <si>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</si>
  <si>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</si>
  <si>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</si>
  <si>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</si>
  <si>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</si>
  <si>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</si>
  <si>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</si>
  <si>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</si>
  <si>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</si>
  <si>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</si>
  <si>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</si>
  <si>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</si>
  <si>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</si>
  <si>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</si>
  <si>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</si>
  <si>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</si>
  <si>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</si>
  <si>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</si>
  <si>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</si>
  <si>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</si>
  <si>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</si>
  <si>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</si>
  <si>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</si>
  <si>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</si>
  <si>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</si>
  <si>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</si>
  <si>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</si>
  <si>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</si>
  <si>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</si>
  <si>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</si>
  <si>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</si>
  <si>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</si>
  <si>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</si>
  <si>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</si>
  <si>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</si>
  <si>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</si>
  <si>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</si>
  <si>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</si>
  <si>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</si>
  <si>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</si>
  <si>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</si>
  <si>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</si>
  <si>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</si>
  <si>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</si>
  <si>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</si>
  <si>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</si>
  <si>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</si>
  <si>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</si>
  <si>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</si>
  <si>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</si>
  <si>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</si>
  <si>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</si>
  <si>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</si>
  <si>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</si>
  <si>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</si>
  <si>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</si>
  <si>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</si>
  <si>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</si>
  <si>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</si>
  <si>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</si>
  <si>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</si>
  <si>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</si>
  <si>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</si>
  <si>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</si>
  <si>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</si>
  <si>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</si>
  <si>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</si>
  <si>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</si>
  <si>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</si>
  <si>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</si>
  <si>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</si>
  <si>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</si>
  <si>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</si>
  <si>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</si>
  <si>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</si>
  <si>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</si>
  <si>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</si>
  <si>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</si>
  <si>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</si>
  <si>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</si>
  <si>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</si>
  <si>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</si>
  <si>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</si>
  <si>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</si>
  <si>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</si>
  <si>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</si>
  <si>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</si>
  <si>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</si>
  <si>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</si>
  <si>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</si>
  <si>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</si>
  <si>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</si>
  <si>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</si>
  <si>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</si>
  <si>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</si>
  <si>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</si>
  <si>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</si>
  <si>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</si>
  <si>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</si>
  <si>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</si>
  <si>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</si>
  <si>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</si>
  <si>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</si>
  <si>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</si>
  <si>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</si>
  <si>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</si>
  <si>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</si>
  <si>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</si>
  <si>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</si>
  <si>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</si>
  <si>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</si>
  <si>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</si>
  <si>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</si>
  <si>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</si>
  <si>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</si>
  <si>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</si>
  <si>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</si>
  <si>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</si>
  <si>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</si>
  <si>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</si>
  <si>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</si>
  <si>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</si>
  <si>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</si>
  <si>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</si>
  <si>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</si>
  <si>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</si>
  <si>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</si>
  <si>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</si>
  <si>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</si>
  <si>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</si>
  <si>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</si>
  <si>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</si>
  <si>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</si>
  <si>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</si>
  <si>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</si>
  <si>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</si>
  <si>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</si>
  <si>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</si>
  <si>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</si>
  <si>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</si>
  <si>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</si>
  <si>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</si>
  <si>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</si>
  <si>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</si>
  <si>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</si>
  <si>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</si>
  <si>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</si>
  <si>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</si>
  <si>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</si>
  <si>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</si>
  <si>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</si>
  <si>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</si>
  <si>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</si>
  <si>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</si>
  <si>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</si>
  <si>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</si>
  <si>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</si>
  <si>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</si>
  <si>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</si>
  <si>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</si>
  <si>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</si>
  <si>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</si>
  <si>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</si>
  <si>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</si>
  <si>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</si>
  <si>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</si>
  <si>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</si>
  <si>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</si>
  <si>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</si>
  <si>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</si>
  <si>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</si>
  <si>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</si>
  <si>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</si>
  <si>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</si>
  <si>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</si>
  <si>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</si>
  <si>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</si>
  <si>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</si>
  <si>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</si>
  <si>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</si>
  <si>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</si>
  <si>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</si>
  <si>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</si>
  <si>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</si>
  <si>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</si>
  <si>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</si>
  <si>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</si>
  <si>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</si>
  <si>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</si>
  <si>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</si>
  <si>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</si>
  <si>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</si>
  <si>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</si>
  <si>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</si>
  <si>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</si>
  <si>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</si>
  <si>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</si>
  <si>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</si>
  <si>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</si>
  <si>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</si>
  <si>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</si>
  <si>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</si>
  <si>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</si>
  <si>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</si>
  <si>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</si>
  <si>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</si>
  <si>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</si>
  <si>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</si>
  <si>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</si>
  <si>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</si>
  <si>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</si>
  <si>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</si>
  <si>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</si>
  <si>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</si>
  <si>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</si>
  <si>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</si>
  <si>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</si>
  <si>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</si>
  <si>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</si>
  <si>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</si>
  <si>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</si>
  <si>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</si>
  <si>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</si>
  <si>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</si>
  <si>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</si>
  <si>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</si>
  <si>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</si>
  <si>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</si>
  <si>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</si>
  <si>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</si>
  <si>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</si>
  <si>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</si>
  <si>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</si>
  <si>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</si>
  <si>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</si>
  <si>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</si>
  <si>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</si>
  <si>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</si>
  <si>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</si>
  <si>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</si>
  <si>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</si>
  <si>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</si>
  <si>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</si>
  <si>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</si>
  <si>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</si>
  <si>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</si>
  <si>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</si>
  <si>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</si>
  <si>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</si>
  <si>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</si>
  <si>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</si>
  <si>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</si>
  <si>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</si>
  <si>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</si>
  <si>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</si>
  <si>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</si>
  <si>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</si>
  <si>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</si>
  <si>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</si>
  <si>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</si>
  <si>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</si>
  <si>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</si>
  <si>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</si>
  <si>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</si>
  <si>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</si>
  <si>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</si>
  <si>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</si>
  <si>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</si>
  <si>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</si>
  <si>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</si>
  <si>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</si>
  <si>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</si>
  <si>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</si>
  <si>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</si>
  <si>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</si>
  <si>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</si>
  <si>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</si>
  <si>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</si>
  <si>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</si>
  <si>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</si>
  <si>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</si>
  <si>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</si>
  <si>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</si>
  <si>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</si>
  <si>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</si>
  <si>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</si>
  <si>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</si>
  <si>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</si>
  <si>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</si>
  <si>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</si>
  <si>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</si>
  <si>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</si>
  <si>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</si>
  <si>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</si>
  <si>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</si>
  <si>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</si>
  <si>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</si>
  <si>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</si>
  <si>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</si>
  <si>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</si>
  <si>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</si>
  <si>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</si>
  <si>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</si>
  <si>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</si>
  <si>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</si>
  <si>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</si>
  <si>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</si>
  <si>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</si>
  <si>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</si>
  <si>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</si>
  <si>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</si>
  <si>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</si>
  <si>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</si>
  <si>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</si>
  <si>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</si>
  <si>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</si>
  <si>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</si>
  <si>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</si>
  <si>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</si>
  <si>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</si>
  <si>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</si>
  <si>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</si>
  <si>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</si>
  <si>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</si>
  <si>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</si>
  <si>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</si>
  <si>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</si>
  <si>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</si>
  <si>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</si>
  <si>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</si>
  <si>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</si>
  <si>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</si>
  <si>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</si>
  <si>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</si>
  <si>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</si>
  <si>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</si>
  <si>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</si>
  <si>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</si>
  <si>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</si>
  <si>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</si>
  <si>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</si>
  <si>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</si>
  <si>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</si>
  <si>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</si>
  <si>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</si>
  <si>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</si>
  <si>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</si>
  <si>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</si>
  <si>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</si>
  <si>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</si>
  <si>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</si>
  <si>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</si>
  <si>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</si>
  <si>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</si>
  <si>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</si>
  <si>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</si>
  <si>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</si>
  <si>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</si>
  <si>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</si>
  <si>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</si>
  <si>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</si>
  <si>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</si>
  <si>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</si>
  <si>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</si>
  <si>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</si>
  <si>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</si>
  <si>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</si>
  <si>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</si>
  <si>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</si>
  <si>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</si>
  <si>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</si>
  <si>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</si>
  <si>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</si>
  <si>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</si>
  <si>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</si>
  <si>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</si>
  <si>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</si>
  <si>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</si>
  <si>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</si>
  <si>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</si>
  <si>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</si>
  <si>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</si>
  <si>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</si>
  <si>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</si>
  <si>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</si>
  <si>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</si>
  <si>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</si>
  <si>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</si>
  <si>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</si>
  <si>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</si>
  <si>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</si>
  <si>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</si>
  <si>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</si>
  <si>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</si>
  <si>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</si>
  <si>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</si>
  <si>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</si>
  <si>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</si>
  <si>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</si>
  <si>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</si>
  <si>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</si>
  <si>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</si>
  <si>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</si>
  <si>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</si>
  <si>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</si>
  <si>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</si>
  <si>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</si>
  <si>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</si>
  <si>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</si>
  <si>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</si>
  <si>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</si>
  <si>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</si>
  <si>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</si>
  <si>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</si>
  <si>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</si>
  <si>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</si>
  <si>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</si>
  <si>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</si>
  <si>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</si>
  <si>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</si>
  <si>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</si>
  <si>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</si>
  <si>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</si>
  <si>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</si>
  <si>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</si>
  <si>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</si>
  <si>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</si>
  <si>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</si>
  <si>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</si>
  <si>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</si>
  <si>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</si>
  <si>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</si>
  <si>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</si>
  <si>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</si>
  <si>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</si>
  <si>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</si>
  <si>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</si>
  <si>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</si>
  <si>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</si>
  <si>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</si>
  <si>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</si>
  <si>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</si>
  <si>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</si>
  <si>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</si>
  <si>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</si>
  <si>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</si>
  <si>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</si>
  <si>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</si>
  <si>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</si>
  <si>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</si>
  <si>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</si>
  <si>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</si>
  <si>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</si>
  <si>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</si>
  <si>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</si>
  <si>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</si>
  <si>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</si>
  <si>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</si>
  <si>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</si>
  <si>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</si>
  <si>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</si>
  <si>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</si>
  <si>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</si>
  <si>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</si>
  <si>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</si>
  <si>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</si>
  <si>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</si>
  <si>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</si>
  <si>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</si>
  <si>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</si>
  <si>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</si>
  <si>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</si>
  <si>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</si>
  <si>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</si>
  <si>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</si>
  <si>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</si>
  <si>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</si>
  <si>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</si>
  <si>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</si>
  <si>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</si>
  <si>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</si>
  <si>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</si>
  <si>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</si>
  <si>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</si>
  <si>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</si>
  <si>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</si>
  <si>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</si>
  <si>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</si>
  <si>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</si>
  <si>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</si>
  <si>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</si>
  <si>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</si>
  <si>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</si>
  <si>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</si>
  <si>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</si>
  <si>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</si>
  <si>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</si>
  <si>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</si>
  <si>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</si>
  <si>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</si>
  <si>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</si>
  <si>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</si>
  <si>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</si>
  <si>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</si>
  <si>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</si>
  <si>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</si>
  <si>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</si>
  <si>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</si>
  <si>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</si>
  <si>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</si>
  <si>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</si>
  <si>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</si>
  <si>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</si>
  <si>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</si>
  <si>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</si>
  <si>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</si>
  <si>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</si>
  <si>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</si>
  <si>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</si>
  <si>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</si>
  <si>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</si>
  <si>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</si>
  <si>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</si>
  <si>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</si>
  <si>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</si>
  <si>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</si>
  <si>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</si>
  <si>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</si>
  <si>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</si>
  <si>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</si>
  <si>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</si>
  <si>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</si>
  <si>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</si>
  <si>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</si>
  <si>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</si>
  <si>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</si>
  <si>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</si>
  <si>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</si>
  <si>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</si>
  <si>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</si>
  <si>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</si>
  <si>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</si>
  <si>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</si>
  <si>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</si>
  <si>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</si>
  <si>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</si>
  <si>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</si>
  <si>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</si>
  <si>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</si>
  <si>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</si>
  <si>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</si>
  <si>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</si>
  <si>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</si>
  <si>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</si>
  <si>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</si>
  <si>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</si>
  <si>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</si>
  <si>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</si>
  <si>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</si>
  <si>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</si>
  <si>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</si>
  <si>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</si>
  <si>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</si>
  <si>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</si>
  <si>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</si>
  <si>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</si>
  <si>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</si>
  <si>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</si>
  <si>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</si>
  <si>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</si>
  <si>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</si>
  <si>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</si>
  <si>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</si>
  <si>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</si>
  <si>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</si>
  <si>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</si>
  <si>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</si>
  <si>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</si>
  <si>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</si>
  <si>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</si>
  <si>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</si>
  <si>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</si>
  <si>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</si>
  <si>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</si>
  <si>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</si>
  <si>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</si>
  <si>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</si>
  <si>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</si>
  <si>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</si>
  <si>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</si>
  <si>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</si>
  <si>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</si>
  <si>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</si>
  <si>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</si>
  <si>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</si>
  <si>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</si>
  <si>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</si>
  <si>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</si>
  <si>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</si>
  <si>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</si>
  <si>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</si>
  <si>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</si>
  <si>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</si>
  <si>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</si>
  <si>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</si>
  <si>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</si>
  <si>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</si>
  <si>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</si>
  <si>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</si>
  <si>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</si>
  <si>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</si>
  <si>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</si>
  <si>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</si>
  <si>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</si>
  <si>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</si>
  <si>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</si>
  <si>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</si>
  <si>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</si>
  <si>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</si>
  <si>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</si>
  <si>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</si>
  <si>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</si>
  <si>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</si>
  <si>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</si>
  <si>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</si>
  <si>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</si>
  <si>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</si>
  <si>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</si>
  <si>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</si>
  <si>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</si>
  <si>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</si>
  <si>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</si>
  <si>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</si>
  <si>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</si>
  <si>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</si>
  <si>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</si>
  <si>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</si>
  <si>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</si>
  <si>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</si>
  <si>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</si>
  <si>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</si>
  <si>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</si>
  <si>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</si>
  <si>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</si>
  <si>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</si>
  <si>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</si>
  <si>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</si>
  <si>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</si>
  <si>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</si>
  <si>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</si>
  <si>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</si>
  <si>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</si>
  <si>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</si>
  <si>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</si>
  <si>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</si>
  <si>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</si>
  <si>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</si>
  <si>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</si>
  <si>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</si>
  <si>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</si>
  <si>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</si>
  <si>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</si>
  <si>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</si>
  <si>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</si>
  <si>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</si>
  <si>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</si>
  <si>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</si>
  <si>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</si>
  <si>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</si>
  <si>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</si>
  <si>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</si>
  <si>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</si>
  <si>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</si>
  <si>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</si>
  <si>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</si>
  <si>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</si>
  <si>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</si>
  <si>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</si>
  <si>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</si>
  <si>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</si>
  <si>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</si>
  <si>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</si>
  <si>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</si>
  <si>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</si>
  <si>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</si>
  <si>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</si>
  <si>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</si>
  <si>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</si>
  <si>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</si>
  <si>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</si>
  <si>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</si>
  <si>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</si>
  <si>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</si>
  <si>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</si>
  <si>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</si>
  <si>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</si>
  <si>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</si>
  <si>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</si>
  <si>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</si>
  <si>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</si>
  <si>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</si>
  <si>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</si>
  <si>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</si>
  <si>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</si>
  <si>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</si>
  <si>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</si>
  <si>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</si>
  <si>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</si>
  <si>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</si>
  <si>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</si>
  <si>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</si>
  <si>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</si>
  <si>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</si>
  <si>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</si>
  <si>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</si>
  <si>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</si>
  <si>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</si>
  <si>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</si>
  <si>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</si>
  <si>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</si>
  <si>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</si>
  <si>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</si>
  <si>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</si>
  <si>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</si>
  <si>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</si>
  <si>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</si>
  <si>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</si>
  <si>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</si>
  <si>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</si>
  <si>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</si>
  <si>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</si>
  <si>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</si>
  <si>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</si>
  <si>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</si>
  <si>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</si>
  <si>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</si>
  <si>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</si>
  <si>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</si>
  <si>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</si>
  <si>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</si>
  <si>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</si>
  <si>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</si>
  <si>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</si>
  <si>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</si>
  <si>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</si>
  <si>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</si>
  <si>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</si>
  <si>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</si>
  <si>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</si>
  <si>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</si>
  <si>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</si>
  <si>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</si>
  <si>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</si>
  <si>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</si>
  <si>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</si>
  <si>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</si>
  <si>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</si>
  <si>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</si>
  <si>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</si>
  <si>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</si>
  <si>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</si>
  <si>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</si>
  <si>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</si>
  <si>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</si>
  <si>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</si>
  <si>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</si>
  <si>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</si>
  <si>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</si>
  <si>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</si>
  <si>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</si>
  <si>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</si>
  <si>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</si>
  <si>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</si>
  <si>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</si>
  <si>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</si>
  <si>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</si>
  <si>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</si>
  <si>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</si>
  <si>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</si>
  <si>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</si>
  <si>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</si>
  <si>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</si>
  <si>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</si>
  <si>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</si>
  <si>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</si>
  <si>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</si>
  <si>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</si>
  <si>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</si>
  <si>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</si>
  <si>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</si>
  <si>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</si>
  <si>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</si>
  <si>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</si>
  <si>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</si>
  <si>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</si>
  <si>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</si>
  <si>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</si>
  <si>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</si>
  <si>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</si>
  <si>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</si>
  <si>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</si>
  <si>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</si>
  <si>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</si>
  <si>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</si>
  <si>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</si>
  <si>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</si>
  <si>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</si>
  <si>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</si>
  <si>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</si>
  <si>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</si>
  <si>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</si>
  <si>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</si>
  <si>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</si>
  <si>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</si>
  <si>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</si>
  <si>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</si>
  <si>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</si>
  <si>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</si>
  <si>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</si>
  <si>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</si>
  <si>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</si>
  <si>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</si>
  <si>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</si>
  <si>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</si>
  <si>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</si>
  <si>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</si>
  <si>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</si>
  <si>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</si>
  <si>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</si>
  <si>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</si>
  <si>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</si>
  <si>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</si>
  <si>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</si>
  <si>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</si>
  <si>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</si>
  <si>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</si>
  <si>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</si>
  <si>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</si>
  <si>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</si>
  <si>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</si>
  <si>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</si>
  <si>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</si>
  <si>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</si>
  <si>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</si>
  <si>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</si>
  <si>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</si>
  <si>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</si>
  <si>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</si>
  <si>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</si>
  <si>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</si>
  <si>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</si>
  <si>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</si>
  <si>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</si>
  <si>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</si>
  <si>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</si>
  <si>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</si>
  <si>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</si>
  <si>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</si>
  <si>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</si>
  <si>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</si>
  <si>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</si>
  <si>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</si>
  <si>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</si>
  <si>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</si>
  <si>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</si>
  <si>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</si>
  <si>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</si>
  <si>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</si>
  <si>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</si>
  <si>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</si>
  <si>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</si>
  <si>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</si>
  <si>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</si>
  <si>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</si>
  <si>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</si>
  <si>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</si>
  <si>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</si>
  <si>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</si>
  <si>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</si>
  <si>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</si>
  <si>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</si>
  <si>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</si>
  <si>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</si>
  <si>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</si>
  <si>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</si>
  <si>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</si>
  <si>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</si>
  <si>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</si>
  <si>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</si>
  <si>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</si>
  <si>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</si>
  <si>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</si>
  <si>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</si>
  <si>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</si>
  <si>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</si>
  <si>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</si>
  <si>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</si>
  <si>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</si>
  <si>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</si>
  <si>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</si>
  <si>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</si>
  <si>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</si>
  <si>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</si>
  <si>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</si>
  <si>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</si>
  <si>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</si>
  <si>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</si>
  <si>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</si>
  <si>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</si>
  <si>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</si>
  <si>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</si>
  <si>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</si>
  <si>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</si>
  <si>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</si>
  <si>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</si>
  <si>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</si>
  <si>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</si>
  <si>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</si>
  <si>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</si>
  <si>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</si>
  <si>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</si>
  <si>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</si>
  <si>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</si>
  <si>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</si>
  <si>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</si>
  <si>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</si>
  <si>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</si>
  <si>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</si>
  <si>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</si>
  <si>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</si>
  <si>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</si>
  <si>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</si>
  <si>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</si>
  <si>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</si>
  <si>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</si>
  <si>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</si>
  <si>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</si>
  <si>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</si>
  <si>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</si>
  <si>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</si>
  <si>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</si>
  <si>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</si>
  <si>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</si>
  <si>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</si>
  <si>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</si>
  <si>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</si>
  <si>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</si>
  <si>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</si>
  <si>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</si>
  <si>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</si>
  <si>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</si>
  <si>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</si>
  <si>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</si>
  <si>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</si>
  <si>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</si>
  <si>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</si>
  <si>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</si>
  <si>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</si>
  <si>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</si>
  <si>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</si>
  <si>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</si>
  <si>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</si>
  <si>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</si>
  <si>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</si>
  <si>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</si>
  <si>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</si>
  <si>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</si>
  <si>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</si>
  <si>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</si>
  <si>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</si>
  <si>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</si>
  <si>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</si>
  <si>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</si>
  <si>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</si>
  <si>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</si>
  <si>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</si>
  <si>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</si>
  <si>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</si>
  <si>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</si>
  <si>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</si>
  <si>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</si>
  <si>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</si>
  <si>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</si>
  <si>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</si>
  <si>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</si>
  <si>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</si>
  <si>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</si>
  <si>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</si>
  <si>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</si>
  <si>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</si>
  <si>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</si>
  <si>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</si>
  <si>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</si>
  <si>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</si>
  <si>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</si>
  <si>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</si>
  <si>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</si>
  <si>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</si>
  <si>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</si>
  <si>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</si>
  <si>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</si>
  <si>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</si>
  <si>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</si>
  <si>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</si>
  <si>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</si>
  <si>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</si>
  <si>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</si>
  <si>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</si>
  <si>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</si>
  <si>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</si>
  <si>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</si>
  <si>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</si>
  <si>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</si>
  <si>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</si>
  <si>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</si>
  <si>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</si>
  <si>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</si>
  <si>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</si>
  <si>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</si>
  <si>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</si>
  <si>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</si>
  <si>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</si>
  <si>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</si>
  <si>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</si>
  <si>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</si>
  <si>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</si>
  <si>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</si>
  <si>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</si>
  <si>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</si>
  <si>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</si>
  <si>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</si>
  <si>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</si>
  <si>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</si>
  <si>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</si>
  <si>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</si>
  <si>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</si>
  <si>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</si>
  <si>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</si>
  <si>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</si>
  <si>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</si>
  <si>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</si>
  <si>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</si>
  <si>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</si>
  <si>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</si>
  <si>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</si>
  <si>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</si>
  <si>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</si>
  <si>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</si>
  <si>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</si>
  <si>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</si>
  <si>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</si>
  <si>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</si>
  <si>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</si>
  <si>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</si>
  <si>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</si>
  <si>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</si>
  <si>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</si>
  <si>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</si>
  <si>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</si>
  <si>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</si>
  <si>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</si>
  <si>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</si>
  <si>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</si>
  <si>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</si>
  <si>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</si>
  <si>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</si>
  <si>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</si>
  <si>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</si>
  <si>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</si>
  <si>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</si>
  <si>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</si>
  <si>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</si>
  <si>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</si>
  <si>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</si>
  <si>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</si>
  <si>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</si>
  <si>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</si>
  <si>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</si>
  <si>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</si>
  <si>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</si>
  <si>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</si>
  <si>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</si>
  <si>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</si>
  <si>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</si>
  <si>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</si>
  <si>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</si>
  <si>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</si>
  <si>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</si>
  <si>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</si>
  <si>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</si>
  <si>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</si>
  <si>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</si>
  <si>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</si>
  <si>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</si>
  <si>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</si>
  <si>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</si>
  <si>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</si>
  <si>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</si>
  <si>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</si>
  <si>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</si>
  <si>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</si>
  <si>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</si>
  <si>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</si>
  <si>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</si>
  <si>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</si>
  <si>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</si>
  <si>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</si>
  <si>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</si>
  <si>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</si>
  <si>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</si>
  <si>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</si>
  <si>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</si>
  <si>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</si>
  <si>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</si>
  <si>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</si>
  <si>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</si>
  <si>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</si>
  <si>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</si>
  <si>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</si>
  <si>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</si>
  <si>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</si>
  <si>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</si>
  <si>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</si>
  <si>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</si>
  <si>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</si>
  <si>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</si>
  <si>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</si>
  <si>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</si>
  <si>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</si>
  <si>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</si>
  <si>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</si>
  <si>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</si>
  <si>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</si>
  <si>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</si>
  <si>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</si>
  <si>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</si>
  <si>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</si>
  <si>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</si>
  <si>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</si>
  <si>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</si>
  <si>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</si>
  <si>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</si>
  <si>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</si>
  <si>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</si>
  <si>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</si>
  <si>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</si>
  <si>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</si>
  <si>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</si>
  <si>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</si>
  <si>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</si>
  <si>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</si>
  <si>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</si>
  <si>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</si>
  <si>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</si>
  <si>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</si>
  <si>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</si>
  <si>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</si>
  <si>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</si>
  <si>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</si>
  <si>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</si>
  <si>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</si>
  <si>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</si>
  <si>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</si>
  <si>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</si>
  <si>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</si>
  <si>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</si>
  <si>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</si>
  <si>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</si>
  <si>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</si>
  <si>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</si>
  <si>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</si>
  <si>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</si>
  <si>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</si>
  <si>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</si>
  <si>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</si>
  <si>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</si>
  <si>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</si>
  <si>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</si>
  <si>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</si>
  <si>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</si>
  <si>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</si>
  <si>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</si>
  <si>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</si>
  <si>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</si>
  <si>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</si>
  <si>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</si>
  <si>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</si>
  <si>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</si>
  <si>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</si>
  <si>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</si>
  <si>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</si>
  <si>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</si>
  <si>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</si>
  <si>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</si>
  <si>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</si>
  <si>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</si>
  <si>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</si>
  <si>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</si>
  <si>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</si>
  <si>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</si>
  <si>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</si>
  <si>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</si>
  <si>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</si>
  <si>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</si>
  <si>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</si>
  <si>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</si>
  <si>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</si>
  <si>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</si>
  <si>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</si>
  <si>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</si>
  <si>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</si>
  <si>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</si>
  <si>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</si>
  <si>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</si>
  <si>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</si>
  <si>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</si>
  <si>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</si>
  <si>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</si>
  <si>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</si>
  <si>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</si>
  <si>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</si>
  <si>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</si>
  <si>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</si>
  <si>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</si>
  <si>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</si>
  <si>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</si>
  <si>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</si>
  <si>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</si>
  <si>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</si>
  <si>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</si>
  <si>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</si>
  <si>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</si>
  <si>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</si>
  <si>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</si>
  <si>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</si>
  <si>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</si>
  <si>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</si>
  <si>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</si>
  <si>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</si>
  <si>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</si>
  <si>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</si>
  <si>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</si>
  <si>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</si>
  <si>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</si>
  <si>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</si>
  <si>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</si>
  <si>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</si>
  <si>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</si>
  <si>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</si>
  <si>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</si>
  <si>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</si>
  <si>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</si>
  <si>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</si>
  <si>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</si>
  <si>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</si>
  <si>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</si>
  <si>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</si>
  <si>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</si>
  <si>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</si>
  <si>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</si>
  <si>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</si>
  <si>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</si>
  <si>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</si>
  <si>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</si>
  <si>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</si>
  <si>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</si>
  <si>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</si>
  <si>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</si>
  <si>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</si>
  <si>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</si>
  <si>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</si>
  <si>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</si>
  <si>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</si>
  <si>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</si>
  <si>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</si>
  <si>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</si>
  <si>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</si>
  <si>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</si>
  <si>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</si>
  <si>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</si>
  <si>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</si>
  <si>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</si>
  <si>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</si>
  <si>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</si>
  <si>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</si>
  <si>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</si>
  <si>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</si>
  <si>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</si>
  <si>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</si>
  <si>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</si>
  <si>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</si>
  <si>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</si>
  <si>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</si>
  <si>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</si>
  <si>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</si>
  <si>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</si>
  <si>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</si>
  <si>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</si>
  <si>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</si>
  <si>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</si>
  <si>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</si>
  <si>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</si>
  <si>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</si>
  <si>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</si>
  <si>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</si>
  <si>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</si>
  <si>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</si>
  <si>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</si>
  <si>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</si>
  <si>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</si>
  <si>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</si>
  <si>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</si>
  <si>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</si>
  <si>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</si>
  <si>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</si>
  <si>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</si>
  <si>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</si>
  <si>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</si>
  <si>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</si>
  <si>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</si>
  <si>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</si>
  <si>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</si>
  <si>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</si>
  <si>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</si>
  <si>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</si>
  <si>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</si>
  <si>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</si>
  <si>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</si>
  <si>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</si>
  <si>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</si>
  <si>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</si>
  <si>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</si>
  <si>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</si>
  <si>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</si>
  <si>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</si>
  <si>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</si>
  <si>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</si>
  <si>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</si>
  <si>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</si>
  <si>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</si>
  <si>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</si>
  <si>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</si>
  <si>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</si>
  <si>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</si>
  <si>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</si>
  <si>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</si>
  <si>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</si>
  <si>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</si>
  <si>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</si>
  <si>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</si>
  <si>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</si>
  <si>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</si>
  <si>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</si>
  <si>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</si>
  <si>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</si>
  <si>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</si>
  <si>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</si>
  <si>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</si>
  <si>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</si>
  <si>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</si>
  <si>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</si>
  <si>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</si>
  <si>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</si>
  <si>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</si>
  <si>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</si>
  <si>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</si>
  <si>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</si>
  <si>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</si>
  <si>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</si>
  <si>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</si>
  <si>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</si>
  <si>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</si>
  <si>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</si>
  <si>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</si>
  <si>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</si>
  <si>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</si>
  <si>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</si>
  <si>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</si>
  <si>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</si>
  <si>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</si>
  <si>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</si>
  <si>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</si>
  <si>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</si>
  <si>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</si>
  <si>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</si>
  <si>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</si>
  <si>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</si>
  <si>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</si>
  <si>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</si>
  <si>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</si>
  <si>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</si>
  <si>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</si>
  <si>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</si>
  <si>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</si>
  <si>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</si>
  <si>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</si>
  <si>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</si>
  <si>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</si>
  <si>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</si>
  <si>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</si>
  <si>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</si>
  <si>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</si>
  <si>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</si>
  <si>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</si>
  <si>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</si>
  <si>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</si>
  <si>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</si>
  <si>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</si>
  <si>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</si>
  <si>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</si>
  <si>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</si>
  <si>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</si>
  <si>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</si>
  <si>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</si>
  <si>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</si>
  <si>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</si>
  <si>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</si>
  <si>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</si>
  <si>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</si>
  <si>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</si>
  <si>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</si>
  <si>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</si>
  <si>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</si>
  <si>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</si>
  <si>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</si>
  <si>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</si>
  <si>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</si>
  <si>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</si>
  <si>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</si>
  <si>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</si>
  <si>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</si>
  <si>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</si>
  <si>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</si>
  <si>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</si>
  <si>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</si>
  <si>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</si>
  <si>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</si>
  <si>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</si>
  <si>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</si>
  <si>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</si>
  <si>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</si>
  <si>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</si>
  <si>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</si>
  <si>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</si>
  <si>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</si>
  <si>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</si>
  <si>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</si>
  <si>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</si>
  <si>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</si>
  <si>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</si>
  <si>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</si>
  <si>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</si>
  <si>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</si>
  <si>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</si>
  <si>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</si>
  <si>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</si>
  <si>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</si>
  <si>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</si>
  <si>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</si>
  <si>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</si>
  <si>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</si>
  <si>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</si>
  <si>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</si>
  <si>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</si>
  <si>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</si>
  <si>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</si>
  <si>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</si>
  <si>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</si>
  <si>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</si>
  <si>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</si>
  <si>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</si>
  <si>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</si>
  <si>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</si>
  <si>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</si>
  <si>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</si>
  <si>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</si>
  <si>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</si>
  <si>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</si>
  <si>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</si>
  <si>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</si>
  <si>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</si>
  <si>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</si>
  <si>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</si>
  <si>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</si>
  <si>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</si>
  <si>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</si>
  <si>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</si>
  <si>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</si>
  <si>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</si>
  <si>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</si>
  <si>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</si>
  <si>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</si>
  <si>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</si>
  <si>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</si>
  <si>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</si>
  <si>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</si>
  <si>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</si>
  <si>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</si>
  <si>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</si>
  <si>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</si>
  <si>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</si>
  <si>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</si>
  <si>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</si>
  <si>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</si>
  <si>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</si>
  <si>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</si>
  <si>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</si>
  <si>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</si>
  <si>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</si>
  <si>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</si>
  <si>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</si>
  <si>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</si>
  <si>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</si>
  <si>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</si>
  <si>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</si>
  <si>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</si>
  <si>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</si>
  <si>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</si>
  <si>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</si>
  <si>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</si>
  <si>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</si>
  <si>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</si>
  <si>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</si>
  <si>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</si>
  <si>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</si>
  <si>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</si>
  <si>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</si>
  <si>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</si>
  <si>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</si>
  <si>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</si>
  <si>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</si>
  <si>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</si>
  <si>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</si>
  <si>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</si>
  <si>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</si>
  <si>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</si>
  <si>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</si>
  <si>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</si>
  <si>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</si>
  <si>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</si>
  <si>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</si>
  <si>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</si>
  <si>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</si>
  <si>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</si>
  <si>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</si>
  <si>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</si>
  <si>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</si>
  <si>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</si>
  <si>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</si>
  <si>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</si>
  <si>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</si>
  <si>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</si>
  <si>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</si>
  <si>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</si>
  <si>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</si>
  <si>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</si>
  <si>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</si>
  <si>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</si>
  <si>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</si>
  <si>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</si>
  <si>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</si>
  <si>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</si>
  <si>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</si>
  <si>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</si>
  <si>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</si>
  <si>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</si>
  <si>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</si>
  <si>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</si>
  <si>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</si>
  <si>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</si>
  <si>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</si>
  <si>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</si>
  <si>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</si>
  <si>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</si>
  <si>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</si>
  <si>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</si>
  <si>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</si>
  <si>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</si>
  <si>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</si>
  <si>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</si>
  <si>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</si>
  <si>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</si>
  <si>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</si>
  <si>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</si>
  <si>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</si>
  <si>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</si>
  <si>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</si>
  <si>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</si>
  <si>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</si>
  <si>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</si>
  <si>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</si>
  <si>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</si>
  <si>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</si>
  <si>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</si>
  <si>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</si>
  <si>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</si>
  <si>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</si>
  <si>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</si>
  <si>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</si>
  <si>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</si>
  <si>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</si>
  <si>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</si>
  <si>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</si>
  <si>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</si>
  <si>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</si>
  <si>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</si>
  <si>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</si>
  <si>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</si>
  <si>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</si>
  <si>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</si>
  <si>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</si>
  <si>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</si>
  <si>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</si>
  <si>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</si>
  <si>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</si>
  <si>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</si>
  <si>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</si>
  <si>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</si>
  <si>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</si>
  <si>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</si>
  <si>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</si>
  <si>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</si>
  <si>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</si>
  <si>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</si>
  <si>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</si>
  <si>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</si>
  <si>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</si>
  <si>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</si>
  <si>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</si>
  <si>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</si>
  <si>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</si>
  <si>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</si>
  <si>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</si>
  <si>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</si>
  <si>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</si>
  <si>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</si>
  <si>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</si>
  <si>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</si>
  <si>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</si>
  <si>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</si>
  <si>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</si>
  <si>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</si>
  <si>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</si>
  <si>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</si>
  <si>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</si>
  <si>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</si>
  <si>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</si>
  <si>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</si>
  <si>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</si>
  <si>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</si>
  <si>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</si>
  <si>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</si>
  <si>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</si>
  <si>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</si>
  <si>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</si>
  <si>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</si>
  <si>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</si>
  <si>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</si>
  <si>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</si>
  <si>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</si>
  <si>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</si>
  <si>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</si>
  <si>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</si>
  <si>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</si>
  <si>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</si>
  <si>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</si>
  <si>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</si>
  <si>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</si>
  <si>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</si>
  <si>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</si>
  <si>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</si>
  <si>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</si>
  <si>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</si>
  <si>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</si>
  <si>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</si>
  <si>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</si>
  <si>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</si>
  <si>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</si>
  <si>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</si>
  <si>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</si>
  <si>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</si>
  <si>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</si>
  <si>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</si>
  <si>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</si>
  <si>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</si>
  <si>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</si>
  <si>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</si>
  <si>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</si>
  <si>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</si>
  <si>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</si>
  <si>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</si>
  <si>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</si>
  <si>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</si>
  <si>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</si>
  <si>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</si>
  <si>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</si>
  <si>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</si>
  <si>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</si>
  <si>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</si>
  <si>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</si>
  <si>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</si>
  <si>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</si>
  <si>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</si>
  <si>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</si>
  <si>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</si>
  <si>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</si>
  <si>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</si>
  <si>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</si>
  <si>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</si>
  <si>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</si>
  <si>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</si>
  <si>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</si>
  <si>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</si>
  <si>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</si>
  <si>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</si>
  <si>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</si>
  <si>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</si>
  <si>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</si>
  <si>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</si>
  <si>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</si>
  <si>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</si>
  <si>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</si>
  <si>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</si>
  <si>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</si>
  <si>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</si>
  <si>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</si>
  <si>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</si>
  <si>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</si>
  <si>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</si>
  <si>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</si>
  <si>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</si>
  <si>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</si>
  <si>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</si>
  <si>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</si>
  <si>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</si>
  <si>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</si>
  <si>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</si>
  <si>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</si>
  <si>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</si>
  <si>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</si>
  <si>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</si>
  <si>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</si>
  <si>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</si>
  <si>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</si>
  <si>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</si>
  <si>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</si>
  <si>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</si>
  <si>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</si>
  <si>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</si>
  <si>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</si>
  <si>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</si>
  <si>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</si>
  <si>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</si>
  <si>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</si>
  <si>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</si>
  <si>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</si>
  <si>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</si>
  <si>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</si>
  <si>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</si>
  <si>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</si>
  <si>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</si>
  <si>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</si>
  <si>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</si>
  <si>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</si>
  <si>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</si>
  <si>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</si>
  <si>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</si>
  <si>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</si>
  <si>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</si>
  <si>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</si>
  <si>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</si>
  <si>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</si>
  <si>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</si>
  <si>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</si>
  <si>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</si>
  <si>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</si>
  <si>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</si>
  <si>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</si>
  <si>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</si>
  <si>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</si>
  <si>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</si>
  <si>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</si>
  <si>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</si>
  <si>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</si>
  <si>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</si>
  <si>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</si>
  <si>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</si>
  <si>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</si>
  <si>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</si>
  <si>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</si>
  <si>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</si>
  <si>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</si>
  <si>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</si>
  <si>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</si>
  <si>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</si>
  <si>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</si>
  <si>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</si>
  <si>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</si>
  <si>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</si>
  <si>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</si>
  <si>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</si>
  <si>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</si>
  <si>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</si>
  <si>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</si>
  <si>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</si>
  <si>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</si>
  <si>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</si>
  <si>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</si>
  <si>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</si>
  <si>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</si>
  <si>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</si>
  <si>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</si>
  <si>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</si>
  <si>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</si>
  <si>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</si>
  <si>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</si>
  <si>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</si>
  <si>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</si>
  <si>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</si>
  <si>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</si>
  <si>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</si>
  <si>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</si>
  <si>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</si>
  <si>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</si>
  <si>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</si>
  <si>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</si>
  <si>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</si>
  <si>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</si>
  <si>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</si>
  <si>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</si>
  <si>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</si>
  <si>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</si>
  <si>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</si>
  <si>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</si>
  <si>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</si>
  <si>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</si>
  <si>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</si>
  <si>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</si>
  <si>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</si>
  <si>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</si>
  <si>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</si>
  <si>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</si>
  <si>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</si>
  <si>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</si>
  <si>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</si>
  <si>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</si>
  <si>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</si>
  <si>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</si>
  <si>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</si>
  <si>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</si>
  <si>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</si>
  <si>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</si>
  <si>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</si>
  <si>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</si>
  <si>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</si>
  <si>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</si>
  <si>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</si>
  <si>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</si>
  <si>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</si>
  <si>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</si>
  <si>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</si>
  <si>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</si>
  <si>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</si>
  <si>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</si>
  <si>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</si>
  <si>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</si>
  <si>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</si>
  <si>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</si>
  <si>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</si>
  <si>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</si>
  <si>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</si>
  <si>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</si>
  <si>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</si>
  <si>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</si>
  <si>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</si>
  <si>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</si>
  <si>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</si>
  <si>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</si>
  <si>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</si>
  <si>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</si>
  <si>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</si>
  <si>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</si>
  <si>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</si>
  <si>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</si>
  <si>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</si>
  <si>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</si>
  <si>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</si>
  <si>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</si>
  <si>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</si>
  <si>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</si>
  <si>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</si>
  <si>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</si>
  <si>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</si>
  <si>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</si>
  <si>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</si>
  <si>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</si>
  <si>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</si>
  <si>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</si>
  <si>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</si>
  <si>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</si>
  <si>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</si>
  <si>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</si>
  <si>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</si>
  <si>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</si>
  <si>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</si>
  <si>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</si>
  <si>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</si>
  <si>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</si>
  <si>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</si>
  <si>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</si>
  <si>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</si>
  <si>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</si>
  <si>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</si>
  <si>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</si>
  <si>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</si>
  <si>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</si>
  <si>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</si>
  <si>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</si>
  <si>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</si>
  <si>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</si>
  <si>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</si>
  <si>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</si>
  <si>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</si>
  <si>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</si>
  <si>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</si>
  <si>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</si>
  <si>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</si>
  <si>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</si>
  <si>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</si>
  <si>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</si>
  <si>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</si>
  <si>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</si>
  <si>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</si>
  <si>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</si>
  <si>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</si>
  <si>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</si>
  <si>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</si>
  <si>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</si>
  <si>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</si>
  <si>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</si>
  <si>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</si>
  <si>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</si>
  <si>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</si>
  <si>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</si>
  <si>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</si>
  <si>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</si>
  <si>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</si>
  <si>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</si>
  <si>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</si>
  <si>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</si>
  <si>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</si>
  <si>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</si>
  <si>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</si>
  <si>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</si>
  <si>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</si>
  <si>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</si>
  <si>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</si>
  <si>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</si>
  <si>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</si>
  <si>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</si>
  <si>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</si>
  <si>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</si>
  <si>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</si>
  <si>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</si>
  <si>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</si>
  <si>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</si>
  <si>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</si>
  <si>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</si>
  <si>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</si>
  <si>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</si>
  <si>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</si>
  <si>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</si>
  <si>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</si>
  <si>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</si>
  <si>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</si>
  <si>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</si>
  <si>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</si>
  <si>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</si>
  <si>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</si>
  <si>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</si>
  <si>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</si>
  <si>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</si>
  <si>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</si>
  <si>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</si>
  <si>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</si>
  <si>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</si>
  <si>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</si>
  <si>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</si>
  <si>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</si>
  <si>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</si>
  <si>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</si>
  <si>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</si>
  <si>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</si>
  <si>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</si>
  <si>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</si>
  <si>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</si>
  <si>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</si>
  <si>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</si>
  <si>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</si>
  <si>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</si>
  <si>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</si>
  <si>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</si>
  <si>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</si>
  <si>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</si>
  <si>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</si>
  <si>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</si>
  <si>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</si>
  <si>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</si>
  <si>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</si>
  <si>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</si>
  <si>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</si>
  <si>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</si>
  <si>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</si>
  <si>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</si>
  <si>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</si>
  <si>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</si>
  <si>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</si>
  <si>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</si>
  <si>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</si>
  <si>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</si>
  <si>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</si>
  <si>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</si>
  <si>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</si>
  <si>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</si>
  <si>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</si>
  <si>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</si>
  <si>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</si>
  <si>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</si>
  <si>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</si>
  <si>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</si>
  <si>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</si>
  <si>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</si>
  <si>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</si>
  <si>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</si>
  <si>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</si>
  <si>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</si>
  <si>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</si>
  <si>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</si>
  <si>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</si>
  <si>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</si>
  <si>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</si>
  <si>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</si>
  <si>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</si>
  <si>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</si>
  <si>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</si>
  <si>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</si>
  <si>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</si>
  <si>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</si>
  <si>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</si>
  <si>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</si>
  <si>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</si>
  <si>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</si>
  <si>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</si>
  <si>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</si>
  <si>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</si>
  <si>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</si>
  <si>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</si>
  <si>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</si>
  <si>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</si>
  <si>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</si>
  <si>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</si>
  <si>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</si>
  <si>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</si>
  <si>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</si>
  <si>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</si>
  <si>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</si>
  <si>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</si>
  <si>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</si>
  <si>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</si>
  <si>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</si>
  <si>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</si>
  <si>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</si>
  <si>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</si>
  <si>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</si>
  <si>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</si>
  <si>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</si>
  <si>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</si>
  <si>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</si>
  <si>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</si>
  <si>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</si>
  <si>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</si>
  <si>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</si>
  <si>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</si>
  <si>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</si>
  <si>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Supercup Slovensko 2025</t>
  </si>
  <si>
    <t>DFP925001</t>
  </si>
  <si>
    <t>F20250159</t>
  </si>
  <si>
    <t>Ubytovanie a stravovacie služby: plná penzia - 6 osôb neubytovaní - 29 EUR (Ut,Str,Štvr,Pia; Raňajky - 6 osôb neubytovaní - 9 EUR (Sob); Suchý obed - navyše (štvr, pia)</t>
  </si>
  <si>
    <t>36492817</t>
  </si>
  <si>
    <t>Nízkoenergetické stavby, s.r.o.</t>
  </si>
  <si>
    <t>DFP</t>
  </si>
  <si>
    <t>dodávateľská faktúra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</si>
</sst>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34"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Jachtklub Akademik Technická univerzita Košice, Watsonova 1912/4A, Košice, 040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51285193</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C56" sqref="C56"/>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t="s">
        <v>3003</v>
      </c>
      <c r="B37" s="63" t="s">
        <v>3004</v>
      </c>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1"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Jachtklub Akademik Technická univerzita Košice</v>
      </c>
      <c r="C3" s="338"/>
      <c r="D3" s="338"/>
      <c r="G3" s="252">
        <v>45747</v>
      </c>
    </row>
    <row r="4" spans="1:7" ht="14" x14ac:dyDescent="0.3">
      <c r="A4" s="30" t="s">
        <v>313</v>
      </c>
      <c r="B4" s="29" t="str">
        <f>RIGHT("0000"&amp;INDEX(Adr!A:A,Doklady!B102+1),8)</f>
        <v>51285193</v>
      </c>
      <c r="G4" s="252">
        <v>45777</v>
      </c>
    </row>
    <row r="5" spans="1:7" ht="14" x14ac:dyDescent="0.3">
      <c r="A5" s="30" t="s">
        <v>314</v>
      </c>
      <c r="B5" s="29" t="str">
        <f>INDEX(Adr!D:D,Doklady!B102+1)&amp;", "&amp;INDEX(Adr!E:E,Doklady!B102+1)</f>
        <v>Watsonova 1912/4A, Košice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4270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4270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8" zoomScaleNormal="100" workbookViewId="0">
      <selection sqref="A1:I54"/>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Jachtklub Akademik Technická univerzita Košice</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51285193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Watsonova 1912/4A, Košice, 040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4270</v>
      </c>
      <c r="D12" s="126">
        <f>C12-E12</f>
        <v>4270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4270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Supercup Slovensko 2025</v>
      </c>
      <c r="C53" s="73">
        <f>IF(A53&lt;&gt;"",INDEX(FP!D:D,Doklady!B$2+(ROW()-53)),"")</f>
        <v>4270</v>
      </c>
      <c r="D53" s="73">
        <f>IF(A53&lt;&gt;"",Doklady!I1-Doklady!J1,"")</f>
        <v>4270</v>
      </c>
      <c r="E53" s="73">
        <f>IF(A53&lt;&gt;"",MIN(D53,C53)*Doklady!C1/(1-Doklady!C1),"")</f>
        <v>0</v>
      </c>
      <c r="F53" s="71">
        <f>IF(A53&lt;&gt;"",Doklady!J1,"")</f>
        <v>0</v>
      </c>
      <c r="G53" s="73">
        <f>+IFERROR(HLOOKUP(IF(RIGHT(B53,15)="bežné transfery",LEFT(B53,LEN(B53)-18),0),$J$40:$K$42,3,0),MIN(C53,D53))</f>
        <v>4270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4270</v>
      </c>
      <c r="D130" s="228">
        <f t="shared" ref="D130:I130" si="9">SUM(D53:D129)</f>
        <v>4270</v>
      </c>
      <c r="E130" s="228">
        <f t="shared" si="9"/>
        <v>0</v>
      </c>
      <c r="F130" s="228">
        <f t="shared" si="9"/>
        <v>0</v>
      </c>
      <c r="G130" s="228">
        <f t="shared" si="9"/>
        <v>4270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J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Supercup Slovensko 2025</v>
      </c>
      <c r="B1" s="232" t="str">
        <f>INDEX(Adr!A:A,B102+1)</f>
        <v>51285193</v>
      </c>
      <c r="C1" s="233">
        <f>IF(ROW()&lt;=B$3,INDEX(FP!E:E,B$2+ROW()-1),"")</f>
        <v>0</v>
      </c>
      <c r="D1" s="234" t="str">
        <f>IF(ROW()&lt;=B$3,INDEX(FP!F:F,B$2+ROW()-1),"")</f>
        <v>m</v>
      </c>
      <c r="E1" s="234"/>
      <c r="F1" s="234" t="str">
        <f>IF(ROW()&lt;=B$3,INDEX(FP!G:G,B$2+ROW()-1),"")</f>
        <v>026 03</v>
      </c>
      <c r="G1" s="234"/>
      <c r="H1" s="235" t="str">
        <f>IF(ROW()&lt;=B$3,INDEX(FP!C:C,B$2+ROW()-1),"")</f>
        <v>Supercup Slovensko 2025</v>
      </c>
      <c r="I1" s="236">
        <f t="shared" ref="I1:I6" si="0">IF(ROW()&lt;=B$3,SUMIF(A$107:A$10042,A1,I$107:I$10042),"")</f>
        <v>4270</v>
      </c>
      <c r="J1" s="236">
        <f t="shared" ref="J1:J32" si="1">IF(ROW()&lt;=B$3,SUMIFS(I$103:I$50042,A$103:A$50042,K1,J$103:J$50042,L1),"")</f>
        <v>0</v>
      </c>
      <c r="K1" s="110" t="str">
        <f>$A1</f>
        <v>m - Supercup Slovensko 2025</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51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34</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 x14ac:dyDescent="0.25">
      <c r="A107" s="14" t="s">
        <v>2997</v>
      </c>
      <c r="B107" s="14" t="s">
        <v>2998</v>
      </c>
      <c r="C107" s="14" t="s">
        <v>2999</v>
      </c>
      <c r="D107" s="16">
        <v>45838</v>
      </c>
      <c r="E107" s="16"/>
      <c r="F107" s="14" t="s">
        <v>3000</v>
      </c>
      <c r="G107" s="14" t="s">
        <v>3001</v>
      </c>
      <c r="H107" s="14" t="s">
        <v>3002</v>
      </c>
      <c r="I107" s="15">
        <v>4270</v>
      </c>
      <c r="J107" s="77">
        <v>10</v>
      </c>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Jachtklub Akademik Technická univerzita Košice, Watsonova 1912/4A, Košice, 040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51285193</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2025-12-11T05:37:17Z</cp:lastPrinted>
  <dcterms:created xsi:type="dcterms:W3CDTF">2017-02-20T06:20:12Z</dcterms:created>
  <dcterms:modified xsi:type="dcterms:W3CDTF">2025-12-11T05:37:22Z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