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ento_zošit" defaultThemeVersion="124226"/>
  <mc:AlternateContent xmlns:mc="http://schemas.openxmlformats.org/markup-compatibility/2006">
    <mc:Choice Requires="x15">
      <x15ac:absPath xmlns:x15ac="http://schemas.microsoft.com/office/spreadsheetml/2010/11/ac" url="https://cikeno-my.sharepoint.com/personal/alexandra_matiova_cike_sk/Documents/JAKASPORT academy/vyúčtovanie/"/>
    </mc:Choice>
  </mc:AlternateContent>
  <xr:revisionPtr revIDLastSave="26" documentId="8_{A4067A16-7CE3-4C33-BDC4-6D4C3B419D3F}" xr6:coauthVersionLast="47" xr6:coauthVersionMax="47" xr10:uidLastSave="{D2C4A2AC-6B2B-D44D-B9F7-9AB6009B4309}"/>
  <bookViews>
    <workbookView xWindow="0" yWindow="600" windowWidth="2880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Doklady!$A$100:$J$115</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rgb="FF000000"/>
            <rFont val="Tahoma"/>
            <family val="2"/>
          </rPr>
          <t xml:space="preserve">Analytický kód
</t>
        </r>
        <r>
          <rPr>
            <sz val="8"/>
            <color rgb="FF000000"/>
            <rFont val="Tahoma"/>
            <family val="2"/>
          </rPr>
          <t xml:space="preserve">
</t>
        </r>
        <r>
          <rPr>
            <sz val="8"/>
            <color rgb="FF000000"/>
            <rFont val="Tahoma"/>
            <family val="2"/>
          </rPr>
          <t xml:space="preserve">1 = šport mládeže do 23 rokov (cez kluby)
</t>
        </r>
        <r>
          <rPr>
            <sz val="8"/>
            <color rgb="FF000000"/>
            <rFont val="Tahoma"/>
            <family val="2"/>
          </rPr>
          <t xml:space="preserve">2 = talentovaní športovci
</t>
        </r>
        <r>
          <rPr>
            <sz val="8"/>
            <color rgb="FF000000"/>
            <rFont val="Tahoma"/>
            <family val="2"/>
          </rPr>
          <t xml:space="preserve">3 = športová reprezentácia
</t>
        </r>
        <r>
          <rPr>
            <sz val="8"/>
            <color rgb="FF000000"/>
            <rFont val="Tahoma"/>
            <family val="2"/>
          </rPr>
          <t xml:space="preserve">4 = správa a prevádzka
</t>
        </r>
        <r>
          <rPr>
            <sz val="8"/>
            <color rgb="FF000000"/>
            <rFont val="Tahoma"/>
            <family val="2"/>
          </rPr>
          <t xml:space="preserve">
</t>
        </r>
        <r>
          <rPr>
            <sz val="8"/>
            <color rgb="FF000000"/>
            <rFont val="Tahoma"/>
            <family val="2"/>
          </rPr>
          <t xml:space="preserve">99 = spolufinancovanie (výlučne v prípade dotácie, pri ktorej bola zmluvne určená povinnosť spolufinancovania) 
</t>
        </r>
        <r>
          <rPr>
            <b/>
            <sz val="8"/>
            <color rgb="FF000000"/>
            <rFont val="Tahoma"/>
            <family val="2"/>
            <charset val="238"/>
          </rPr>
          <t>TOTO SA NETÝKA:</t>
        </r>
        <r>
          <rPr>
            <sz val="8"/>
            <color rgb="FF000000"/>
            <rFont val="Tahoma"/>
            <family val="2"/>
          </rPr>
          <t xml:space="preserve">
</t>
        </r>
        <r>
          <rPr>
            <sz val="8"/>
            <color rgb="FF000000"/>
            <rFont val="Tahoma"/>
            <family val="2"/>
          </rPr>
          <t xml:space="preserve">1. Príspevku uznanému športu
</t>
        </r>
        <r>
          <rPr>
            <sz val="8"/>
            <color rgb="FF000000"/>
            <rFont val="Tahoma"/>
            <family val="2"/>
          </rPr>
          <t xml:space="preserve">2. Príspevku športovcom top-tímov
</t>
        </r>
        <r>
          <rPr>
            <sz val="8"/>
            <color rgb="FF000000"/>
            <rFont val="Tahoma"/>
            <family val="2"/>
          </rPr>
          <t>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<sst xmlns="http://schemas.openxmlformats.org/spreadsheetml/2006/main" count="6561" uniqueCount="3019">
  <si>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</si>
  <si>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</si>
  <si>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</si>
  <si>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</si>
  <si>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</si>
  <si>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</si>
  <si>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</si>
  <si>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</si>
  <si>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</si>
  <si>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</si>
  <si>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</si>
  <si>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</si>
  <si>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</si>
  <si>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</si>
  <si>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</si>
  <si>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</si>
  <si>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</si>
  <si>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</si>
  <si>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</si>
  <si>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</si>
  <si>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</si>
  <si>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</si>
  <si>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</si>
  <si>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</si>
  <si>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</si>
  <si>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</si>
  <si>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</si>
  <si>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</si>
  <si>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</si>
  <si>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</si>
  <si>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</si>
  <si>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</si>
  <si>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</si>
  <si>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</si>
  <si>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</si>
  <si>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</si>
  <si>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</si>
  <si>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</si>
  <si>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</si>
  <si>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</si>
  <si>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</si>
  <si>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</si>
  <si>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</si>
  <si>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</si>
  <si>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</si>
  <si>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</si>
  <si>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</si>
  <si>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</si>
  <si>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</si>
  <si>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</si>
  <si>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</si>
  <si>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</si>
  <si>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</si>
  <si>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</si>
  <si>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</si>
  <si>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</si>
  <si>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</si>
  <si>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</si>
  <si>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</si>
  <si>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</si>
  <si>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</si>
  <si>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</si>
  <si>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</si>
  <si>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</si>
  <si>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</si>
  <si>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</si>
  <si>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</si>
  <si>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</si>
  <si>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</si>
  <si>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</si>
  <si>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</si>
  <si>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</si>
  <si>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</si>
  <si>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</si>
  <si>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</si>
  <si>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</si>
  <si>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</si>
  <si>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</si>
  <si>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</si>
  <si>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</si>
  <si>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</si>
  <si>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</si>
  <si>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</si>
  <si>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</si>
  <si>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</si>
  <si>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</si>
  <si>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</si>
  <si>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</si>
  <si>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</si>
  <si>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</si>
  <si>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</si>
  <si>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</si>
  <si>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</si>
  <si>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</si>
  <si>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</si>
  <si>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</si>
  <si>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</si>
  <si>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</si>
  <si>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</si>
  <si>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</si>
  <si>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</si>
  <si>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</si>
  <si>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</si>
  <si>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</si>
  <si>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</si>
  <si>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</si>
  <si>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</si>
  <si>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</si>
  <si>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</si>
  <si>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</si>
  <si>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</si>
  <si>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</si>
  <si>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</si>
  <si>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</si>
  <si>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</si>
  <si>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</si>
  <si>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</si>
  <si>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</si>
  <si>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</si>
  <si>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</si>
  <si>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</si>
  <si>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</si>
  <si>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</si>
  <si>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</si>
  <si>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</si>
  <si>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</si>
  <si>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</si>
  <si>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</si>
  <si>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</si>
  <si>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</si>
  <si>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</si>
  <si>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</si>
  <si>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</si>
  <si>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</si>
  <si>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</si>
  <si>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</si>
  <si>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</si>
  <si>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</si>
  <si>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</si>
  <si>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</si>
  <si>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</si>
  <si>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</si>
  <si>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</si>
  <si>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</si>
  <si>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</si>
  <si>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</si>
  <si>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</si>
  <si>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</si>
  <si>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</si>
  <si>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</si>
  <si>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</si>
  <si>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</si>
  <si>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</si>
  <si>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</si>
  <si>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</si>
  <si>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</si>
  <si>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</si>
  <si>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</si>
  <si>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</si>
  <si>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</si>
  <si>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</si>
  <si>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</si>
  <si>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</si>
  <si>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</si>
  <si>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</si>
  <si>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</si>
  <si>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</si>
  <si>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</si>
  <si>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</si>
  <si>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</si>
  <si>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</si>
  <si>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</si>
  <si>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</si>
  <si>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</si>
  <si>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</si>
  <si>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</si>
  <si>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</si>
  <si>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</si>
  <si>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</si>
  <si>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</si>
  <si>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</si>
  <si>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</si>
  <si>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</si>
  <si>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</si>
  <si>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</si>
  <si>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</si>
  <si>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</si>
  <si>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</si>
  <si>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</si>
  <si>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</si>
  <si>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</si>
  <si>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</si>
  <si>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</si>
  <si>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</si>
  <si>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</si>
  <si>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</si>
  <si>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</si>
  <si>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</si>
  <si>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</si>
  <si>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</si>
  <si>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</si>
  <si>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</si>
  <si>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</si>
  <si>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</si>
  <si>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</si>
  <si>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</si>
  <si>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</si>
  <si>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</si>
  <si>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</si>
  <si>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</si>
  <si>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</si>
  <si>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</si>
  <si>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</si>
  <si>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</si>
  <si>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</si>
  <si>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</si>
  <si>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</si>
  <si>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</si>
  <si>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</si>
  <si>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</si>
  <si>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</si>
  <si>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</si>
  <si>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</si>
  <si>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</si>
  <si>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</si>
  <si>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</si>
  <si>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</si>
  <si>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</si>
  <si>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</si>
  <si>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</si>
  <si>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</si>
  <si>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</si>
  <si>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</si>
  <si>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</si>
  <si>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</si>
  <si>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</si>
  <si>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</si>
  <si>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</si>
  <si>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</si>
  <si>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</si>
  <si>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</si>
  <si>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</si>
  <si>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</si>
  <si>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</si>
  <si>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</si>
  <si>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</si>
  <si>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</si>
  <si>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</si>
  <si>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</si>
  <si>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</si>
  <si>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</si>
  <si>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</si>
  <si>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</si>
  <si>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</si>
  <si>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</si>
  <si>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</si>
  <si>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</si>
  <si>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</si>
  <si>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</si>
  <si>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</si>
  <si>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</si>
  <si>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</si>
  <si>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</si>
  <si>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</si>
  <si>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</si>
  <si>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</si>
  <si>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</si>
  <si>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</si>
  <si>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</si>
  <si>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</si>
  <si>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</si>
  <si>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</si>
  <si>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</si>
  <si>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</si>
  <si>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</si>
  <si>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</si>
  <si>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</si>
  <si>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</si>
  <si>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</si>
  <si>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</si>
  <si>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</si>
  <si>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</si>
  <si>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</si>
  <si>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</si>
  <si>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</si>
  <si>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</si>
  <si>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</si>
  <si>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</si>
  <si>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</si>
  <si>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</si>
  <si>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</si>
  <si>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</si>
  <si>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</si>
  <si>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</si>
  <si>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</si>
  <si>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</si>
  <si>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</si>
  <si>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</si>
  <si>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</si>
  <si>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</si>
  <si>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</si>
  <si>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</si>
  <si>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</si>
  <si>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</si>
  <si>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</si>
  <si>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</si>
  <si>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</si>
  <si>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</si>
  <si>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</si>
  <si>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</si>
  <si>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</si>
  <si>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</si>
  <si>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</si>
  <si>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</si>
  <si>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</si>
  <si>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</si>
  <si>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</si>
  <si>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</si>
  <si>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</si>
  <si>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</si>
  <si>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</si>
  <si>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</si>
  <si>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</si>
  <si>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</si>
  <si>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</si>
  <si>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</si>
  <si>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</si>
  <si>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</si>
  <si>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</si>
  <si>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</si>
  <si>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</si>
  <si>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</si>
  <si>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</si>
  <si>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</si>
  <si>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</si>
  <si>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</si>
  <si>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</si>
  <si>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</si>
  <si>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</si>
  <si>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</si>
  <si>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</si>
  <si>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</si>
  <si>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</si>
  <si>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</si>
  <si>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</si>
  <si>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</si>
  <si>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</si>
  <si>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</si>
  <si>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</si>
  <si>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</si>
  <si>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</si>
  <si>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</si>
  <si>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</si>
  <si>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</si>
  <si>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</si>
  <si>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</si>
  <si>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</si>
  <si>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</si>
  <si>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</si>
  <si>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</si>
  <si>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</si>
  <si>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</si>
  <si>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</si>
  <si>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</si>
  <si>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</si>
  <si>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</si>
  <si>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</si>
  <si>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</si>
  <si>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</si>
  <si>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</si>
  <si>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</si>
  <si>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</si>
  <si>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</si>
  <si>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</si>
  <si>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</si>
  <si>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</si>
  <si>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</si>
  <si>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</si>
  <si>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</si>
  <si>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</si>
  <si>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</si>
  <si>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</si>
  <si>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</si>
  <si>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</si>
  <si>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</si>
  <si>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</si>
  <si>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</si>
  <si>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</si>
  <si>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</si>
  <si>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</si>
  <si>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</si>
  <si>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</si>
  <si>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</si>
  <si>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</si>
  <si>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</si>
  <si>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</si>
  <si>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</si>
  <si>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</si>
  <si>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</si>
  <si>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</si>
  <si>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</si>
  <si>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</si>
  <si>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</si>
  <si>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</si>
  <si>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</si>
  <si>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</si>
  <si>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</si>
  <si>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</si>
  <si>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</si>
  <si>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</si>
  <si>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</si>
  <si>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</si>
  <si>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</si>
  <si>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</si>
  <si>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</si>
  <si>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</si>
  <si>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</si>
  <si>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</si>
  <si>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</si>
  <si>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</si>
  <si>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</si>
  <si>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</si>
  <si>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</si>
  <si>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</si>
  <si>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</si>
  <si>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</si>
  <si>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</si>
  <si>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</si>
  <si>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</si>
  <si>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</si>
  <si>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</si>
  <si>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</si>
  <si>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</si>
  <si>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</si>
  <si>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</si>
  <si>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</si>
  <si>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</si>
  <si>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</si>
  <si>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</si>
  <si>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</si>
  <si>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</si>
  <si>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</si>
  <si>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</si>
  <si>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</si>
  <si>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</si>
  <si>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</si>
  <si>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</si>
  <si>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</si>
  <si>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</si>
  <si>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</si>
  <si>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</si>
  <si>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</si>
  <si>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</si>
  <si>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</si>
  <si>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</si>
  <si>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</si>
  <si>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</si>
  <si>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</si>
  <si>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</si>
  <si>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</si>
  <si>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</si>
  <si>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</si>
  <si>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</si>
  <si>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</si>
  <si>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</si>
  <si>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</si>
  <si>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</si>
  <si>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</si>
  <si>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</si>
  <si>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</si>
  <si>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</si>
  <si>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</si>
  <si>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</si>
  <si>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</si>
  <si>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</si>
  <si>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</si>
  <si>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</si>
  <si>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</si>
  <si>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</si>
  <si>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</si>
  <si>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</si>
  <si>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</si>
  <si>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</si>
  <si>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</si>
  <si>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</si>
  <si>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</si>
  <si>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</si>
  <si>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</si>
  <si>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</si>
  <si>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</si>
  <si>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</si>
  <si>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</si>
  <si>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</si>
  <si>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</si>
  <si>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</si>
  <si>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</si>
  <si>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</si>
  <si>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</si>
  <si>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</si>
  <si>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</si>
  <si>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</si>
  <si>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</si>
  <si>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</si>
  <si>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</si>
  <si>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</si>
  <si>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</si>
  <si>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</si>
  <si>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</si>
  <si>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</si>
  <si>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</si>
  <si>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</si>
  <si>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</si>
  <si>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</si>
  <si>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</si>
  <si>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</si>
  <si>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</si>
  <si>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</si>
  <si>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</si>
  <si>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</si>
  <si>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</si>
  <si>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</si>
  <si>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</si>
  <si>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</si>
  <si>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</si>
  <si>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</si>
  <si>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</si>
  <si>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</si>
  <si>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</si>
  <si>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</si>
  <si>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</si>
  <si>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</si>
  <si>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</si>
  <si>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</si>
  <si>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</si>
  <si>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</si>
  <si>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</si>
  <si>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</si>
  <si>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</si>
  <si>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</si>
  <si>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</si>
  <si>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</si>
  <si>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</si>
  <si>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</si>
  <si>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</si>
  <si>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</si>
  <si>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</si>
  <si>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</si>
  <si>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</si>
  <si>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</si>
  <si>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</si>
  <si>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</si>
  <si>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</si>
  <si>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</si>
  <si>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</si>
  <si>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</si>
  <si>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</si>
  <si>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</si>
  <si>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</si>
  <si>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</si>
  <si>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</si>
  <si>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</si>
  <si>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</si>
  <si>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</si>
  <si>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</si>
  <si>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</si>
  <si>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</si>
  <si>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</si>
  <si>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</si>
  <si>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</si>
  <si>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</si>
  <si>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</si>
  <si>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</si>
  <si>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</si>
  <si>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</si>
  <si>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</si>
  <si>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</si>
  <si>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</si>
  <si>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</si>
  <si>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</si>
  <si>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</si>
  <si>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</si>
  <si>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</si>
  <si>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</si>
  <si>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</si>
  <si>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</si>
  <si>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</si>
  <si>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</si>
  <si>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</si>
  <si>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</si>
  <si>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</si>
  <si>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</si>
  <si>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</si>
  <si>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</si>
  <si>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</si>
  <si>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</si>
  <si>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</si>
  <si>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</si>
  <si>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</si>
  <si>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</si>
  <si>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</si>
  <si>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</si>
  <si>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</si>
  <si>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</si>
  <si>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</si>
  <si>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</si>
  <si>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</si>
  <si>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</si>
  <si>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</si>
  <si>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</si>
  <si>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</si>
  <si>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</si>
  <si>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</si>
  <si>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</si>
  <si>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</si>
  <si>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</si>
  <si>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</si>
  <si>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</si>
  <si>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</si>
  <si>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</si>
  <si>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</si>
  <si>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</si>
  <si>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</si>
  <si>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</si>
  <si>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</si>
  <si>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</si>
  <si>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</si>
  <si>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</si>
  <si>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</si>
  <si>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</si>
  <si>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</si>
  <si>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</si>
  <si>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</si>
  <si>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</si>
  <si>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</si>
  <si>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</si>
  <si>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</si>
  <si>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</si>
  <si>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</si>
  <si>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</si>
  <si>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</si>
  <si>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</si>
  <si>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</si>
  <si>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</si>
  <si>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</si>
  <si>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</si>
  <si>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</si>
  <si>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</si>
  <si>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</si>
  <si>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</si>
  <si>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</si>
  <si>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</si>
  <si>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</si>
  <si>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</si>
  <si>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</si>
  <si>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</si>
  <si>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</si>
  <si>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</si>
  <si>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</si>
  <si>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</si>
  <si>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</si>
  <si>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</si>
  <si>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</si>
  <si>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</si>
  <si>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</si>
  <si>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</si>
  <si>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</si>
  <si>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</si>
  <si>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</si>
  <si>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</si>
  <si>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</si>
  <si>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</si>
  <si>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</si>
  <si>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</si>
  <si>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</si>
  <si>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</si>
  <si>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</si>
  <si>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</si>
  <si>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</si>
  <si>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</si>
  <si>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</si>
  <si>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</si>
  <si>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</si>
  <si>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</si>
  <si>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</si>
  <si>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</si>
  <si>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</si>
  <si>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</si>
  <si>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</si>
  <si>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</si>
  <si>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</si>
  <si>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</si>
  <si>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</si>
  <si>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</si>
  <si>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</si>
  <si>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</si>
  <si>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</si>
  <si>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</si>
  <si>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</si>
  <si>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</si>
  <si>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</si>
  <si>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</si>
  <si>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</si>
  <si>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</si>
  <si>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</si>
  <si>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</si>
  <si>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</si>
  <si>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</si>
  <si>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</si>
  <si>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</si>
  <si>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</si>
  <si>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</si>
  <si>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</si>
  <si>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</si>
  <si>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</si>
  <si>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</si>
  <si>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</si>
  <si>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</si>
  <si>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</si>
  <si>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</si>
  <si>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</si>
  <si>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</si>
  <si>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</si>
  <si>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</si>
  <si>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</si>
  <si>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</si>
  <si>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</si>
  <si>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</si>
  <si>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</si>
  <si>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</si>
  <si>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</si>
  <si>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</si>
  <si>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</si>
  <si>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</si>
  <si>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</si>
  <si>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</si>
  <si>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</si>
  <si>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</si>
  <si>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</si>
  <si>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</si>
  <si>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</si>
  <si>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</si>
  <si>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</si>
  <si>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</si>
  <si>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</si>
  <si>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</si>
  <si>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</si>
  <si>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</si>
  <si>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</si>
  <si>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</si>
  <si>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</si>
  <si>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</si>
  <si>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</si>
  <si>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</si>
  <si>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</si>
  <si>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</si>
  <si>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</si>
  <si>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</si>
  <si>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</si>
  <si>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</si>
  <si>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</si>
  <si>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</si>
  <si>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</si>
  <si>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</si>
  <si>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</si>
  <si>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</si>
  <si>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</si>
  <si>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</si>
  <si>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</si>
  <si>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</si>
  <si>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</si>
  <si>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</si>
  <si>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</si>
  <si>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</si>
  <si>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</si>
  <si>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</si>
  <si>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</si>
  <si>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</si>
  <si>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</si>
  <si>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</si>
  <si>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</si>
  <si>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</si>
  <si>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</si>
  <si>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</si>
  <si>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</si>
  <si>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</si>
  <si>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</si>
  <si>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</si>
  <si>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</si>
  <si>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</si>
  <si>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</si>
  <si>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</si>
  <si>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</si>
  <si>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</si>
  <si>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</si>
  <si>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</si>
  <si>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</si>
  <si>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</si>
  <si>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</si>
  <si>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</si>
  <si>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</si>
  <si>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</si>
  <si>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</si>
  <si>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</si>
  <si>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</si>
  <si>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</si>
  <si>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</si>
  <si>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</si>
  <si>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</si>
  <si>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</si>
  <si>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</si>
  <si>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</si>
  <si>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</si>
  <si>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</si>
  <si>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</si>
  <si>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</si>
  <si>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</si>
  <si>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</si>
  <si>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</si>
  <si>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</si>
  <si>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</si>
  <si>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</si>
  <si>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</si>
  <si>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</si>
  <si>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</si>
  <si>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</si>
  <si>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</si>
  <si>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</si>
  <si>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</si>
  <si>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</si>
  <si>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</si>
  <si>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</si>
  <si>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</si>
  <si>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</si>
  <si>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</si>
  <si>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</si>
  <si>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</si>
  <si>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</si>
  <si>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</si>
  <si>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</si>
  <si>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</si>
  <si>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</si>
  <si>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</si>
  <si>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</si>
  <si>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</si>
  <si>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</si>
  <si>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</si>
  <si>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</si>
  <si>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</si>
  <si>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</si>
  <si>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</si>
  <si>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</si>
  <si>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</si>
  <si>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</si>
  <si>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</si>
  <si>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</si>
  <si>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</si>
  <si>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</si>
  <si>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</si>
  <si>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</si>
  <si>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</si>
  <si>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</si>
  <si>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</si>
  <si>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</si>
  <si>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</si>
  <si>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</si>
  <si>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</si>
  <si>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</si>
  <si>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</si>
  <si>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</si>
  <si>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</si>
  <si>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</si>
  <si>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</si>
  <si>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</si>
  <si>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</si>
  <si>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</si>
  <si>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</si>
  <si>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</si>
  <si>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</si>
  <si>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</si>
  <si>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</si>
  <si>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</si>
  <si>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</si>
  <si>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</si>
  <si>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</si>
  <si>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</si>
  <si>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</si>
  <si>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</si>
  <si>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</si>
  <si>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</si>
  <si>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</si>
  <si>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</si>
  <si>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</si>
  <si>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</si>
  <si>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</si>
  <si>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</si>
  <si>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</si>
  <si>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</si>
  <si>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</si>
  <si>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</si>
  <si>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</si>
  <si>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</si>
  <si>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</si>
  <si>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</si>
  <si>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</si>
  <si>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</si>
  <si>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</si>
  <si>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</si>
  <si>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</si>
  <si>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</si>
  <si>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</si>
  <si>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</si>
  <si>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</si>
  <si>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</si>
  <si>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</si>
  <si>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</si>
  <si>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</si>
  <si>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</si>
  <si>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</si>
  <si>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</si>
  <si>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</si>
  <si>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</si>
  <si>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</si>
  <si>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</si>
  <si>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</si>
  <si>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</si>
  <si>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</si>
  <si>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</si>
  <si>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</si>
  <si>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</si>
  <si>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</si>
  <si>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</si>
  <si>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</si>
  <si>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</si>
  <si>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</si>
  <si>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</si>
  <si>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</si>
  <si>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</si>
  <si>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</si>
  <si>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</si>
  <si>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</si>
  <si>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</si>
  <si>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</si>
  <si>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</si>
  <si>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</si>
  <si>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</si>
  <si>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</si>
  <si>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</si>
  <si>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</si>
  <si>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</si>
  <si>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</si>
  <si>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</si>
  <si>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</si>
  <si>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</si>
  <si>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</si>
  <si>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</si>
  <si>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</si>
  <si>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</si>
  <si>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</si>
  <si>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</si>
  <si>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</si>
  <si>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</si>
  <si>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</si>
  <si>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</si>
  <si>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</si>
  <si>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</si>
  <si>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</si>
  <si>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</si>
  <si>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</si>
  <si>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</si>
  <si>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</si>
  <si>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</si>
  <si>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</si>
  <si>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</si>
  <si>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</si>
  <si>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</si>
  <si>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</si>
  <si>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</si>
  <si>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</si>
  <si>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</si>
  <si>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</si>
  <si>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</si>
  <si>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</si>
  <si>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</si>
  <si>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</si>
  <si>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</si>
  <si>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</si>
  <si>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</si>
  <si>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</si>
  <si>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</si>
  <si>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</si>
  <si>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</si>
  <si>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</si>
  <si>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</si>
  <si>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</si>
  <si>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</si>
  <si>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</si>
  <si>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</si>
  <si>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</si>
  <si>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</si>
  <si>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</si>
  <si>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</si>
  <si>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</si>
  <si>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</si>
  <si>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</si>
  <si>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</si>
  <si>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</si>
  <si>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</si>
  <si>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</si>
  <si>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</si>
  <si>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</si>
  <si>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</si>
  <si>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</si>
  <si>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</si>
  <si>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</si>
  <si>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</si>
  <si>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</si>
  <si>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</si>
  <si>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</si>
  <si>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</si>
  <si>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</si>
  <si>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</si>
  <si>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</si>
  <si>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</si>
  <si>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</si>
  <si>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</si>
  <si>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</si>
  <si>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</si>
  <si>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</si>
  <si>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</si>
  <si>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</si>
  <si>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</si>
  <si>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</si>
  <si>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</si>
  <si>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</si>
  <si>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</si>
  <si>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</si>
  <si>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</si>
  <si>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</si>
  <si>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</si>
  <si>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</si>
  <si>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</si>
  <si>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</si>
  <si>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</si>
  <si>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</si>
  <si>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</si>
  <si>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</si>
  <si>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</si>
  <si>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</si>
  <si>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</si>
  <si>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</si>
  <si>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</si>
  <si>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</si>
  <si>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</si>
  <si>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</si>
  <si>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</si>
  <si>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</si>
  <si>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</si>
  <si>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</si>
  <si>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</si>
  <si>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</si>
  <si>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</si>
  <si>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</si>
  <si>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</si>
  <si>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</si>
  <si>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</si>
  <si>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</si>
  <si>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</si>
  <si>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</si>
  <si>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</si>
  <si>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</si>
  <si>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</si>
  <si>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</si>
  <si>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</si>
  <si>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</si>
  <si>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</si>
  <si>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</si>
  <si>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</si>
  <si>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</si>
  <si>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</si>
  <si>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</si>
  <si>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</si>
  <si>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</si>
  <si>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</si>
  <si>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</si>
  <si>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</si>
  <si>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</si>
  <si>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</si>
  <si>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</si>
  <si>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</si>
  <si>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</si>
  <si>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</si>
  <si>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</si>
  <si>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</si>
  <si>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</si>
  <si>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</si>
  <si>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</si>
  <si>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</si>
  <si>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</si>
  <si>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</si>
  <si>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</si>
  <si>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</si>
  <si>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</si>
  <si>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</si>
  <si>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</si>
  <si>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</si>
  <si>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</si>
  <si>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</si>
  <si>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</si>
  <si>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</si>
  <si>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</si>
  <si>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</si>
  <si>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</si>
  <si>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</si>
  <si>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</si>
  <si>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</si>
  <si>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</si>
  <si>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</si>
  <si>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</si>
  <si>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</si>
  <si>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</si>
  <si>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</si>
  <si>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</si>
  <si>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</si>
  <si>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</si>
  <si>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</si>
  <si>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</si>
  <si>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</si>
  <si>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</si>
  <si>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</si>
  <si>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</si>
  <si>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</si>
  <si>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</si>
  <si>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</si>
  <si>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</si>
  <si>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</si>
  <si>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</si>
  <si>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</si>
  <si>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</si>
  <si>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</si>
  <si>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</si>
  <si>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</si>
  <si>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</si>
  <si>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</si>
  <si>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</si>
  <si>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</si>
  <si>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</si>
  <si>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</si>
  <si>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</si>
  <si>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</si>
  <si>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</si>
  <si>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</si>
  <si>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</si>
  <si>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</si>
  <si>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</si>
  <si>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</si>
  <si>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</si>
  <si>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</si>
  <si>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</si>
  <si>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</si>
  <si>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</si>
  <si>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</si>
  <si>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</si>
  <si>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</si>
  <si>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</si>
  <si>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</si>
  <si>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</si>
  <si>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</si>
  <si>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</si>
  <si>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</si>
  <si>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</si>
  <si>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</si>
  <si>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</si>
  <si>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</si>
  <si>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</si>
  <si>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</si>
  <si>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</si>
  <si>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</si>
  <si>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</si>
  <si>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</si>
  <si>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</si>
  <si>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</si>
  <si>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</si>
  <si>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</si>
  <si>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</si>
  <si>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</si>
  <si>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</si>
  <si>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</si>
  <si>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</si>
  <si>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</si>
  <si>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</si>
  <si>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</si>
  <si>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</si>
  <si>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</si>
  <si>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</si>
  <si>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</si>
  <si>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</si>
  <si>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</si>
  <si>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</si>
  <si>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</si>
  <si>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</si>
  <si>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</si>
  <si>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</si>
  <si>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</si>
  <si>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</si>
  <si>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</si>
  <si>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</si>
  <si>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</si>
  <si>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</si>
  <si>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</si>
  <si>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</si>
  <si>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</si>
  <si>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</si>
  <si>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</si>
  <si>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</si>
  <si>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</si>
  <si>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</si>
  <si>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</si>
  <si>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</si>
  <si>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</si>
  <si>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</si>
  <si>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</si>
  <si>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</si>
  <si>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</si>
  <si>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</si>
  <si>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</si>
  <si>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</si>
  <si>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</si>
  <si>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</si>
  <si>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</si>
  <si>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</si>
  <si>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</si>
  <si>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</si>
  <si>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</si>
  <si>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</si>
  <si>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</si>
  <si>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</si>
  <si>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</si>
  <si>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</si>
  <si>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</si>
  <si>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</si>
  <si>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</si>
  <si>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</si>
  <si>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</si>
  <si>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</si>
  <si>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</si>
  <si>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</si>
  <si>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</si>
  <si>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</si>
  <si>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</si>
  <si>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</si>
  <si>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</si>
  <si>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</si>
  <si>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</si>
  <si>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</si>
  <si>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</si>
  <si>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</si>
  <si>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</si>
  <si>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</si>
  <si>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</si>
  <si>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</si>
  <si>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</si>
  <si>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</si>
  <si>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</si>
  <si>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</si>
  <si>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</si>
  <si>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</si>
  <si>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</si>
  <si>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</si>
  <si>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</si>
  <si>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</si>
  <si>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</si>
  <si>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</si>
  <si>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</si>
  <si>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</si>
  <si>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</si>
  <si>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</si>
  <si>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</si>
  <si>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</si>
  <si>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</si>
  <si>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</si>
  <si>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</si>
  <si>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</si>
  <si>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</si>
  <si>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</si>
  <si>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</si>
  <si>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</si>
  <si>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</si>
  <si>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</si>
  <si>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</si>
  <si>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</si>
  <si>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</si>
  <si>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</si>
  <si>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</si>
  <si>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</si>
  <si>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</si>
  <si>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</si>
  <si>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</si>
  <si>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</si>
  <si>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</si>
  <si>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</si>
  <si>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</si>
  <si>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</si>
  <si>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</si>
  <si>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</si>
  <si>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</si>
  <si>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</si>
  <si>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</si>
  <si>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</si>
  <si>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</si>
  <si>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</si>
  <si>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</si>
  <si>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</si>
  <si>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</si>
  <si>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</si>
  <si>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</si>
  <si>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</si>
  <si>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</si>
  <si>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</si>
  <si>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</si>
  <si>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</si>
  <si>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</si>
  <si>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</si>
  <si>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</si>
  <si>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</si>
  <si>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</si>
  <si>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</si>
  <si>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</si>
  <si>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</si>
  <si>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</si>
  <si>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</si>
  <si>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</si>
  <si>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</si>
  <si>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</si>
  <si>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</si>
  <si>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</si>
  <si>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</si>
  <si>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</si>
  <si>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</si>
  <si>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</si>
  <si>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</si>
  <si>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</si>
  <si>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</si>
  <si>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</si>
  <si>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</si>
  <si>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</si>
  <si>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</si>
  <si>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</si>
  <si>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</si>
  <si>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</si>
  <si>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</si>
  <si>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</si>
  <si>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</si>
  <si>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</si>
  <si>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</si>
  <si>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</si>
  <si>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</si>
  <si>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</si>
  <si>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</si>
  <si>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</si>
  <si>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</si>
  <si>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</si>
  <si>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</si>
  <si>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</si>
  <si>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</si>
  <si>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</si>
  <si>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</si>
  <si>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</si>
  <si>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</si>
  <si>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</si>
  <si>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</si>
  <si>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</si>
  <si>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</si>
  <si>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</si>
  <si>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</si>
  <si>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</si>
  <si>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</si>
  <si>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</si>
  <si>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</si>
  <si>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</si>
  <si>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</si>
  <si>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</si>
  <si>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</si>
  <si>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</si>
  <si>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</si>
  <si>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</si>
  <si>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</si>
  <si>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</si>
  <si>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</si>
  <si>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</si>
  <si>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</si>
  <si>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</si>
  <si>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</si>
  <si>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</si>
  <si>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</si>
  <si>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</si>
  <si>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</si>
  <si>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</si>
  <si>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</si>
  <si>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</si>
  <si>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</si>
  <si>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</si>
  <si>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</si>
  <si>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</si>
  <si>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</si>
  <si>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</si>
  <si>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</si>
  <si>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</si>
  <si>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</si>
  <si>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</si>
  <si>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</si>
  <si>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</si>
  <si>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</si>
  <si>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</si>
  <si>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</si>
  <si>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</si>
  <si>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</si>
  <si>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</si>
  <si>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</si>
  <si>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</si>
  <si>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</si>
  <si>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</si>
  <si>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</si>
  <si>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</si>
  <si>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</si>
  <si>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</si>
  <si>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</si>
  <si>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</si>
  <si>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</si>
  <si>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</si>
  <si>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</si>
  <si>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</si>
  <si>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</si>
  <si>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</si>
  <si>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</si>
  <si>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</si>
  <si>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</si>
  <si>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</si>
  <si>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</si>
  <si>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</si>
  <si>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</si>
  <si>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</si>
  <si>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</si>
  <si>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</si>
  <si>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</si>
  <si>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</si>
  <si>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</si>
  <si>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</si>
  <si>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</si>
  <si>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</si>
  <si>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</si>
  <si>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</si>
  <si>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</si>
  <si>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</si>
  <si>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</si>
  <si>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</si>
  <si>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</si>
  <si>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</si>
  <si>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</si>
  <si>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</si>
  <si>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</si>
  <si>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</si>
  <si>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</si>
  <si>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</si>
  <si>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</si>
  <si>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</si>
  <si>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</si>
  <si>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</si>
  <si>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</si>
  <si>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</si>
  <si>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</si>
  <si>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</si>
  <si>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</si>
  <si>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</si>
  <si>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</si>
  <si>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</si>
  <si>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</si>
  <si>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</si>
  <si>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</si>
  <si>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</si>
  <si>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</si>
  <si>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</si>
  <si>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</si>
  <si>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</si>
  <si>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</si>
  <si>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</si>
  <si>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</si>
  <si>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</si>
  <si>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</si>
  <si>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</si>
  <si>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</si>
  <si>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</si>
  <si>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</si>
  <si>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</si>
  <si>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</si>
  <si>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</si>
  <si>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</si>
  <si>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</si>
  <si>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</si>
  <si>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</si>
  <si>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</si>
  <si>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</si>
  <si>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</si>
  <si>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</si>
  <si>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</si>
  <si>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</si>
  <si>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</si>
  <si>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</si>
  <si>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</si>
  <si>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</si>
  <si>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</si>
  <si>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</si>
  <si>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</si>
  <si>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</si>
  <si>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</si>
  <si>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</si>
  <si>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</si>
  <si>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</si>
  <si>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</si>
  <si>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</si>
  <si>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</si>
  <si>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</si>
  <si>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</si>
  <si>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</si>
  <si>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</si>
  <si>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</si>
  <si>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</si>
  <si>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</si>
  <si>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</si>
  <si>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</si>
  <si>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</si>
  <si>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</si>
  <si>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</si>
  <si>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</si>
  <si>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</si>
  <si>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</si>
  <si>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</si>
  <si>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</si>
  <si>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</si>
  <si>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</si>
  <si>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</si>
  <si>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</si>
  <si>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</si>
  <si>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</si>
  <si>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</si>
  <si>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</si>
  <si>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</si>
  <si>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</si>
  <si>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</si>
  <si>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</si>
  <si>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</si>
  <si>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</si>
  <si>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</si>
  <si>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</si>
  <si>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</si>
  <si>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</si>
  <si>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</si>
  <si>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</si>
  <si>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</si>
  <si>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</si>
  <si>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</si>
  <si>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</si>
  <si>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</si>
  <si>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</si>
  <si>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</si>
  <si>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</si>
  <si>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</si>
  <si>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</si>
  <si>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</si>
  <si>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</si>
  <si>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</si>
  <si>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</si>
  <si>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</si>
  <si>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</si>
  <si>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</si>
  <si>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</si>
  <si>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</si>
  <si>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</si>
  <si>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</si>
  <si>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</si>
  <si>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</si>
  <si>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</si>
  <si>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</si>
  <si>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</si>
  <si>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</si>
  <si>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</si>
  <si>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</si>
  <si>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</si>
  <si>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</si>
  <si>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</si>
  <si>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</si>
  <si>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</si>
  <si>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</si>
  <si>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</si>
  <si>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</si>
  <si>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</si>
  <si>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</si>
  <si>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</si>
  <si>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</si>
  <si>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</si>
  <si>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</si>
  <si>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</si>
  <si>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</si>
  <si>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</si>
  <si>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</si>
  <si>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</si>
  <si>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</si>
  <si>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</si>
  <si>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</si>
  <si>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</si>
  <si>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</si>
  <si>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</si>
  <si>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</si>
  <si>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</si>
  <si>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</si>
  <si>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</si>
  <si>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</si>
  <si>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</si>
  <si>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</si>
  <si>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</si>
  <si>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</si>
  <si>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</si>
  <si>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</si>
  <si>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</si>
  <si>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</si>
  <si>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</si>
  <si>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</si>
  <si>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</si>
  <si>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</si>
  <si>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</si>
  <si>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</si>
  <si>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</si>
  <si>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</si>
  <si>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</si>
  <si>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</si>
  <si>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</si>
  <si>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</si>
  <si>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</si>
  <si>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</si>
  <si>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</si>
  <si>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</si>
  <si>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</si>
  <si>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</si>
  <si>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</si>
  <si>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</si>
  <si>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</si>
  <si>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</si>
  <si>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</si>
  <si>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</si>
  <si>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</si>
  <si>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</si>
  <si>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</si>
  <si>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</si>
  <si>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</si>
  <si>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</si>
  <si>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</si>
  <si>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</si>
  <si>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</si>
  <si>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</si>
  <si>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</si>
  <si>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</si>
  <si>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</si>
  <si>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</si>
  <si>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</si>
  <si>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</si>
  <si>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</si>
  <si>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</si>
  <si>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</si>
  <si>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</si>
  <si>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</si>
  <si>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</si>
  <si>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</si>
  <si>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</si>
  <si>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</si>
  <si>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</si>
  <si>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</si>
  <si>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</si>
  <si>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</si>
  <si>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</si>
  <si>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</si>
  <si>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</si>
  <si>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</si>
  <si>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</si>
  <si>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</si>
  <si>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</si>
  <si>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</si>
  <si>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</si>
  <si>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</si>
  <si>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</si>
  <si>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</si>
  <si>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</si>
  <si>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</si>
  <si>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</si>
  <si>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</si>
  <si>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</si>
  <si>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</si>
  <si>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</si>
  <si>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</si>
  <si>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</si>
  <si>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</si>
  <si>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</si>
  <si>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</si>
  <si>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</si>
  <si>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</si>
  <si>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</si>
  <si>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</si>
  <si>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</si>
  <si>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</si>
  <si>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</si>
  <si>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</si>
  <si>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</si>
  <si>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</si>
  <si>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</si>
  <si>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</si>
  <si>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</si>
  <si>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</si>
  <si>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</si>
  <si>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</si>
  <si>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</si>
  <si>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</si>
  <si>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</si>
  <si>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</si>
  <si>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</si>
  <si>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</si>
  <si>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</si>
  <si>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</si>
  <si>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</si>
  <si>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</si>
  <si>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</si>
  <si>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</si>
  <si>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</si>
  <si>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</si>
  <si>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</si>
  <si>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</si>
  <si>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</si>
  <si>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</si>
  <si>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</si>
  <si>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</si>
  <si>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</si>
  <si>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</si>
  <si>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</si>
  <si>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</si>
  <si>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</si>
  <si>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</si>
  <si>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</si>
  <si>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</si>
  <si>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</si>
  <si>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</si>
  <si>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</si>
  <si>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</si>
  <si>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</si>
  <si>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</si>
  <si>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</si>
  <si>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</si>
  <si>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</si>
  <si>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</si>
  <si>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</si>
  <si>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</si>
  <si>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</si>
  <si>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</si>
  <si>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</si>
  <si>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</si>
  <si>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</si>
  <si>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</si>
  <si>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</si>
  <si>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</si>
  <si>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</si>
  <si>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</si>
  <si>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</si>
  <si>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</si>
  <si>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</si>
  <si>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</si>
  <si>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</si>
  <si>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</si>
  <si>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</si>
  <si>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</si>
  <si>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</si>
  <si>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</si>
  <si>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</si>
  <si>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</si>
  <si>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</si>
  <si>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</si>
  <si>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</si>
  <si>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</si>
  <si>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</si>
  <si>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</si>
  <si>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</si>
  <si>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</si>
  <si>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</si>
  <si>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</si>
  <si>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</si>
  <si>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</si>
  <si>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</si>
  <si>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</si>
  <si>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</si>
  <si>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</si>
  <si>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</si>
  <si>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</si>
  <si>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</si>
  <si>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</si>
  <si>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</si>
  <si>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</si>
  <si>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</si>
  <si>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</si>
  <si>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</si>
  <si>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</si>
  <si>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</si>
  <si>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</si>
  <si>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</si>
  <si>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</si>
  <si>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</si>
  <si>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</si>
  <si>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</si>
  <si>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</si>
  <si>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</si>
  <si>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</si>
  <si>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</si>
  <si>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</si>
  <si>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</si>
  <si>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</si>
  <si>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</si>
  <si>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</si>
  <si>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</si>
  <si>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</si>
  <si>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</si>
  <si>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</si>
  <si>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</si>
  <si>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</si>
  <si>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</si>
  <si>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</si>
  <si>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</si>
  <si>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</si>
  <si>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</si>
  <si>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</si>
  <si>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</si>
  <si>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</si>
  <si>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</si>
  <si>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</si>
  <si>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</si>
  <si>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</si>
  <si>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</si>
  <si>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</si>
  <si>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</si>
  <si>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</si>
  <si>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</si>
  <si>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</si>
  <si>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</si>
  <si>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</si>
  <si>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</si>
  <si>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</si>
  <si>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</si>
  <si>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</si>
  <si>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</si>
  <si>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</si>
  <si>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</si>
  <si>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</si>
  <si>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</si>
  <si>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</si>
  <si>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</si>
  <si>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</si>
  <si>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</si>
  <si>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</si>
  <si>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</si>
  <si>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</si>
  <si>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</si>
  <si>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</si>
  <si>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</si>
  <si>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</si>
  <si>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</si>
  <si>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</si>
  <si>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</si>
  <si>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</si>
  <si>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</si>
  <si>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</si>
  <si>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</si>
  <si>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</si>
  <si>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</si>
  <si>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</si>
  <si>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</si>
  <si>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</si>
  <si>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</si>
  <si>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</si>
  <si>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</si>
  <si>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</si>
  <si>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</si>
  <si>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</si>
  <si>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</si>
  <si>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</si>
  <si>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</si>
  <si>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</si>
  <si>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</si>
  <si>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</si>
  <si>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</si>
  <si>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</si>
  <si>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</si>
  <si>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</si>
  <si>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</si>
  <si>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</si>
  <si>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</si>
  <si>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</si>
  <si>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</si>
  <si>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</si>
  <si>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</si>
  <si>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</si>
  <si>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</si>
  <si>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</si>
  <si>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</si>
  <si>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</si>
  <si>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</si>
  <si>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</si>
  <si>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</si>
  <si>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</si>
  <si>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</si>
  <si>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</si>
  <si>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</si>
  <si>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</si>
  <si>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</si>
  <si>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</si>
  <si>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</si>
  <si>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</si>
  <si>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</si>
  <si>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</si>
  <si>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</si>
  <si>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</si>
  <si>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</si>
  <si>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</si>
  <si>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</si>
  <si>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</si>
  <si>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</si>
  <si>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</si>
  <si>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</si>
  <si>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</si>
  <si>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</si>
  <si>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</si>
  <si>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</si>
  <si>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</si>
  <si>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</si>
  <si>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</si>
  <si>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</si>
  <si>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</si>
  <si>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</si>
  <si>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</si>
  <si>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</si>
  <si>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</si>
  <si>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</si>
  <si>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</si>
  <si>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</si>
  <si>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</si>
  <si>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</si>
  <si>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</si>
  <si>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</si>
  <si>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</si>
  <si>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</si>
  <si>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</si>
  <si>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</si>
  <si>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</si>
  <si>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</si>
  <si>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</si>
  <si>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</si>
  <si>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</si>
  <si>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</si>
  <si>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</si>
  <si>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</si>
  <si>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</si>
  <si>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</si>
  <si>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</si>
  <si>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</si>
  <si>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</si>
  <si>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</si>
  <si>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</si>
  <si>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</si>
  <si>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</si>
  <si>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</si>
  <si>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</si>
  <si>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</si>
  <si>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</si>
  <si>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</si>
  <si>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</si>
  <si>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</si>
  <si>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</si>
  <si>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</si>
  <si>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</si>
  <si>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</si>
  <si>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</si>
  <si>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</si>
  <si>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</si>
  <si>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</si>
  <si>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</si>
  <si>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</si>
  <si>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</si>
  <si>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</si>
  <si>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</si>
  <si>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</si>
  <si>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</si>
  <si>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</si>
  <si>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</si>
  <si>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</si>
  <si>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</si>
  <si>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</si>
  <si>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</si>
  <si>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</si>
  <si>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</si>
  <si>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</si>
  <si>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</si>
  <si>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</si>
  <si>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</si>
  <si>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</si>
  <si>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</si>
  <si>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</si>
  <si>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</si>
  <si>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</si>
  <si>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</si>
  <si>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</si>
  <si>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</si>
  <si>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</si>
  <si>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</si>
  <si>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</si>
  <si>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</si>
  <si>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</si>
  <si>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</si>
  <si>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</si>
  <si>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</si>
  <si>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</si>
  <si>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</si>
  <si>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</si>
  <si>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</si>
  <si>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</si>
  <si>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</si>
  <si>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</si>
  <si>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</si>
  <si>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</si>
  <si>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</si>
  <si>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</si>
  <si>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</si>
  <si>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</si>
  <si>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</si>
  <si>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</si>
  <si>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</si>
  <si>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</si>
  <si>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</si>
  <si>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</si>
  <si>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</si>
  <si>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</si>
  <si>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</si>
  <si>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</si>
  <si>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</si>
  <si>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</si>
  <si>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</si>
  <si>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</si>
  <si>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</si>
  <si>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</si>
  <si>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</si>
  <si>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</si>
  <si>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</si>
  <si>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</si>
  <si>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</si>
  <si>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</si>
  <si>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</si>
  <si>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</si>
  <si>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</si>
  <si>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</si>
  <si>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</si>
  <si>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</si>
  <si>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</si>
  <si>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</si>
  <si>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</si>
  <si>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</si>
  <si>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</si>
  <si>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</si>
  <si>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</si>
  <si>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</si>
  <si>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</si>
  <si>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</si>
  <si>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</si>
  <si>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</si>
  <si>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</si>
  <si>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</si>
  <si>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</si>
  <si>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</si>
  <si>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</si>
  <si>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</si>
  <si>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</si>
  <si>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</si>
  <si>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</si>
  <si>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</si>
  <si>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</si>
  <si>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</si>
  <si>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</si>
  <si>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</si>
  <si>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</si>
  <si>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</si>
  <si>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</si>
  <si>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</si>
  <si>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</si>
  <si>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</si>
  <si>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</si>
  <si>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</si>
  <si>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</si>
  <si>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</si>
  <si>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</si>
  <si>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</si>
  <si>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</si>
  <si>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</si>
  <si>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</si>
  <si>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</si>
  <si>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</si>
  <si>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</si>
  <si>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</si>
  <si>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</si>
  <si>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</si>
  <si>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</si>
  <si>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</si>
  <si>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</si>
  <si>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</si>
  <si>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</si>
  <si>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</si>
  <si>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</si>
  <si>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</si>
  <si>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</si>
  <si>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</si>
  <si>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</si>
  <si>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</si>
  <si>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</si>
  <si>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</si>
  <si>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</si>
  <si>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</si>
  <si>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</si>
  <si>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</si>
  <si>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</si>
  <si>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</si>
  <si>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</si>
  <si>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</si>
  <si>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</si>
  <si>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</si>
  <si>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</si>
  <si>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</si>
  <si>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</si>
  <si>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</si>
  <si>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</si>
  <si>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</si>
  <si>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</si>
  <si>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</si>
  <si>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</si>
  <si>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</si>
  <si>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</si>
  <si>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</si>
  <si>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</si>
  <si>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</si>
  <si>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</si>
  <si>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</si>
  <si>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</si>
  <si>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</si>
  <si>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</si>
  <si>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</si>
  <si>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</si>
  <si>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</si>
  <si>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</si>
  <si>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</si>
  <si>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</si>
  <si>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</si>
  <si>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</si>
  <si>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</si>
  <si>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</si>
  <si>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</si>
  <si>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</si>
  <si>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</si>
  <si>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</si>
  <si>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</si>
  <si>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</si>
  <si>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</si>
  <si>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</si>
  <si>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</si>
  <si>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</si>
  <si>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</si>
  <si>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</si>
  <si>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</si>
  <si>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</si>
  <si>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</si>
  <si>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</si>
  <si>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</si>
  <si>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</si>
  <si>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</si>
  <si>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</si>
  <si>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</si>
  <si>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</si>
  <si>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</si>
  <si>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</si>
  <si>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</si>
  <si>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</si>
  <si>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</si>
  <si>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</si>
  <si>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</si>
  <si>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</si>
  <si>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</si>
  <si>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</si>
  <si>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</si>
  <si>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</si>
  <si>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</si>
  <si>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</si>
  <si>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</si>
  <si>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</si>
  <si>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</si>
  <si>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</si>
  <si>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</si>
  <si>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</si>
  <si>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</si>
  <si>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</si>
  <si>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</si>
  <si>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</si>
  <si>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</si>
  <si>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</si>
  <si>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</si>
  <si>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</si>
  <si>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</si>
  <si>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</si>
  <si>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</si>
  <si>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</si>
  <si>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</si>
  <si>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</si>
  <si>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</si>
  <si>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</si>
  <si>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</si>
  <si>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</si>
  <si>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</si>
  <si>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</si>
  <si>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</si>
  <si>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</si>
  <si>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</si>
  <si>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</si>
  <si>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</si>
  <si>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</si>
  <si>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</si>
  <si>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</si>
  <si>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</si>
  <si>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</si>
  <si>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</si>
  <si>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</si>
  <si>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</si>
  <si>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</si>
  <si>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</si>
  <si>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</si>
  <si>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</si>
  <si>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</si>
  <si>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</si>
  <si>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</si>
  <si>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</si>
  <si>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</si>
  <si>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</si>
  <si>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</si>
  <si>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</si>
  <si>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</si>
  <si>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</si>
  <si>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</si>
  <si>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</si>
  <si>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</si>
  <si>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</si>
  <si>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</si>
  <si>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</si>
  <si>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</si>
  <si>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</si>
  <si>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</si>
  <si>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</si>
  <si>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</si>
  <si>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</si>
  <si>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</si>
  <si>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</si>
  <si>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</si>
  <si>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</si>
  <si>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</si>
  <si>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</si>
  <si>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</si>
  <si>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</si>
  <si>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</si>
  <si>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</si>
  <si>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</si>
  <si>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</si>
  <si>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</si>
  <si>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</si>
  <si>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</si>
  <si>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</si>
  <si>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</si>
  <si>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</si>
  <si>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</si>
  <si>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</si>
  <si>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</si>
  <si>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</si>
  <si>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</si>
  <si>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</si>
  <si>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</si>
  <si>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</si>
  <si>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</si>
  <si>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</si>
  <si>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</si>
  <si>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</si>
  <si>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</si>
  <si>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</si>
  <si>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</si>
  <si>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</si>
  <si>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</si>
  <si>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</si>
  <si>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</si>
  <si>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</si>
  <si>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</si>
  <si>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</si>
  <si>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</si>
  <si>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</si>
  <si>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</si>
  <si>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</si>
  <si>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</si>
  <si>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</si>
  <si>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</si>
  <si>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</si>
  <si>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</si>
  <si>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</si>
  <si>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</si>
  <si>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</si>
  <si>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</si>
  <si>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</si>
  <si>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</si>
  <si>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</si>
  <si>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</si>
  <si>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</si>
  <si>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</si>
  <si>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</si>
  <si>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</si>
  <si>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</si>
  <si>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</si>
  <si>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</si>
  <si>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</si>
  <si>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</si>
  <si>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</si>
  <si>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</si>
  <si>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</si>
  <si>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</si>
  <si>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</si>
  <si>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</si>
  <si>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</si>
  <si>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</si>
  <si>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</si>
  <si>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</si>
  <si>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</si>
  <si>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</si>
  <si>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</si>
  <si>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</si>
  <si>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</si>
  <si>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</si>
  <si>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</si>
  <si>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</si>
  <si>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</si>
  <si>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</si>
  <si>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</si>
  <si>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</si>
  <si>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</si>
  <si>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</si>
  <si>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</si>
  <si>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</si>
  <si>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</si>
  <si>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</si>
  <si>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</si>
  <si>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</si>
  <si>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</si>
  <si>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</si>
  <si>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</si>
  <si>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</si>
  <si>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</si>
  <si>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</si>
  <si>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</si>
  <si>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</si>
  <si>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</si>
  <si>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</si>
  <si>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</si>
  <si>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</si>
  <si>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</si>
  <si>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</si>
  <si>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</si>
  <si>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</si>
  <si>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</si>
  <si>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</si>
  <si>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</si>
  <si>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</si>
  <si>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</si>
  <si>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</si>
  <si>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</si>
  <si>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</si>
  <si>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</si>
  <si>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</si>
  <si>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</si>
  <si>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</si>
  <si>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</si>
  <si>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</si>
  <si>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</si>
  <si>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</si>
  <si>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</si>
  <si>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</si>
  <si>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</si>
  <si>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</si>
  <si>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</si>
  <si>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</si>
  <si>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</si>
  <si>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</si>
  <si>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</si>
  <si>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</si>
  <si>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</si>
  <si>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</si>
  <si>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</si>
  <si>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</si>
  <si>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</si>
  <si>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</si>
  <si>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</si>
  <si>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</si>
  <si>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</si>
  <si>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</si>
  <si>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</si>
  <si>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</si>
  <si>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</si>
  <si>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</si>
  <si>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</si>
  <si>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</si>
  <si>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</si>
  <si>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</si>
  <si>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</si>
  <si>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</si>
  <si>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</si>
  <si>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</si>
  <si>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</si>
  <si>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</si>
  <si>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</si>
  <si>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</si>
  <si>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</si>
  <si>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</si>
  <si>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</si>
  <si>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</si>
  <si>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</si>
  <si>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</si>
  <si>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</si>
  <si>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</si>
  <si>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</si>
  <si>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</si>
  <si>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</si>
  <si>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</si>
  <si>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</si>
  <si>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</si>
  <si>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</si>
  <si>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</si>
  <si>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</si>
  <si>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</si>
  <si>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</si>
  <si>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</si>
  <si>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</si>
  <si>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</si>
  <si>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</si>
  <si>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</si>
  <si>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</si>
  <si>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</si>
  <si>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</si>
  <si>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</si>
  <si>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</si>
  <si>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</si>
  <si>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</si>
  <si>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</si>
  <si>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</si>
  <si>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</si>
  <si>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</si>
  <si>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</si>
  <si>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</si>
  <si>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</si>
  <si>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</si>
  <si>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</si>
  <si>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</si>
  <si>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</si>
  <si>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</si>
  <si>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</si>
  <si>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</si>
  <si>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</si>
  <si>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</si>
  <si>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</si>
  <si>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</si>
  <si>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</si>
  <si>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</si>
  <si>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</si>
  <si>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</si>
  <si>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</si>
  <si>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</si>
  <si>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</si>
  <si>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</si>
  <si>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</si>
  <si>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</si>
  <si>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</si>
  <si>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</si>
  <si>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</si>
  <si>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</si>
  <si>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</si>
  <si>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</si>
  <si>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</si>
  <si>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</si>
  <si>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</si>
  <si>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</si>
  <si>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</si>
  <si>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</si>
  <si>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</si>
  <si>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</si>
  <si>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</si>
  <si>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</si>
  <si>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</si>
  <si>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</si>
  <si>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</si>
  <si>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</si>
  <si>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</si>
  <si>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</si>
  <si>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</si>
  <si>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</si>
  <si>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</si>
  <si>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</si>
  <si>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</si>
  <si>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</si>
  <si>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</si>
  <si>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</si>
  <si>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</si>
  <si>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</si>
  <si>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</si>
  <si>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</si>
  <si>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</si>
  <si>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</si>
  <si>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</si>
  <si>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</si>
  <si>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</si>
  <si>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</si>
  <si>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</si>
  <si>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</si>
  <si>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</si>
  <si>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</si>
  <si>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</si>
  <si>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</si>
  <si>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</si>
  <si>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</si>
  <si>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</si>
  <si>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</si>
  <si>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</si>
  <si>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</si>
  <si>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</si>
  <si>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</si>
  <si>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</si>
  <si>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</si>
  <si>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</si>
  <si>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</si>
  <si>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</si>
  <si>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</si>
  <si>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</si>
  <si>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</si>
  <si>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</si>
  <si>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</si>
  <si>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</si>
  <si>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</si>
  <si>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</si>
  <si>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</si>
  <si>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</si>
  <si>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</si>
  <si>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</si>
  <si>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</si>
  <si>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</si>
  <si>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</si>
  <si>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</si>
  <si>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</si>
  <si>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</si>
  <si>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</si>
  <si>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</si>
  <si>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</si>
  <si>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</si>
  <si>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</si>
  <si>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</si>
  <si>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</si>
  <si>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</si>
  <si>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</si>
  <si>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</si>
  <si>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</si>
  <si>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</si>
  <si>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</si>
  <si>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</si>
  <si>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</si>
  <si>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</si>
  <si>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</si>
  <si>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</si>
  <si>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</si>
  <si>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</si>
  <si>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</si>
  <si>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</si>
  <si>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</si>
  <si>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</si>
  <si>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</si>
  <si>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</si>
  <si>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</si>
  <si>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</si>
  <si>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</si>
  <si>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</si>
  <si>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</si>
  <si>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</si>
  <si>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</si>
  <si>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</si>
  <si>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</si>
  <si>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</si>
  <si>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</si>
  <si>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</si>
  <si>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</si>
  <si>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</si>
  <si>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</si>
  <si>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</si>
  <si>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</si>
  <si>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</si>
  <si>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</si>
  <si>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</si>
  <si>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</si>
  <si>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</si>
  <si>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</si>
  <si>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</si>
  <si>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</si>
  <si>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</si>
  <si>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</si>
  <si>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</si>
  <si>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</si>
  <si>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</si>
  <si>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</si>
  <si>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</si>
  <si>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</si>
  <si>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</si>
  <si>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</si>
  <si>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</si>
  <si>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</si>
  <si>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</si>
  <si>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</si>
  <si>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</si>
  <si>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</si>
  <si>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</si>
  <si>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</si>
  <si>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</si>
  <si>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</si>
  <si>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</si>
  <si>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</si>
  <si>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</si>
  <si>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</si>
  <si>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</si>
  <si>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</si>
  <si>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</si>
  <si>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</si>
  <si>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</si>
  <si>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</si>
  <si>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</si>
  <si>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</si>
  <si>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</si>
  <si>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</si>
  <si>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</si>
  <si>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</si>
  <si>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</si>
  <si>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</si>
  <si>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</si>
  <si>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</si>
  <si>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</si>
  <si>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</si>
  <si>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</si>
  <si>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</si>
  <si>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</si>
  <si>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</si>
  <si>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</si>
  <si>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</si>
  <si>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</si>
  <si>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</si>
  <si>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</si>
  <si>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</si>
  <si>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</si>
  <si>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</si>
  <si>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</si>
  <si>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</si>
  <si>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</si>
  <si>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</si>
  <si>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</si>
  <si>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</si>
  <si>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</si>
  <si>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</si>
  <si>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</si>
  <si>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</si>
  <si>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</si>
  <si>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</si>
  <si>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</si>
  <si>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</si>
  <si>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</si>
  <si>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</si>
  <si>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</si>
  <si>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</si>
  <si>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</si>
  <si>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</si>
  <si>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</si>
  <si>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</si>
  <si>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</si>
  <si>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</si>
  <si>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</si>
  <si>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</si>
  <si>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</si>
  <si>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</si>
  <si>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</si>
  <si>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</si>
  <si>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</si>
  <si>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</si>
  <si>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</si>
  <si>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</si>
  <si>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</si>
  <si>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</si>
  <si>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</si>
  <si>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</si>
  <si>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</si>
  <si>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</si>
  <si>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</si>
  <si>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</si>
  <si>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</si>
  <si>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</si>
  <si>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</si>
  <si>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</si>
  <si>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</si>
  <si>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</si>
  <si>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</si>
  <si>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</si>
  <si>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</si>
  <si>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</si>
  <si>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</si>
  <si>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</si>
  <si>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</si>
  <si>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</si>
  <si>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</si>
  <si>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</si>
  <si>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</si>
  <si>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</si>
  <si>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</si>
  <si>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</si>
  <si>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</si>
  <si>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</si>
  <si>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</si>
  <si>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</si>
  <si>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</si>
  <si>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</si>
  <si>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</si>
  <si>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</si>
  <si>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</si>
  <si>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</si>
  <si>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</si>
  <si>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</si>
  <si>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</si>
  <si>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</si>
  <si>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</si>
  <si>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</si>
  <si>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</si>
  <si>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</si>
  <si>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</si>
  <si>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</si>
  <si>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</si>
  <si>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</si>
  <si>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</si>
  <si>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</si>
  <si>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</si>
  <si>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</si>
  <si>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</si>
  <si>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</si>
  <si>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</si>
  <si>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</si>
  <si>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</si>
  <si>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</si>
  <si>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</si>
  <si>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</si>
  <si>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</si>
  <si>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</si>
  <si>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</si>
  <si>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</si>
  <si>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</si>
  <si>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</si>
  <si>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</si>
  <si>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</si>
  <si>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</si>
  <si>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</si>
  <si>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</si>
  <si>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</si>
  <si>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</si>
  <si>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</si>
  <si>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</si>
  <si>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</si>
  <si>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</si>
  <si>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</si>
  <si>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</si>
  <si>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</si>
  <si>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</si>
  <si>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</si>
  <si>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</si>
  <si>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</si>
  <si>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</si>
  <si>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</si>
  <si>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</si>
  <si>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</si>
  <si>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</si>
  <si>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</si>
  <si>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</si>
  <si>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</si>
  <si>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</si>
  <si>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</si>
  <si>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</si>
  <si>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</si>
  <si>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</si>
  <si>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</si>
  <si>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</si>
  <si>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</si>
  <si>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</si>
  <si>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</si>
  <si>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</si>
  <si>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</si>
  <si>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</si>
  <si>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</si>
  <si>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</si>
  <si>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</si>
  <si>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</si>
  <si>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</si>
  <si>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</si>
  <si>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</si>
  <si>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</si>
  <si>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</si>
  <si>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</si>
  <si>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</si>
  <si>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</si>
  <si>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</si>
  <si>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</si>
  <si>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</si>
  <si>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</si>
  <si>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</si>
  <si>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</si>
  <si>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</si>
  <si>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</si>
  <si>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</si>
  <si>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</si>
  <si>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</si>
  <si>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</si>
  <si>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</si>
  <si>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</si>
  <si>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</si>
  <si>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</si>
  <si>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</si>
  <si>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</si>
  <si>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</si>
  <si>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</si>
  <si>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</si>
  <si>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</si>
  <si>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</si>
  <si>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</si>
  <si>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</si>
  <si>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</si>
  <si>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</si>
  <si>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</si>
  <si>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</si>
  <si>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</si>
  <si>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</si>
  <si>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</si>
  <si>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</si>
  <si>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</si>
  <si>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</si>
  <si>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</si>
  <si>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</si>
  <si>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</si>
  <si>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</si>
  <si>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</si>
  <si>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</si>
  <si>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</si>
  <si>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</si>
  <si>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</si>
  <si>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</si>
  <si>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</si>
  <si>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</si>
  <si>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</si>
  <si>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</si>
  <si>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</si>
  <si>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</si>
  <si>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</si>
  <si>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</si>
  <si>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</si>
  <si>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</si>
  <si>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</si>
  <si>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</si>
  <si>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</si>
  <si>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</si>
  <si>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</si>
  <si>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</si>
  <si>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</si>
  <si>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</si>
  <si>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</si>
  <si>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</si>
  <si>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</si>
  <si>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</si>
  <si>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</si>
  <si>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</si>
  <si>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</si>
  <si>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</si>
  <si>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</si>
  <si>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</si>
  <si>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</si>
  <si>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</si>
  <si>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</si>
  <si>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</si>
  <si>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</si>
  <si>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</si>
  <si>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</si>
  <si>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</si>
  <si>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</si>
  <si>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</si>
  <si>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</si>
  <si>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</si>
  <si>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</si>
  <si>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</si>
  <si>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</si>
  <si>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</si>
  <si>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</si>
  <si>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</si>
  <si>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</si>
  <si>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</si>
  <si>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</si>
  <si>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</si>
  <si>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</si>
  <si>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</si>
  <si>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</si>
  <si>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</si>
  <si>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</si>
  <si>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</si>
  <si>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</si>
  <si>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</si>
  <si>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</si>
  <si>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</si>
  <si>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</si>
  <si>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</si>
  <si>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</si>
  <si>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</si>
  <si>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</si>
  <si>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</si>
  <si>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</si>
  <si>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</si>
  <si>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</si>
  <si>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</si>
  <si>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</si>
  <si>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</si>
  <si>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</si>
  <si>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</si>
  <si>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</si>
  <si>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</si>
  <si>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</si>
  <si>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</si>
  <si>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</si>
  <si>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</si>
  <si>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</si>
  <si>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</si>
  <si>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</si>
  <si>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</si>
  <si>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</si>
  <si>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</si>
  <si>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</si>
  <si>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</si>
  <si>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</si>
  <si>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</si>
  <si>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</si>
  <si>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</si>
  <si>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</si>
  <si>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</si>
  <si>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</si>
  <si>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</si>
  <si>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</si>
  <si>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</si>
  <si>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</si>
  <si>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</si>
  <si>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</si>
  <si>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</si>
  <si>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</si>
  <si>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</si>
  <si>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</si>
  <si>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</si>
  <si>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</si>
  <si>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</si>
  <si>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</si>
  <si>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</si>
  <si>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</si>
  <si>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</si>
  <si>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</si>
  <si>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</si>
  <si>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</si>
  <si>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</si>
  <si>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</si>
  <si>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</si>
  <si>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</si>
  <si>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</si>
  <si>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</si>
  <si>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</si>
  <si>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</si>
  <si>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</si>
  <si>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</si>
  <si>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</si>
  <si>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</si>
  <si>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</si>
  <si>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</si>
  <si>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</si>
  <si>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</si>
  <si>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</si>
  <si>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</si>
  <si>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</si>
  <si>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</si>
  <si>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20250015</t>
  </si>
  <si>
    <t>55374824</t>
  </si>
  <si>
    <t>Richard Melichar</t>
  </si>
  <si>
    <t>Činnosť športového odborníkalektorovanie počas troch turnusov denných športových táborov Jakasport Academy v termínoch:
14.7-18.7.2025
29.7.-1.8.2025
18.8.-22.8.2025</t>
  </si>
  <si>
    <t>Štefan Ivančo</t>
  </si>
  <si>
    <t>55118453</t>
  </si>
  <si>
    <t>20250012</t>
  </si>
  <si>
    <t>OFA225003</t>
  </si>
  <si>
    <t>Prenájom lodenice Nad Jazerom v dňich 14.7.-18.7. a 18.8.-22.8. a prenájom lodenice v Holčíkovciach na Domaši v dňoch 28.7.-1.8,2025</t>
  </si>
  <si>
    <t>Jachtklub Akademik Technická univerzita</t>
  </si>
  <si>
    <t>OFA225004</t>
  </si>
  <si>
    <t>renájom plavidiel, záchranných viest a ďalších športových pomôcok na 3 
turnusy letných športových táborov Jakasport Academy uskutočnených v dňoch 14.7.2025-18.7.2025, 28.7. 2025 - 1.8. 2025, 18.8. 2025-22.8.2025</t>
  </si>
  <si>
    <t>FP25076</t>
  </si>
  <si>
    <t>FP25077</t>
  </si>
  <si>
    <t>FP25067</t>
  </si>
  <si>
    <t>FP25068</t>
  </si>
  <si>
    <t xml:space="preserve">Organizácia podujatí
názov podujatí Športový tábor JAKASPORT academy 
miesto konania:  Košice a Domaša
termíny: 14.7-18.7.2025
28.7.-1.8.2025
18.8.-22.8.2025
počet aktívnych účastníkov: 54 detí, a 3 lektori
</t>
  </si>
  <si>
    <t>Kontaktná osoba zodpovedná za vyplnený formulár
meno a priezvisko: Alexandra Matiová
e-mail: alexandra.matiova@gmail.com
tel. kontakt (mobil):0907926571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</si>
</sst>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Tahoma"/>
      <family val="2"/>
    </font>
    <font>
      <sz val="8"/>
      <color rgb="FF000000"/>
      <name val="Tahoma"/>
      <family val="2"/>
    </font>
    <font>
      <b/>
      <sz val="9"/>
      <color rgb="FF4D4D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5" fillId="3" borderId="0" xfId="0" applyNumberFormat="1" applyFont="1" applyFill="1" applyAlignment="1" applyProtection="1">
      <alignment vertical="top" wrapText="1"/>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35"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2"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60"/>
      <c r="D1" s="360"/>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4"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4" t="s">
        <v>1331</v>
      </c>
      <c r="C10" s="205"/>
      <c r="D10" s="205"/>
    </row>
    <row r="11" spans="1:4" s="18" customFormat="1" ht="42.75" customHeight="1" x14ac:dyDescent="0.15">
      <c r="A11" s="294" t="s">
        <v>1332</v>
      </c>
      <c r="C11" s="205"/>
      <c r="D11" s="205"/>
    </row>
    <row r="12" spans="1:4" s="18" customFormat="1" ht="20.5" customHeight="1" x14ac:dyDescent="0.15">
      <c r="A12" s="302" t="s">
        <v>1351</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61"/>
      <c r="D21" s="361"/>
    </row>
    <row r="22" spans="1:4" x14ac:dyDescent="0.15">
      <c r="C22" s="362"/>
      <c r="D22" s="361"/>
    </row>
    <row r="23" spans="1:4" ht="70" x14ac:dyDescent="0.15">
      <c r="A23" s="23" t="s">
        <v>1352</v>
      </c>
      <c r="C23" s="255"/>
      <c r="D23" s="256"/>
    </row>
    <row r="24" spans="1:4" ht="12.75" customHeight="1" x14ac:dyDescent="0.15">
      <c r="C24" s="358"/>
      <c r="D24" s="359"/>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1338</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5"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1348</v>
      </c>
    </row>
    <row r="133" spans="1:1" ht="61.5" customHeight="1" x14ac:dyDescent="0.15">
      <c r="A133" s="301" t="s">
        <v>1360</v>
      </c>
    </row>
    <row r="134" spans="1:1" ht="14" x14ac:dyDescent="0.15">
      <c r="A134" s="260" t="s">
        <v>1361</v>
      </c>
    </row>
    <row r="135" spans="1:1" ht="112" x14ac:dyDescent="0.15">
      <c r="A135" s="301" t="s">
        <v>1349</v>
      </c>
    </row>
    <row r="136" spans="1:1" x14ac:dyDescent="0.15">
      <c r="A136"/>
    </row>
    <row r="137" spans="1:1" ht="71.5" customHeight="1" x14ac:dyDescent="0.15">
      <c r="A137" s="300"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1" t="str">
        <f>Spolu!C3&amp;", "&amp;Spolu!C6</f>
        <v>JAKASPORT academy, Tomášiková 17, Košice, 040 01</v>
      </c>
      <c r="B1" s="381"/>
      <c r="C1" s="381"/>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2" t="s">
        <v>1251</v>
      </c>
      <c r="F3" s="383"/>
      <c r="N3" s="137" t="str">
        <f t="shared" si="0"/>
        <v>c - príspevok Slovenskému paralympijskému výboru</v>
      </c>
      <c r="O3" s="137" t="s">
        <v>343</v>
      </c>
      <c r="P3" s="137" t="str">
        <f>Spolu!B19</f>
        <v>príspevok Slovenskému paralympijskému výboru</v>
      </c>
    </row>
    <row r="4" spans="1:16" ht="45.75" customHeight="1" x14ac:dyDescent="0.15">
      <c r="E4" s="383"/>
      <c r="F4" s="383"/>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4" t="s">
        <v>1282</v>
      </c>
      <c r="B12" s="384"/>
      <c r="C12" s="384"/>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6" t="s">
        <v>1284</v>
      </c>
      <c r="C14" s="387"/>
      <c r="F14" s="311"/>
      <c r="N14" s="137" t="str">
        <f t="shared" si="0"/>
        <v xml:space="preserve">n - </v>
      </c>
      <c r="O14" s="137" t="s">
        <v>364</v>
      </c>
    </row>
    <row r="15" spans="1:16" ht="34.5" customHeight="1" x14ac:dyDescent="0.15">
      <c r="A15" s="139" t="s">
        <v>1285</v>
      </c>
      <c r="B15" s="386"/>
      <c r="C15" s="387"/>
      <c r="F15" s="389"/>
      <c r="N15" s="137" t="str">
        <f t="shared" si="0"/>
        <v xml:space="preserve">o - </v>
      </c>
      <c r="O15" s="137" t="s">
        <v>365</v>
      </c>
    </row>
    <row r="16" spans="1:16" x14ac:dyDescent="0.15">
      <c r="A16" s="139" t="s">
        <v>1269</v>
      </c>
      <c r="B16" s="142">
        <f>F8</f>
        <v>0</v>
      </c>
      <c r="C16" s="137"/>
      <c r="F16" s="389"/>
      <c r="N16" s="137" t="str">
        <f t="shared" si="0"/>
        <v xml:space="preserve">p - </v>
      </c>
      <c r="O16" s="137" t="s">
        <v>366</v>
      </c>
    </row>
    <row r="17" spans="1:16" ht="32.25" customHeight="1" x14ac:dyDescent="0.15">
      <c r="A17" s="139" t="s">
        <v>1272</v>
      </c>
      <c r="B17" s="142">
        <f>F9</f>
        <v>0</v>
      </c>
      <c r="C17" s="137"/>
      <c r="F17" s="389"/>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42103479</v>
      </c>
      <c r="F19" s="145" t="s">
        <v>1270</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1275</v>
      </c>
      <c r="G21" s="284">
        <v>421947749446</v>
      </c>
      <c r="H21" s="148"/>
      <c r="N21" s="137" t="str">
        <f>O21&amp;" - "&amp;P21</f>
        <v>026 01 - Šport pre všetkých, školský a univerzitný šport</v>
      </c>
      <c r="O21" s="137" t="s">
        <v>317</v>
      </c>
      <c r="P21" s="137" t="s">
        <v>318</v>
      </c>
    </row>
    <row r="22" spans="1:16" x14ac:dyDescent="0.15">
      <c r="A22" s="137"/>
      <c r="B22" s="137"/>
      <c r="F22" s="147" t="s">
        <v>1276</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8" t="s">
        <v>1277</v>
      </c>
      <c r="C24" s="388"/>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90" t="s">
        <v>1290</v>
      </c>
      <c r="B2" s="390"/>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0"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63" t="s">
        <v>57</v>
      </c>
      <c r="B1" s="363"/>
      <c r="C1" s="363"/>
      <c r="D1" s="363"/>
      <c r="E1" s="363"/>
      <c r="F1" s="363"/>
      <c r="G1" s="363"/>
      <c r="H1" s="363"/>
      <c r="I1" s="52"/>
      <c r="J1" s="37"/>
    </row>
    <row r="2" spans="1:11" ht="16" x14ac:dyDescent="0.2">
      <c r="A2" s="369" t="s">
        <v>58</v>
      </c>
      <c r="B2" s="369"/>
      <c r="C2" s="369"/>
      <c r="D2" s="369"/>
      <c r="E2" s="369"/>
      <c r="F2" s="369"/>
      <c r="G2" s="369"/>
      <c r="H2" s="367" t="str">
        <f>+Doklady!I100</f>
        <v>V4</v>
      </c>
      <c r="I2" s="367"/>
    </row>
    <row r="3" spans="1:11" ht="14" x14ac:dyDescent="0.15">
      <c r="A3" s="40"/>
      <c r="B3" s="40"/>
      <c r="C3" s="40"/>
      <c r="D3" s="40"/>
      <c r="E3" s="40"/>
      <c r="F3" s="40"/>
      <c r="G3" s="40"/>
      <c r="H3" s="368">
        <f>+Doklady!I101</f>
        <v>45961</v>
      </c>
      <c r="I3" s="368"/>
    </row>
    <row r="4" spans="1:11" ht="15.75" customHeight="1" x14ac:dyDescent="0.15">
      <c r="A4" s="41" t="s">
        <v>59</v>
      </c>
      <c r="B4" s="364" t="s">
        <v>60</v>
      </c>
      <c r="C4" s="365"/>
      <c r="D4" s="365"/>
      <c r="E4" s="366"/>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72" t="s">
        <v>311</v>
      </c>
      <c r="B1" s="373"/>
      <c r="C1" s="174">
        <v>45688</v>
      </c>
      <c r="D1" s="26"/>
      <c r="G1" s="252">
        <v>45688</v>
      </c>
    </row>
    <row r="2" spans="1:7" ht="14" x14ac:dyDescent="0.15">
      <c r="A2" s="28"/>
      <c r="B2" s="28"/>
      <c r="G2" s="252">
        <v>45716</v>
      </c>
    </row>
    <row r="3" spans="1:7" ht="14" x14ac:dyDescent="0.15">
      <c r="A3" s="30" t="s">
        <v>312</v>
      </c>
      <c r="B3" s="370" t="str">
        <f>INDEX(Adr!B:B,Doklady!B102+1)</f>
        <v>JAKASPORT academy</v>
      </c>
      <c r="C3" s="370"/>
      <c r="D3" s="370"/>
      <c r="G3" s="252">
        <v>45747</v>
      </c>
    </row>
    <row r="4" spans="1:7" ht="14" x14ac:dyDescent="0.15">
      <c r="A4" s="30" t="s">
        <v>313</v>
      </c>
      <c r="B4" s="29" t="str">
        <f>RIGHT("0000"&amp;INDEX(Adr!A:A,Doklady!B102+1),8)</f>
        <v>42103479</v>
      </c>
      <c r="G4" s="252">
        <v>45777</v>
      </c>
    </row>
    <row r="5" spans="1:7" ht="14" x14ac:dyDescent="0.15">
      <c r="A5" s="30" t="s">
        <v>314</v>
      </c>
      <c r="B5" s="29" t="str">
        <f>INDEX(Adr!D:D,Doklady!B102+1)&amp;", "&amp;INDEX(Adr!E:E,Doklady!B102+1)</f>
        <v>Tomášiková 17,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5000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5000</v>
      </c>
      <c r="G15" s="252"/>
    </row>
    <row r="16" spans="1:7" ht="14" x14ac:dyDescent="0.15">
      <c r="G16" s="252"/>
    </row>
    <row r="17" spans="1:5" ht="72" customHeight="1" x14ac:dyDescent="0.15">
      <c r="A17" s="371" t="s">
        <v>328</v>
      </c>
      <c r="B17" s="371"/>
      <c r="C17" s="371"/>
      <c r="D17" s="371"/>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opLeftCell="B1"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6" t="s">
        <v>329</v>
      </c>
      <c r="B1" s="346"/>
      <c r="C1" s="346"/>
      <c r="D1" s="346"/>
      <c r="E1" s="346"/>
      <c r="F1" s="346"/>
      <c r="G1" s="346"/>
      <c r="H1" s="346"/>
      <c r="I1" s="346"/>
    </row>
    <row r="2" spans="1:26" ht="7.5" customHeight="1" x14ac:dyDescent="0.15">
      <c r="C2" s="8"/>
      <c r="D2" s="8"/>
      <c r="E2" s="8"/>
      <c r="F2" s="8"/>
      <c r="G2" s="8"/>
      <c r="H2" s="8"/>
      <c r="I2" s="8"/>
    </row>
    <row r="3" spans="1:26" s="9" customFormat="1" ht="26.25" customHeight="1" x14ac:dyDescent="0.15">
      <c r="B3" s="160" t="s">
        <v>59</v>
      </c>
      <c r="C3" s="347" t="str">
        <f>INDEX(Adr!B2:B242,Doklady!B102)</f>
        <v>JAKASPORT academy</v>
      </c>
      <c r="D3" s="347"/>
      <c r="E3" s="347"/>
      <c r="F3" s="347"/>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42103479</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Tomášiková 17,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48" t="s">
        <v>334</v>
      </c>
      <c r="F9" s="349"/>
      <c r="J9" s="8"/>
      <c r="L9" s="118"/>
      <c r="M9" s="118"/>
      <c r="N9" s="118"/>
      <c r="O9" s="118"/>
      <c r="P9" s="118"/>
      <c r="Q9" s="118"/>
      <c r="R9" s="118"/>
      <c r="S9" s="118"/>
    </row>
    <row r="10" spans="1:26" ht="18" x14ac:dyDescent="0.2">
      <c r="A10" s="69" t="s">
        <v>317</v>
      </c>
      <c r="B10" s="70" t="s">
        <v>318</v>
      </c>
      <c r="C10" s="126">
        <f>SUMIF(FP!J:J,Doklady!$B$1&amp;A10,FP!D:D)</f>
        <v>5000</v>
      </c>
      <c r="D10" s="126">
        <f>C10-E10</f>
        <v>5000</v>
      </c>
      <c r="E10" s="342">
        <f>SUMIF(K:K,A10,I:I)</f>
        <v>0</v>
      </c>
      <c r="F10" s="343"/>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50">
        <f>+I39-I42+I44-I47</f>
        <v>0</v>
      </c>
      <c r="F11" s="351"/>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42">
        <f>SUMIF(K:K,A12,I:I)</f>
        <v>0</v>
      </c>
      <c r="F12" s="343"/>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2">
        <f>SUMIF(K:K,A14,I:I)</f>
        <v>0</v>
      </c>
      <c r="F14" s="353"/>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34" t="s">
        <v>337</v>
      </c>
      <c r="C16" s="335"/>
      <c r="D16" s="335"/>
      <c r="E16" s="335"/>
      <c r="F16" s="335"/>
      <c r="G16" s="335"/>
      <c r="H16" s="336"/>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37" t="s">
        <v>340</v>
      </c>
      <c r="C17" s="337"/>
      <c r="D17" s="337"/>
      <c r="E17" s="337"/>
      <c r="F17" s="337"/>
      <c r="G17" s="337"/>
      <c r="H17" s="337"/>
      <c r="I17" s="73">
        <f>SUMIF(FP!I:I,Doklady!$B$1&amp;A17,FP!D:D)</f>
        <v>0</v>
      </c>
      <c r="T17" s="86"/>
    </row>
    <row r="18" spans="1:20" x14ac:dyDescent="0.15">
      <c r="A18" s="135" t="s">
        <v>341</v>
      </c>
      <c r="B18" s="337" t="s">
        <v>342</v>
      </c>
      <c r="C18" s="337"/>
      <c r="D18" s="337"/>
      <c r="E18" s="337"/>
      <c r="F18" s="337"/>
      <c r="G18" s="337"/>
      <c r="H18" s="337"/>
      <c r="I18" s="73">
        <f>SUMIF(FP!I:I,Doklady!$B$1&amp;A18,FP!D:D)</f>
        <v>0</v>
      </c>
    </row>
    <row r="19" spans="1:20" ht="12" x14ac:dyDescent="0.15">
      <c r="A19" s="115" t="s">
        <v>343</v>
      </c>
      <c r="B19" s="337" t="s">
        <v>344</v>
      </c>
      <c r="C19" s="337"/>
      <c r="D19" s="337"/>
      <c r="E19" s="337"/>
      <c r="F19" s="337"/>
      <c r="G19" s="337"/>
      <c r="H19" s="337"/>
      <c r="I19" s="73">
        <f>SUMIF(FP!I:I,Doklady!$B$1&amp;A19,FP!D:D)</f>
        <v>0</v>
      </c>
    </row>
    <row r="20" spans="1:20" x14ac:dyDescent="0.15">
      <c r="A20" s="135" t="s">
        <v>345</v>
      </c>
      <c r="B20" s="331" t="s">
        <v>346</v>
      </c>
      <c r="C20" s="332"/>
      <c r="D20" s="332"/>
      <c r="E20" s="332"/>
      <c r="F20" s="332"/>
      <c r="G20" s="332"/>
      <c r="H20" s="333"/>
      <c r="I20" s="73">
        <f>SUMIF(FP!I:I,Doklady!$B$1&amp;A20,FP!D:D)</f>
        <v>0</v>
      </c>
      <c r="T20" s="86"/>
    </row>
    <row r="21" spans="1:20" ht="12" x14ac:dyDescent="0.15">
      <c r="A21" s="115" t="s">
        <v>347</v>
      </c>
      <c r="B21" s="331" t="s">
        <v>348</v>
      </c>
      <c r="C21" s="332"/>
      <c r="D21" s="332"/>
      <c r="E21" s="332"/>
      <c r="F21" s="332"/>
      <c r="G21" s="332"/>
      <c r="H21" s="333"/>
      <c r="I21" s="73">
        <f>SUMIF(FP!I:I,Doklady!$B$1&amp;A21,FP!D:D)</f>
        <v>0</v>
      </c>
      <c r="T21" s="86"/>
    </row>
    <row r="22" spans="1:20" x14ac:dyDescent="0.15">
      <c r="A22" s="135" t="s">
        <v>349</v>
      </c>
      <c r="B22" s="338" t="s">
        <v>350</v>
      </c>
      <c r="C22" s="339"/>
      <c r="D22" s="339"/>
      <c r="E22" s="339"/>
      <c r="F22" s="339"/>
      <c r="G22" s="339"/>
      <c r="H22" s="340"/>
      <c r="I22" s="73">
        <f>SUMIF(FP!I:I,Doklady!$B$1&amp;A22,FP!D:D)</f>
        <v>0</v>
      </c>
      <c r="T22" s="86"/>
    </row>
    <row r="23" spans="1:20" ht="12" x14ac:dyDescent="0.15">
      <c r="A23" s="115" t="s">
        <v>351</v>
      </c>
      <c r="B23" s="331" t="s">
        <v>352</v>
      </c>
      <c r="C23" s="332"/>
      <c r="D23" s="332"/>
      <c r="E23" s="332"/>
      <c r="F23" s="332"/>
      <c r="G23" s="332"/>
      <c r="H23" s="333"/>
      <c r="I23" s="73">
        <f>SUMIF(FP!I:I,Doklady!$B$1&amp;A23,FP!D:D)</f>
        <v>0</v>
      </c>
      <c r="T23" s="86"/>
    </row>
    <row r="24" spans="1:20" x14ac:dyDescent="0.15">
      <c r="A24" s="135" t="s">
        <v>353</v>
      </c>
      <c r="B24" s="331" t="s">
        <v>354</v>
      </c>
      <c r="C24" s="332"/>
      <c r="D24" s="332"/>
      <c r="E24" s="332"/>
      <c r="F24" s="332"/>
      <c r="G24" s="332"/>
      <c r="H24" s="333"/>
      <c r="I24" s="73">
        <f>SUMIF(FP!I:I,Doklady!$B$1&amp;A24,FP!D:D)</f>
        <v>0</v>
      </c>
      <c r="T24" s="86"/>
    </row>
    <row r="25" spans="1:20" ht="12" x14ac:dyDescent="0.15">
      <c r="A25" s="115" t="s">
        <v>355</v>
      </c>
      <c r="B25" s="354" t="s">
        <v>2235</v>
      </c>
      <c r="C25" s="355"/>
      <c r="D25" s="355"/>
      <c r="E25" s="355"/>
      <c r="F25" s="355"/>
      <c r="G25" s="355"/>
      <c r="H25" s="356"/>
      <c r="I25" s="73">
        <f>SUMIF(FP!I:I,Doklady!$B$1&amp;A25,FP!D:D)</f>
        <v>0</v>
      </c>
      <c r="T25" s="86"/>
    </row>
    <row r="26" spans="1:20" x14ac:dyDescent="0.15">
      <c r="A26" s="135" t="s">
        <v>356</v>
      </c>
      <c r="B26" s="331" t="s">
        <v>357</v>
      </c>
      <c r="C26" s="332"/>
      <c r="D26" s="332"/>
      <c r="E26" s="332"/>
      <c r="F26" s="332"/>
      <c r="G26" s="332"/>
      <c r="H26" s="333"/>
      <c r="I26" s="73">
        <f>SUMIF(FP!I:I,Doklady!$B$1&amp;A26,FP!D:D)</f>
        <v>0</v>
      </c>
      <c r="T26" s="86"/>
    </row>
    <row r="27" spans="1:20" ht="12" x14ac:dyDescent="0.15">
      <c r="A27" s="115" t="s">
        <v>358</v>
      </c>
      <c r="B27" s="331" t="s">
        <v>359</v>
      </c>
      <c r="C27" s="332"/>
      <c r="D27" s="332"/>
      <c r="E27" s="332"/>
      <c r="F27" s="332"/>
      <c r="G27" s="332"/>
      <c r="H27" s="333"/>
      <c r="I27" s="73">
        <f>SUMIF(FP!I:I,Doklady!$B$1&amp;A27,FP!D:D)</f>
        <v>0</v>
      </c>
      <c r="T27" s="86"/>
    </row>
    <row r="28" spans="1:20" x14ac:dyDescent="0.15">
      <c r="A28" s="135" t="s">
        <v>360</v>
      </c>
      <c r="B28" s="331" t="s">
        <v>2989</v>
      </c>
      <c r="C28" s="332"/>
      <c r="D28" s="332"/>
      <c r="E28" s="332"/>
      <c r="F28" s="332"/>
      <c r="G28" s="332"/>
      <c r="H28" s="333"/>
      <c r="I28" s="73">
        <f>SUMIF(FP!I:I,Doklady!$B$1&amp;A28,FP!D:D)</f>
        <v>5000</v>
      </c>
      <c r="T28" s="86"/>
    </row>
    <row r="29" spans="1:20" ht="12" x14ac:dyDescent="0.15">
      <c r="A29" s="115" t="s">
        <v>362</v>
      </c>
      <c r="B29" s="331" t="s">
        <v>363</v>
      </c>
      <c r="C29" s="332"/>
      <c r="D29" s="332"/>
      <c r="E29" s="332"/>
      <c r="F29" s="332"/>
      <c r="G29" s="332"/>
      <c r="H29" s="333"/>
      <c r="I29" s="73">
        <f>SUMIF(FP!I:I,Doklady!$B$1&amp;A29,FP!D:D)</f>
        <v>0</v>
      </c>
      <c r="T29" s="86"/>
    </row>
    <row r="30" spans="1:20" hidden="1" x14ac:dyDescent="0.15">
      <c r="A30" s="135" t="s">
        <v>364</v>
      </c>
      <c r="B30" s="331"/>
      <c r="C30" s="332"/>
      <c r="D30" s="332"/>
      <c r="E30" s="332"/>
      <c r="F30" s="332"/>
      <c r="G30" s="332"/>
      <c r="H30" s="333"/>
      <c r="I30" s="73">
        <f>SUMIF(FP!I:I,Doklady!$B$1&amp;A30,FP!D:D)</f>
        <v>0</v>
      </c>
      <c r="T30" s="86"/>
    </row>
    <row r="31" spans="1:20" ht="12" hidden="1" x14ac:dyDescent="0.15">
      <c r="A31" s="115" t="s">
        <v>365</v>
      </c>
      <c r="B31" s="331"/>
      <c r="C31" s="332"/>
      <c r="D31" s="332"/>
      <c r="E31" s="332"/>
      <c r="F31" s="332"/>
      <c r="G31" s="332"/>
      <c r="H31" s="333"/>
      <c r="I31" s="73">
        <f>SUMIF(FP!I:I,Doklady!$B$1&amp;A31,FP!D:D)</f>
        <v>0</v>
      </c>
      <c r="T31" s="86"/>
    </row>
    <row r="32" spans="1:20" hidden="1" x14ac:dyDescent="0.15">
      <c r="A32" s="135" t="s">
        <v>366</v>
      </c>
      <c r="B32" s="327"/>
      <c r="C32" s="328"/>
      <c r="D32" s="328"/>
      <c r="E32" s="328"/>
      <c r="F32" s="328"/>
      <c r="G32" s="328"/>
      <c r="H32" s="329"/>
      <c r="I32" s="73">
        <f>SUMIF(FP!I:I,Doklady!$B$1&amp;A32,FP!D:D)</f>
        <v>0</v>
      </c>
      <c r="T32" s="86"/>
    </row>
    <row r="33" spans="1:21" ht="12" hidden="1" x14ac:dyDescent="0.15">
      <c r="A33" s="115" t="s">
        <v>367</v>
      </c>
      <c r="B33" s="327"/>
      <c r="C33" s="328"/>
      <c r="D33" s="328"/>
      <c r="E33" s="328"/>
      <c r="F33" s="328"/>
      <c r="G33" s="328"/>
      <c r="H33" s="329"/>
      <c r="I33" s="73">
        <f>SUMIF(FP!I:I,Doklady!$B$1&amp;A33,FP!D:D)</f>
        <v>0</v>
      </c>
      <c r="T33" s="86"/>
    </row>
    <row r="34" spans="1:21" hidden="1" x14ac:dyDescent="0.15">
      <c r="A34" s="135" t="s">
        <v>368</v>
      </c>
      <c r="B34" s="330"/>
      <c r="C34" s="330"/>
      <c r="D34" s="330"/>
      <c r="E34" s="330"/>
      <c r="F34" s="330"/>
      <c r="G34" s="330"/>
      <c r="H34" s="330"/>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4"/>
      <c r="B50" s="345"/>
      <c r="C50" s="345"/>
      <c r="D50" s="345"/>
      <c r="E50" s="345"/>
      <c r="F50" s="345"/>
      <c r="G50" s="345"/>
      <c r="H50" s="345"/>
      <c r="I50" s="345"/>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57"/>
      <c r="E140" s="357"/>
      <c r="F140" s="357"/>
      <c r="G140" s="357"/>
      <c r="H140" s="357"/>
      <c r="I140" s="357"/>
      <c r="J140" s="85"/>
    </row>
    <row r="141" spans="1:26" ht="68.25" customHeight="1" x14ac:dyDescent="0.15">
      <c r="A141" s="9"/>
      <c r="B141" s="281" t="s">
        <v>3018</v>
      </c>
      <c r="C141" s="214"/>
      <c r="D141" s="341" t="s">
        <v>393</v>
      </c>
      <c r="E141" s="341"/>
      <c r="F141" s="341"/>
      <c r="G141" s="341"/>
      <c r="H141" s="341"/>
      <c r="I141" s="341"/>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66" orientation="portrait"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100" zoomScaleNormal="100" workbookViewId="0">
      <selection activeCell="M107" sqref="M10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42103479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52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4" t="s">
        <v>329</v>
      </c>
      <c r="B100" s="374"/>
      <c r="C100" s="374"/>
      <c r="D100" s="374"/>
      <c r="E100" s="374"/>
      <c r="F100" s="374"/>
      <c r="G100" s="374"/>
      <c r="H100" s="374"/>
      <c r="I100" s="376" t="s">
        <v>2991</v>
      </c>
      <c r="J100" s="376"/>
      <c r="K100" s="89"/>
    </row>
    <row r="101" spans="1:25" ht="16" x14ac:dyDescent="0.2">
      <c r="A101" s="374"/>
      <c r="B101" s="374"/>
      <c r="C101" s="374"/>
      <c r="D101" s="374"/>
      <c r="E101" s="374"/>
      <c r="F101" s="374"/>
      <c r="G101" s="374"/>
      <c r="H101" s="374"/>
      <c r="I101" s="375">
        <v>45961</v>
      </c>
      <c r="J101" s="375"/>
    </row>
    <row r="102" spans="1:25" ht="14" x14ac:dyDescent="0.15">
      <c r="A102" s="249" t="s">
        <v>398</v>
      </c>
      <c r="B102" s="250">
        <v>35</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7" t="s">
        <v>407</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8" x14ac:dyDescent="0.15">
      <c r="A107" s="14" t="s">
        <v>3000</v>
      </c>
      <c r="B107" s="14"/>
      <c r="C107" s="14"/>
      <c r="D107" s="16"/>
      <c r="E107" s="16"/>
      <c r="F107" s="14" t="s">
        <v>3017</v>
      </c>
      <c r="G107" s="14"/>
      <c r="H107" s="14"/>
      <c r="I107" s="15"/>
      <c r="J107" s="77"/>
      <c r="K107" s="92"/>
    </row>
    <row r="108" spans="1:25" ht="72" x14ac:dyDescent="0.15">
      <c r="A108" s="14" t="s">
        <v>3000</v>
      </c>
      <c r="B108" s="14" t="s">
        <v>3014</v>
      </c>
      <c r="C108" s="14" t="s">
        <v>3001</v>
      </c>
      <c r="D108" s="16">
        <v>45929</v>
      </c>
      <c r="E108" s="16">
        <v>45953</v>
      </c>
      <c r="F108" s="14" t="s">
        <v>3004</v>
      </c>
      <c r="G108" s="14" t="s">
        <v>3002</v>
      </c>
      <c r="H108" s="14" t="s">
        <v>3003</v>
      </c>
      <c r="I108" s="15">
        <v>1750</v>
      </c>
      <c r="J108" s="77">
        <v>10</v>
      </c>
      <c r="K108" s="92"/>
    </row>
    <row r="109" spans="1:25" ht="13" customHeight="1" x14ac:dyDescent="0.15">
      <c r="A109" s="14" t="s">
        <v>3000</v>
      </c>
      <c r="B109" s="14" t="s">
        <v>3013</v>
      </c>
      <c r="C109" s="14" t="s">
        <v>3007</v>
      </c>
      <c r="D109" s="16">
        <v>45929</v>
      </c>
      <c r="E109" s="16">
        <v>45953</v>
      </c>
      <c r="F109" s="14" t="s">
        <v>3004</v>
      </c>
      <c r="G109" s="14" t="s">
        <v>3006</v>
      </c>
      <c r="H109" s="14" t="s">
        <v>3005</v>
      </c>
      <c r="I109" s="15">
        <v>2250</v>
      </c>
      <c r="J109" s="77">
        <v>10</v>
      </c>
      <c r="K109" s="92"/>
    </row>
    <row r="110" spans="1:25" ht="36" x14ac:dyDescent="0.15">
      <c r="A110" s="14" t="s">
        <v>3000</v>
      </c>
      <c r="B110" s="14" t="s">
        <v>3015</v>
      </c>
      <c r="C110" s="14" t="s">
        <v>3008</v>
      </c>
      <c r="D110" s="16">
        <v>45929</v>
      </c>
      <c r="E110" s="16">
        <v>45953</v>
      </c>
      <c r="F110" s="14" t="s">
        <v>3009</v>
      </c>
      <c r="G110" s="326" t="s">
        <v>1739</v>
      </c>
      <c r="H110" s="14" t="s">
        <v>3010</v>
      </c>
      <c r="I110" s="15">
        <v>700</v>
      </c>
      <c r="J110" s="77">
        <v>10</v>
      </c>
      <c r="K110" s="92"/>
    </row>
    <row r="111" spans="1:25" ht="60" x14ac:dyDescent="0.15">
      <c r="A111" s="14" t="s">
        <v>3000</v>
      </c>
      <c r="B111" s="14" t="s">
        <v>3016</v>
      </c>
      <c r="C111" s="14" t="s">
        <v>3011</v>
      </c>
      <c r="D111" s="16">
        <v>45929</v>
      </c>
      <c r="E111" s="16">
        <v>45953</v>
      </c>
      <c r="F111" s="14" t="s">
        <v>3012</v>
      </c>
      <c r="G111" s="14" t="s">
        <v>1739</v>
      </c>
      <c r="H111" s="14" t="s">
        <v>3010</v>
      </c>
      <c r="I111" s="15">
        <v>300</v>
      </c>
      <c r="J111" s="77">
        <v>10</v>
      </c>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09 G111: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85"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1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1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1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1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1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1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1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1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1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1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1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1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1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1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1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1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1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1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1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1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1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1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1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1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1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1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1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1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1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1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1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1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1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1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1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1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1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1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1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1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1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1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1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1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1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1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1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1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1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1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1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1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1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1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1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1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1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1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1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1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1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1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1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1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1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1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1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15">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15">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15">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ht="12" x14ac:dyDescent="0.15">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15">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15">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15">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15">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15">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12" x14ac:dyDescent="0.15">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 x14ac:dyDescent="0.15">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15">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15">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15">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15">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15">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15">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15">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15">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15">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15">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15">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15">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15">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15">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 x14ac:dyDescent="0.15">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 x14ac:dyDescent="0.15">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15">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15">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15">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15">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15">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ht="12" x14ac:dyDescent="0.15">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15">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15">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15">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15">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15">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15">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15">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15">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15">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ht="12" x14ac:dyDescent="0.15">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15">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15">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15">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15">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15">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15">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15">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15">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ht="12" x14ac:dyDescent="0.15">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15">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15">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15">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15">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15">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15">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15">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15">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15">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15">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15">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15">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15">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15">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15">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15">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15">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15">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15">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15">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15">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15">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15">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15">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4" x14ac:dyDescent="0.15">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15">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15">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15">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 x14ac:dyDescent="0.1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15">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15">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15">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15">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 x14ac:dyDescent="0.1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15">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15">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15">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15">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15">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15">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15">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15">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15">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15">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15">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15">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15">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15">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15">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15">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15">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15">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15">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15">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15">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15">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 x14ac:dyDescent="0.1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15">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15">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15">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 x14ac:dyDescent="0.1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15">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 x14ac:dyDescent="0.1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 x14ac:dyDescent="0.1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 x14ac:dyDescent="0.1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15">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15">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15">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 x14ac:dyDescent="0.1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15">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15">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 x14ac:dyDescent="0.1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 x14ac:dyDescent="0.1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15">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15">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15">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 x14ac:dyDescent="0.1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15">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15">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15">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15">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15">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15">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15">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15">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15">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15">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15">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15">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12" x14ac:dyDescent="0.15">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15">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15">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15">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ht="12" x14ac:dyDescent="0.15">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15">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ht="12" x14ac:dyDescent="0.15">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15">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15">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ht="12" x14ac:dyDescent="0.15">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15">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15">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15">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12" x14ac:dyDescent="0.15">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15">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15">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15">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ht="12" x14ac:dyDescent="0.15">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15">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ht="12" x14ac:dyDescent="0.15">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15">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15">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15">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15">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15">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ht="12" x14ac:dyDescent="0.15">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ht="12" x14ac:dyDescent="0.15">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ht="12" x14ac:dyDescent="0.15">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15">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8"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1" t="str">
        <f>Spolu!C3&amp;", "&amp;Spolu!C6</f>
        <v>JAKASPORT academy, Tomášiková 17, Košice, 040 01</v>
      </c>
      <c r="B1" s="381"/>
      <c r="C1" s="381"/>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2" t="s">
        <v>1251</v>
      </c>
      <c r="F3" s="383"/>
      <c r="N3" s="137" t="str">
        <f t="shared" si="0"/>
        <v>c - príspevok Slovenskému paralympijskému výboru</v>
      </c>
      <c r="O3" s="137" t="s">
        <v>343</v>
      </c>
      <c r="P3" s="137" t="s">
        <v>344</v>
      </c>
    </row>
    <row r="4" spans="1:16" ht="45.75" customHeight="1" x14ac:dyDescent="0.15">
      <c r="E4" s="383"/>
      <c r="F4" s="383"/>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4" t="s">
        <v>1263</v>
      </c>
      <c r="B12" s="384"/>
      <c r="C12" s="384"/>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1265</v>
      </c>
    </row>
    <row r="15" spans="1:16" ht="32.25" customHeight="1" thickBot="1" x14ac:dyDescent="0.2">
      <c r="A15" s="139" t="s">
        <v>1266</v>
      </c>
      <c r="B15" s="386" t="s">
        <v>1267</v>
      </c>
      <c r="C15" s="387"/>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2"/>
      <c r="N17" s="137" t="str">
        <f t="shared" si="0"/>
        <v xml:space="preserve">q - </v>
      </c>
      <c r="O17" s="137" t="s">
        <v>367</v>
      </c>
    </row>
    <row r="18" spans="1:16" x14ac:dyDescent="0.15">
      <c r="B18" s="193" t="s">
        <v>1274</v>
      </c>
      <c r="C18" s="142" t="str">
        <f>Spolu!C4</f>
        <v>42103479</v>
      </c>
      <c r="E18" s="147" t="s">
        <v>1275</v>
      </c>
      <c r="F18" s="282">
        <v>421947749446</v>
      </c>
      <c r="N18" s="137" t="str">
        <f t="shared" si="0"/>
        <v xml:space="preserve">r - </v>
      </c>
      <c r="O18" s="137" t="s">
        <v>368</v>
      </c>
    </row>
    <row r="19" spans="1:16" x14ac:dyDescent="0.15">
      <c r="E19" s="147" t="s">
        <v>1276</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0" t="s">
        <v>1277</v>
      </c>
      <c r="C22" s="380"/>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purl.org/dc/dcmitype/"/>
    <ds:schemaRef ds:uri="http://purl.org/dc/elements/1.1/"/>
    <ds:schemaRef ds:uri="6bdf28ae-65c4-4f6e-bc50-9bbd2c60ae30"/>
    <ds:schemaRef ds:uri="http://schemas.openxmlformats.org/package/2006/metadata/core-properties"/>
    <ds:schemaRef ds:uri="1761cb37-c33f-42c7-9eeb-6f00cca254d3"/>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Matiová</cp:lastModifiedBy>
  <cp:revision/>
  <cp:lastPrinted>2026-04-14T15:36:40Z</cp:lastPrinted>
  <dcterms:created xsi:type="dcterms:W3CDTF">2017-02-20T06:20:12Z</dcterms:created>
  <dcterms:modified xsi:type="dcterms:W3CDTF">2026-04-14T15:43:00Z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