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ento_zošit" defaultThemeVersion="124226"/>
  <mc:AlternateContent xmlns:mc="http://schemas.openxmlformats.org/markup-compatibility/2006">
    <mc:Choice Requires="x15">
      <x15ac:absPath xmlns:x15ac="http://schemas.microsoft.com/office/spreadsheetml/2010/11/ac" url="https://umbhockey.sharepoint.com/sites/HokejovyklubUMB/Zdielane dokumenty/General/6_SKOLY_MESTO_GRANTY/Ministerstvo športu/2025/"/>
    </mc:Choice>
  </mc:AlternateContent>
  <xr:revisionPtr revIDLastSave="273" documentId="13_ncr:1_{97DE283C-A319-C74B-B27D-2F3E4392D49C}" xr6:coauthVersionLast="47" xr6:coauthVersionMax="47" xr10:uidLastSave="{9645D01B-FBFC-2942-993E-DC5FA9DC3CFC}"/>
  <bookViews>
    <workbookView xWindow="0" yWindow="500" windowWidth="28800" windowHeight="160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N2" i="11" s="1"/>
  <c r="P3" i="11"/>
  <c r="N3" i="11" s="1"/>
  <c r="P4" i="11"/>
  <c r="P5" i="11"/>
  <c r="N5" i="11" s="1"/>
  <c r="P6" i="11"/>
  <c r="P7" i="11"/>
  <c r="N7" i="11" s="1"/>
  <c r="P8" i="11"/>
  <c r="N8" i="11" s="1"/>
  <c r="P9" i="11"/>
  <c r="N9" i="11" s="1"/>
  <c r="P10" i="11"/>
  <c r="N10" i="11" s="1"/>
  <c r="P11" i="11"/>
  <c r="N11" i="11" s="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N188" i="1" s="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N480" i="1" s="1"/>
  <c r="I89" i="1"/>
  <c r="N89" i="1" s="1"/>
  <c r="I19" i="1"/>
  <c r="N19" i="1" s="1"/>
  <c r="I35" i="1"/>
  <c r="N35" i="1" s="1"/>
  <c r="I42" i="1"/>
  <c r="N42" i="1" s="1"/>
  <c r="I45" i="1"/>
  <c r="N45" i="1" s="1"/>
  <c r="I84" i="1"/>
  <c r="N84" i="1" s="1"/>
  <c r="I87" i="1"/>
  <c r="N87" i="1" s="1"/>
  <c r="I88" i="1"/>
  <c r="N88" i="1" s="1"/>
  <c r="I134" i="1"/>
  <c r="N134" i="1" s="1"/>
  <c r="I249" i="1"/>
  <c r="N249" i="1" s="1"/>
  <c r="I255" i="1"/>
  <c r="N255" i="1" s="1"/>
  <c r="I256" i="1"/>
  <c r="N256" i="1" s="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N476" i="1" s="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4" i="11"/>
  <c r="N6"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<sst xmlns="http://schemas.openxmlformats.org/spreadsheetml/2006/main" count="6768" uniqueCount="3147">
  <si>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</si>
  <si>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</si>
  <si>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</si>
  <si>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</si>
  <si>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</si>
  <si>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</si>
  <si>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</si>
  <si>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</si>
  <si>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</si>
  <si>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</si>
  <si>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</si>
  <si>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</si>
  <si>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</si>
  <si>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</si>
  <si>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</si>
  <si>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</si>
  <si>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</si>
  <si>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</si>
  <si>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</si>
  <si>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</si>
  <si>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</si>
  <si>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</si>
  <si>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</si>
  <si>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</si>
  <si>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</si>
  <si>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</si>
  <si>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</si>
  <si>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</si>
  <si>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</si>
  <si>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</si>
  <si>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</si>
  <si>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</si>
  <si>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</si>
  <si>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</si>
  <si>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</si>
  <si>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</si>
  <si>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</si>
  <si>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</si>
  <si>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</si>
  <si>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</si>
  <si>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</si>
  <si>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</si>
  <si>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</si>
  <si>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</si>
  <si>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</si>
  <si>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</si>
  <si>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</si>
  <si>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</si>
  <si>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</si>
  <si>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</si>
  <si>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</si>
  <si>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</si>
  <si>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</si>
  <si>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</si>
  <si>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</si>
  <si>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</si>
  <si>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</si>
  <si>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</si>
  <si>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</si>
  <si>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</si>
  <si>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</si>
  <si>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</si>
  <si>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</si>
  <si>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</si>
  <si>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</si>
  <si>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</si>
  <si>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</si>
  <si>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</si>
  <si>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</si>
  <si>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</si>
  <si>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</si>
  <si>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</si>
  <si>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</si>
  <si>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</si>
  <si>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</si>
  <si>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</si>
  <si>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</si>
  <si>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</si>
  <si>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</si>
  <si>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</si>
  <si>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</si>
  <si>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</si>
  <si>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</si>
  <si>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</si>
  <si>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</si>
  <si>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</si>
  <si>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</si>
  <si>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</si>
  <si>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</si>
  <si>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</si>
  <si>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</si>
  <si>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</si>
  <si>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</si>
  <si>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</si>
  <si>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</si>
  <si>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</si>
  <si>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</si>
  <si>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</si>
  <si>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</si>
  <si>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</si>
  <si>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</si>
  <si>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</si>
  <si>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</si>
  <si>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</si>
  <si>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</si>
  <si>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</si>
  <si>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</si>
  <si>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</si>
  <si>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</si>
  <si>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</si>
  <si>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</si>
  <si>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</si>
  <si>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</si>
  <si>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</si>
  <si>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</si>
  <si>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</si>
  <si>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</si>
  <si>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</si>
  <si>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</si>
  <si>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</si>
  <si>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</si>
  <si>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</si>
  <si>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</si>
  <si>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</si>
  <si>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</si>
  <si>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</si>
  <si>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</si>
  <si>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</si>
  <si>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</si>
  <si>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</si>
  <si>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</si>
  <si>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</si>
  <si>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</si>
  <si>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</si>
  <si>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</si>
  <si>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</si>
  <si>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</si>
  <si>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</si>
  <si>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</si>
  <si>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</si>
  <si>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</si>
  <si>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</si>
  <si>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</si>
  <si>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</si>
  <si>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</si>
  <si>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</si>
  <si>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</si>
  <si>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</si>
  <si>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</si>
  <si>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</si>
  <si>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</si>
  <si>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</si>
  <si>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</si>
  <si>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</si>
  <si>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</si>
  <si>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</si>
  <si>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</si>
  <si>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</si>
  <si>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</si>
  <si>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</si>
  <si>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</si>
  <si>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</si>
  <si>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</si>
  <si>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</si>
  <si>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</si>
  <si>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</si>
  <si>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</si>
  <si>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</si>
  <si>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</si>
  <si>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</si>
  <si>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</si>
  <si>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</si>
  <si>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</si>
  <si>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</si>
  <si>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</si>
  <si>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</si>
  <si>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</si>
  <si>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</si>
  <si>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</si>
  <si>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</si>
  <si>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</si>
  <si>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</si>
  <si>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</si>
  <si>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</si>
  <si>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</si>
  <si>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</si>
  <si>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</si>
  <si>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</si>
  <si>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</si>
  <si>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</si>
  <si>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</si>
  <si>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</si>
  <si>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</si>
  <si>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</si>
  <si>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</si>
  <si>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</si>
  <si>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</si>
  <si>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</si>
  <si>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</si>
  <si>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</si>
  <si>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</si>
  <si>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</si>
  <si>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</si>
  <si>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</si>
  <si>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</si>
  <si>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</si>
  <si>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</si>
  <si>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</si>
  <si>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</si>
  <si>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</si>
  <si>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</si>
  <si>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</si>
  <si>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</si>
  <si>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</si>
  <si>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</si>
  <si>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</si>
  <si>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</si>
  <si>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</si>
  <si>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</si>
  <si>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</si>
  <si>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</si>
  <si>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</si>
  <si>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</si>
  <si>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</si>
  <si>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</si>
  <si>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</si>
  <si>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</si>
  <si>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</si>
  <si>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</si>
  <si>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</si>
  <si>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</si>
  <si>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</si>
  <si>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</si>
  <si>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</si>
  <si>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</si>
  <si>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</si>
  <si>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</si>
  <si>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</si>
  <si>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</si>
  <si>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</si>
  <si>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</si>
  <si>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</si>
  <si>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</si>
  <si>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</si>
  <si>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</si>
  <si>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</si>
  <si>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</si>
  <si>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</si>
  <si>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</si>
  <si>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</si>
  <si>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</si>
  <si>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</si>
  <si>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</si>
  <si>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</si>
  <si>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</si>
  <si>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</si>
  <si>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</si>
  <si>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</si>
  <si>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</si>
  <si>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</si>
  <si>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</si>
  <si>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</si>
  <si>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</si>
  <si>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</si>
  <si>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</si>
  <si>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</si>
  <si>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</si>
  <si>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</si>
  <si>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</si>
  <si>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</si>
  <si>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</si>
  <si>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</si>
  <si>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</si>
  <si>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</si>
  <si>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</si>
  <si>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</si>
  <si>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</si>
  <si>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</si>
  <si>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</si>
  <si>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</si>
  <si>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</si>
  <si>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</si>
  <si>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</si>
  <si>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</si>
  <si>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</si>
  <si>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</si>
  <si>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</si>
  <si>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</si>
  <si>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</si>
  <si>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</si>
  <si>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</si>
  <si>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</si>
  <si>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</si>
  <si>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</si>
  <si>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</si>
  <si>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</si>
  <si>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</si>
  <si>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</si>
  <si>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</si>
  <si>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</si>
  <si>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</si>
  <si>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</si>
  <si>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</si>
  <si>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</si>
  <si>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</si>
  <si>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</si>
  <si>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</si>
  <si>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</si>
  <si>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</si>
  <si>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</si>
  <si>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</si>
  <si>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</si>
  <si>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</si>
  <si>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</si>
  <si>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</si>
  <si>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</si>
  <si>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</si>
  <si>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</si>
  <si>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</si>
  <si>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</si>
  <si>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</si>
  <si>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</si>
  <si>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</si>
  <si>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</si>
  <si>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</si>
  <si>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</si>
  <si>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</si>
  <si>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</si>
  <si>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</si>
  <si>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</si>
  <si>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</si>
  <si>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</si>
  <si>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</si>
  <si>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</si>
  <si>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</si>
  <si>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</si>
  <si>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</si>
  <si>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</si>
  <si>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</si>
  <si>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</si>
  <si>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</si>
  <si>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</si>
  <si>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</si>
  <si>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</si>
  <si>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</si>
  <si>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</si>
  <si>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</si>
  <si>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</si>
  <si>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</si>
  <si>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</si>
  <si>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</si>
  <si>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</si>
  <si>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</si>
  <si>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</si>
  <si>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</si>
  <si>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</si>
  <si>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</si>
  <si>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</si>
  <si>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</si>
  <si>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</si>
  <si>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</si>
  <si>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</si>
  <si>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</si>
  <si>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</si>
  <si>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</si>
  <si>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</si>
  <si>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</si>
  <si>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</si>
  <si>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</si>
  <si>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</si>
  <si>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</si>
  <si>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</si>
  <si>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</si>
  <si>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</si>
  <si>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</si>
  <si>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</si>
  <si>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</si>
  <si>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</si>
  <si>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</si>
  <si>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</si>
  <si>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</si>
  <si>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</si>
  <si>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</si>
  <si>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</si>
  <si>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</si>
  <si>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</si>
  <si>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</si>
  <si>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</si>
  <si>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</si>
  <si>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</si>
  <si>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</si>
  <si>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</si>
  <si>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</si>
  <si>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</si>
  <si>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</si>
  <si>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</si>
  <si>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</si>
  <si>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</si>
  <si>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</si>
  <si>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</si>
  <si>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</si>
  <si>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</si>
  <si>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</si>
  <si>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</si>
  <si>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</si>
  <si>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</si>
  <si>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</si>
  <si>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</si>
  <si>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</si>
  <si>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</si>
  <si>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</si>
  <si>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</si>
  <si>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</si>
  <si>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</si>
  <si>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</si>
  <si>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</si>
  <si>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</si>
  <si>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</si>
  <si>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</si>
  <si>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</si>
  <si>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</si>
  <si>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</si>
  <si>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</si>
  <si>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</si>
  <si>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</si>
  <si>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</si>
  <si>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</si>
  <si>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</si>
  <si>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</si>
  <si>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</si>
  <si>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</si>
  <si>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</si>
  <si>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</si>
  <si>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</si>
  <si>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</si>
  <si>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</si>
  <si>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</si>
  <si>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</si>
  <si>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</si>
  <si>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</si>
  <si>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</si>
  <si>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</si>
  <si>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</si>
  <si>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</si>
  <si>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</si>
  <si>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</si>
  <si>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</si>
  <si>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</si>
  <si>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</si>
  <si>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</si>
  <si>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</si>
  <si>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</si>
  <si>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</si>
  <si>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</si>
  <si>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</si>
  <si>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</si>
  <si>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</si>
  <si>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</si>
  <si>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</si>
  <si>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</si>
  <si>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</si>
  <si>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</si>
  <si>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</si>
  <si>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</si>
  <si>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</si>
  <si>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</si>
  <si>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</si>
  <si>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</si>
  <si>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</si>
  <si>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</si>
  <si>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</si>
  <si>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</si>
  <si>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</si>
  <si>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</si>
  <si>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</si>
  <si>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</si>
  <si>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</si>
  <si>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</si>
  <si>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</si>
  <si>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</si>
  <si>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</si>
  <si>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</si>
  <si>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</si>
  <si>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</si>
  <si>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</si>
  <si>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</si>
  <si>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</si>
  <si>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</si>
  <si>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</si>
  <si>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</si>
  <si>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</si>
  <si>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</si>
  <si>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</si>
  <si>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</si>
  <si>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</si>
  <si>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</si>
  <si>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</si>
  <si>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</si>
  <si>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</si>
  <si>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</si>
  <si>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</si>
  <si>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</si>
  <si>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</si>
  <si>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</si>
  <si>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</si>
  <si>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</si>
  <si>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</si>
  <si>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</si>
  <si>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</si>
  <si>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</si>
  <si>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</si>
  <si>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</si>
  <si>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</si>
  <si>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</si>
  <si>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</si>
  <si>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</si>
  <si>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</si>
  <si>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</si>
  <si>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</si>
  <si>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</si>
  <si>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</si>
  <si>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</si>
  <si>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</si>
  <si>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</si>
  <si>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</si>
  <si>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</si>
  <si>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</si>
  <si>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</si>
  <si>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</si>
  <si>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</si>
  <si>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</si>
  <si>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</si>
  <si>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</si>
  <si>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</si>
  <si>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</si>
  <si>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</si>
  <si>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</si>
  <si>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</si>
  <si>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</si>
  <si>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</si>
  <si>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</si>
  <si>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</si>
  <si>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</si>
  <si>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</si>
  <si>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</si>
  <si>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</si>
  <si>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</si>
  <si>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</si>
  <si>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</si>
  <si>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</si>
  <si>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</si>
  <si>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</si>
  <si>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</si>
  <si>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</si>
  <si>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</si>
  <si>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</si>
  <si>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</si>
  <si>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</si>
  <si>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</si>
  <si>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</si>
  <si>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</si>
  <si>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</si>
  <si>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</si>
  <si>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</si>
  <si>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</si>
  <si>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</si>
  <si>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</si>
  <si>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</si>
  <si>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</si>
  <si>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</si>
  <si>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</si>
  <si>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</si>
  <si>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</si>
  <si>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</si>
  <si>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</si>
  <si>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</si>
  <si>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</si>
  <si>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</si>
  <si>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</si>
  <si>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</si>
  <si>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</si>
  <si>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</si>
  <si>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</si>
  <si>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</si>
  <si>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</si>
  <si>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</si>
  <si>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</si>
  <si>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</si>
  <si>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</si>
  <si>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</si>
  <si>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</si>
  <si>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</si>
  <si>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</si>
  <si>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</si>
  <si>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</si>
  <si>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</si>
  <si>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</si>
  <si>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</si>
  <si>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</si>
  <si>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</si>
  <si>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</si>
  <si>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</si>
  <si>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</si>
  <si>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</si>
  <si>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</si>
  <si>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</si>
  <si>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</si>
  <si>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</si>
  <si>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</si>
  <si>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</si>
  <si>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</si>
  <si>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</si>
  <si>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</si>
  <si>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</si>
  <si>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</si>
  <si>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</si>
  <si>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</si>
  <si>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</si>
  <si>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</si>
  <si>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</si>
  <si>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</si>
  <si>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</si>
  <si>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</si>
  <si>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</si>
  <si>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</si>
  <si>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</si>
  <si>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</si>
  <si>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</si>
  <si>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</si>
  <si>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</si>
  <si>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</si>
  <si>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</si>
  <si>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</si>
  <si>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</si>
  <si>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</si>
  <si>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</si>
  <si>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</si>
  <si>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</si>
  <si>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</si>
  <si>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</si>
  <si>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</si>
  <si>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</si>
  <si>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</si>
  <si>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</si>
  <si>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</si>
  <si>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</si>
  <si>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</si>
  <si>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</si>
  <si>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</si>
  <si>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</si>
  <si>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</si>
  <si>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</si>
  <si>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</si>
  <si>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</si>
  <si>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</si>
  <si>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</si>
  <si>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</si>
  <si>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</si>
  <si>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</si>
  <si>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</si>
  <si>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</si>
  <si>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</si>
  <si>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</si>
  <si>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</si>
  <si>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</si>
  <si>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</si>
  <si>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</si>
  <si>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</si>
  <si>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</si>
  <si>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</si>
  <si>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</si>
  <si>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</si>
  <si>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</si>
  <si>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</si>
  <si>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</si>
  <si>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</si>
  <si>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</si>
  <si>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</si>
  <si>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</si>
  <si>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</si>
  <si>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</si>
  <si>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</si>
  <si>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</si>
  <si>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</si>
  <si>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</si>
  <si>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</si>
  <si>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</si>
  <si>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</si>
  <si>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</si>
  <si>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</si>
  <si>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</si>
  <si>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</si>
  <si>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</si>
  <si>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</si>
  <si>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</si>
  <si>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</si>
  <si>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</si>
  <si>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</si>
  <si>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</si>
  <si>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</si>
  <si>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</si>
  <si>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</si>
  <si>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</si>
  <si>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</si>
  <si>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</si>
  <si>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</si>
  <si>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</si>
  <si>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</si>
  <si>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</si>
  <si>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</si>
  <si>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</si>
  <si>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</si>
  <si>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</si>
  <si>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</si>
  <si>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</si>
  <si>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</si>
  <si>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</si>
  <si>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</si>
  <si>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</si>
  <si>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</si>
  <si>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</si>
  <si>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</si>
  <si>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</si>
  <si>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</si>
  <si>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</si>
  <si>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</si>
  <si>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</si>
  <si>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</si>
  <si>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</si>
  <si>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</si>
  <si>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</si>
  <si>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</si>
  <si>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</si>
  <si>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</si>
  <si>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</si>
  <si>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</si>
  <si>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</si>
  <si>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</si>
  <si>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</si>
  <si>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</si>
  <si>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</si>
  <si>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</si>
  <si>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</si>
  <si>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</si>
  <si>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</si>
  <si>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</si>
  <si>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</si>
  <si>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</si>
  <si>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</si>
  <si>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</si>
  <si>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</si>
  <si>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</si>
  <si>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</si>
  <si>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</si>
  <si>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</si>
  <si>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</si>
  <si>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</si>
  <si>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</si>
  <si>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</si>
  <si>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</si>
  <si>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</si>
  <si>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</si>
  <si>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</si>
  <si>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</si>
  <si>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</si>
  <si>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</si>
  <si>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</si>
  <si>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</si>
  <si>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</si>
  <si>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</si>
  <si>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</si>
  <si>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</si>
  <si>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</si>
  <si>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</si>
  <si>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</si>
  <si>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</si>
  <si>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</si>
  <si>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</si>
  <si>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</si>
  <si>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</si>
  <si>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</si>
  <si>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</si>
  <si>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</si>
  <si>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</si>
  <si>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</si>
  <si>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</si>
  <si>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</si>
  <si>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</si>
  <si>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</si>
  <si>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</si>
  <si>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</si>
  <si>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</si>
  <si>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</si>
  <si>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</si>
  <si>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</si>
  <si>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</si>
  <si>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</si>
  <si>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</si>
  <si>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</si>
  <si>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</si>
  <si>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</si>
  <si>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</si>
  <si>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</si>
  <si>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</si>
  <si>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</si>
  <si>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</si>
  <si>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</si>
  <si>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</si>
  <si>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</si>
  <si>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</si>
  <si>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</si>
  <si>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</si>
  <si>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</si>
  <si>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</si>
  <si>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</si>
  <si>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</si>
  <si>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</si>
  <si>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</si>
  <si>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</si>
  <si>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</si>
  <si>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</si>
  <si>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</si>
  <si>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</si>
  <si>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</si>
  <si>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</si>
  <si>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</si>
  <si>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</si>
  <si>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</si>
  <si>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</si>
  <si>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</si>
  <si>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</si>
  <si>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</si>
  <si>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</si>
  <si>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</si>
  <si>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</si>
  <si>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</si>
  <si>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</si>
  <si>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</si>
  <si>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</si>
  <si>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</si>
  <si>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</si>
  <si>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</si>
  <si>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</si>
  <si>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</si>
  <si>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</si>
  <si>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</si>
  <si>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</si>
  <si>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</si>
  <si>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</si>
  <si>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</si>
  <si>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</si>
  <si>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</si>
  <si>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</si>
  <si>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</si>
  <si>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</si>
  <si>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</si>
  <si>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</si>
  <si>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</si>
  <si>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</si>
  <si>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</si>
  <si>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</si>
  <si>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</si>
  <si>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</si>
  <si>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</si>
  <si>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</si>
  <si>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</si>
  <si>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</si>
  <si>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</si>
  <si>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</si>
  <si>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</si>
  <si>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</si>
  <si>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</si>
  <si>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</si>
  <si>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</si>
  <si>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</si>
  <si>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</si>
  <si>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</si>
  <si>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</si>
  <si>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</si>
  <si>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</si>
  <si>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</si>
  <si>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</si>
  <si>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</si>
  <si>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</si>
  <si>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</si>
  <si>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</si>
  <si>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</si>
  <si>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</si>
  <si>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</si>
  <si>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</si>
  <si>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</si>
  <si>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</si>
  <si>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</si>
  <si>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</si>
  <si>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</si>
  <si>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</si>
  <si>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</si>
  <si>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</si>
  <si>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</si>
  <si>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</si>
  <si>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</si>
  <si>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</si>
  <si>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</si>
  <si>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</si>
  <si>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</si>
  <si>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</si>
  <si>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</si>
  <si>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</si>
  <si>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</si>
  <si>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</si>
  <si>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</si>
  <si>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</si>
  <si>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</si>
  <si>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</si>
  <si>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</si>
  <si>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</si>
  <si>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</si>
  <si>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</si>
  <si>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</si>
  <si>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</si>
  <si>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</si>
  <si>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</si>
  <si>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</si>
  <si>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</si>
  <si>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</si>
  <si>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</si>
  <si>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</si>
  <si>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</si>
  <si>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</si>
  <si>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</si>
  <si>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</si>
  <si>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</si>
  <si>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</si>
  <si>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</si>
  <si>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</si>
  <si>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</si>
  <si>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</si>
  <si>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</si>
  <si>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</si>
  <si>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</si>
  <si>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</si>
  <si>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</si>
  <si>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</si>
  <si>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</si>
  <si>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</si>
  <si>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</si>
  <si>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</si>
  <si>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</si>
  <si>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</si>
  <si>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</si>
  <si>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</si>
  <si>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</si>
  <si>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</si>
  <si>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</si>
  <si>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</si>
  <si>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</si>
  <si>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</si>
  <si>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</si>
  <si>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</si>
  <si>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</si>
  <si>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</si>
  <si>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</si>
  <si>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</si>
  <si>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</si>
  <si>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</si>
  <si>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</si>
  <si>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</si>
  <si>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</si>
  <si>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</si>
  <si>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</si>
  <si>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</si>
  <si>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</si>
  <si>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</si>
  <si>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</si>
  <si>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</si>
  <si>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</si>
  <si>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</si>
  <si>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</si>
  <si>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</si>
  <si>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</si>
  <si>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</si>
  <si>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</si>
  <si>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</si>
  <si>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</si>
  <si>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</si>
  <si>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</si>
  <si>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</si>
  <si>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</si>
  <si>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</si>
  <si>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</si>
  <si>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</si>
  <si>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</si>
  <si>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</si>
  <si>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</si>
  <si>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</si>
  <si>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</si>
  <si>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</si>
  <si>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</si>
  <si>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</si>
  <si>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</si>
  <si>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</si>
  <si>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</si>
  <si>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</si>
  <si>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</si>
  <si>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</si>
  <si>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</si>
  <si>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</si>
  <si>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</si>
  <si>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</si>
  <si>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</si>
  <si>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</si>
  <si>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</si>
  <si>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</si>
  <si>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</si>
  <si>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</si>
  <si>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</si>
  <si>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</si>
  <si>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</si>
  <si>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</si>
  <si>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</si>
  <si>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</si>
  <si>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</si>
  <si>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</si>
  <si>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</si>
  <si>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</si>
  <si>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</si>
  <si>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</si>
  <si>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</si>
  <si>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</si>
  <si>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</si>
  <si>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</si>
  <si>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</si>
  <si>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</si>
  <si>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</si>
  <si>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</si>
  <si>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</si>
  <si>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</si>
  <si>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</si>
  <si>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</si>
  <si>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</si>
  <si>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</si>
  <si>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</si>
  <si>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</si>
  <si>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</si>
  <si>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</si>
  <si>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</si>
  <si>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</si>
  <si>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</si>
  <si>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</si>
  <si>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</si>
  <si>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</si>
  <si>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</si>
  <si>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</si>
  <si>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</si>
  <si>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</si>
  <si>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</si>
  <si>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</si>
  <si>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</si>
  <si>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</si>
  <si>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</si>
  <si>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</si>
  <si>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</si>
  <si>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</si>
  <si>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</si>
  <si>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</si>
  <si>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</si>
  <si>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</si>
  <si>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</si>
  <si>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</si>
  <si>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</si>
  <si>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</si>
  <si>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</si>
  <si>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</si>
  <si>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</si>
  <si>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</si>
  <si>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</si>
  <si>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</si>
  <si>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</si>
  <si>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</si>
  <si>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</si>
  <si>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</si>
  <si>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</si>
  <si>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</si>
  <si>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</si>
  <si>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</si>
  <si>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</si>
  <si>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</si>
  <si>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</si>
  <si>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</si>
  <si>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</si>
  <si>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</si>
  <si>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</si>
  <si>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</si>
  <si>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</si>
  <si>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</si>
  <si>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</si>
  <si>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</si>
  <si>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</si>
  <si>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</si>
  <si>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</si>
  <si>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</si>
  <si>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</si>
  <si>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</si>
  <si>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</si>
  <si>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</si>
  <si>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</si>
  <si>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</si>
  <si>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</si>
  <si>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</si>
  <si>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</si>
  <si>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</si>
  <si>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</si>
  <si>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</si>
  <si>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</si>
  <si>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</si>
  <si>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</si>
  <si>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</si>
  <si>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</si>
  <si>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</si>
  <si>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</si>
  <si>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</si>
  <si>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</si>
  <si>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</si>
  <si>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</si>
  <si>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</si>
  <si>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</si>
  <si>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</si>
  <si>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</si>
  <si>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</si>
  <si>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</si>
  <si>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</si>
  <si>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</si>
  <si>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</si>
  <si>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</si>
  <si>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</si>
  <si>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</si>
  <si>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</si>
  <si>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</si>
  <si>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</si>
  <si>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</si>
  <si>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</si>
  <si>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</si>
  <si>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</si>
  <si>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</si>
  <si>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</si>
  <si>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</si>
  <si>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</si>
  <si>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</si>
  <si>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</si>
  <si>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</si>
  <si>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</si>
  <si>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</si>
  <si>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</si>
  <si>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</si>
  <si>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</si>
  <si>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</si>
  <si>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</si>
  <si>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</si>
  <si>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</si>
  <si>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</si>
  <si>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</si>
  <si>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</si>
  <si>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</si>
  <si>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</si>
  <si>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</si>
  <si>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</si>
  <si>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</si>
  <si>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</si>
  <si>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</si>
  <si>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</si>
  <si>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</si>
  <si>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</si>
  <si>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</si>
  <si>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</si>
  <si>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</si>
  <si>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</si>
  <si>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</si>
  <si>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</si>
  <si>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</si>
  <si>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</si>
  <si>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</si>
  <si>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</si>
  <si>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</si>
  <si>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</si>
  <si>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</si>
  <si>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</si>
  <si>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</si>
  <si>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</si>
  <si>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</si>
  <si>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</si>
  <si>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</si>
  <si>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</si>
  <si>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</si>
  <si>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</si>
  <si>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</si>
  <si>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</si>
  <si>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</si>
  <si>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</si>
  <si>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</si>
  <si>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</si>
  <si>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</si>
  <si>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</si>
  <si>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</si>
  <si>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</si>
  <si>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</si>
  <si>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</si>
  <si>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</si>
  <si>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</si>
  <si>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</si>
  <si>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</si>
  <si>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</si>
  <si>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</si>
  <si>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</si>
  <si>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</si>
  <si>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</si>
  <si>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</si>
  <si>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</si>
  <si>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</si>
  <si>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</si>
  <si>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</si>
  <si>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</si>
  <si>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</si>
  <si>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</si>
  <si>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</si>
  <si>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</si>
  <si>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</si>
  <si>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</si>
  <si>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</si>
  <si>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</si>
  <si>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</si>
  <si>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</si>
  <si>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</si>
  <si>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</si>
  <si>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</si>
  <si>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</si>
  <si>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</si>
  <si>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</si>
  <si>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</si>
  <si>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</si>
  <si>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</si>
  <si>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</si>
  <si>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</si>
  <si>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</si>
  <si>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</si>
  <si>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</si>
  <si>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</si>
  <si>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</si>
  <si>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</si>
  <si>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</si>
  <si>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</si>
  <si>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</si>
  <si>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</si>
  <si>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</si>
  <si>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</si>
  <si>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</si>
  <si>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</si>
  <si>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</si>
  <si>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</si>
  <si>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</si>
  <si>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</si>
  <si>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</si>
  <si>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</si>
  <si>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</si>
  <si>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</si>
  <si>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</si>
  <si>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</si>
  <si>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</si>
  <si>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</si>
  <si>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</si>
  <si>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</si>
  <si>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</si>
  <si>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</si>
  <si>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</si>
  <si>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</si>
  <si>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</si>
  <si>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</si>
  <si>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</si>
  <si>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</si>
  <si>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</si>
  <si>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</si>
  <si>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</si>
  <si>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</si>
  <si>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</si>
  <si>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</si>
  <si>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</si>
  <si>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</si>
  <si>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</si>
  <si>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</si>
  <si>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</si>
  <si>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</si>
  <si>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</si>
  <si>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</si>
  <si>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</si>
  <si>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</si>
  <si>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</si>
  <si>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</si>
  <si>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</si>
  <si>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</si>
  <si>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</si>
  <si>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</si>
  <si>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</si>
  <si>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</si>
  <si>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</si>
  <si>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</si>
  <si>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</si>
  <si>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</si>
  <si>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</si>
  <si>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</si>
  <si>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</si>
  <si>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</si>
  <si>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</si>
  <si>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</si>
  <si>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</si>
  <si>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</si>
  <si>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</si>
  <si>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</si>
  <si>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</si>
  <si>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</si>
  <si>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</si>
  <si>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</si>
  <si>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</si>
  <si>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</si>
  <si>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</si>
  <si>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</si>
  <si>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</si>
  <si>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</si>
  <si>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</si>
  <si>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</si>
  <si>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</si>
  <si>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</si>
  <si>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</si>
  <si>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</si>
  <si>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</si>
  <si>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</si>
  <si>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</si>
  <si>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</si>
  <si>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</si>
  <si>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</si>
  <si>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</si>
  <si>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</si>
  <si>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</si>
  <si>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</si>
  <si>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</si>
  <si>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</si>
  <si>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</si>
  <si>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</si>
  <si>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</si>
  <si>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</si>
  <si>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</si>
  <si>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</si>
  <si>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</si>
  <si>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</si>
  <si>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</si>
  <si>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</si>
  <si>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</si>
  <si>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</si>
  <si>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</si>
  <si>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</si>
  <si>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</si>
  <si>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</si>
  <si>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</si>
  <si>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</si>
  <si>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</si>
  <si>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</si>
  <si>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</si>
  <si>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</si>
  <si>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</si>
  <si>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</si>
  <si>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</si>
  <si>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</si>
  <si>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</si>
  <si>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</si>
  <si>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</si>
  <si>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</si>
  <si>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</si>
  <si>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</si>
  <si>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</si>
  <si>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</si>
  <si>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</si>
  <si>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</si>
  <si>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</si>
  <si>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</si>
  <si>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</si>
  <si>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</si>
  <si>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</si>
  <si>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</si>
  <si>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</si>
  <si>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</si>
  <si>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</si>
  <si>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</si>
  <si>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</si>
  <si>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</si>
  <si>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</si>
  <si>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</si>
  <si>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</si>
  <si>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</si>
  <si>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</si>
  <si>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</si>
  <si>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</si>
  <si>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</si>
  <si>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</si>
  <si>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</si>
  <si>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</si>
  <si>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</si>
  <si>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</si>
  <si>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</si>
  <si>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</si>
  <si>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</si>
  <si>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</si>
  <si>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</si>
  <si>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</si>
  <si>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</si>
  <si>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</si>
  <si>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</si>
  <si>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</si>
  <si>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</si>
  <si>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</si>
  <si>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</si>
  <si>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</si>
  <si>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</si>
  <si>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</si>
  <si>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</si>
  <si>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</si>
  <si>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</si>
  <si>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</si>
  <si>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</si>
  <si>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</si>
  <si>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</si>
  <si>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</si>
  <si>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</si>
  <si>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</si>
  <si>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</si>
  <si>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</si>
  <si>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</si>
  <si>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</si>
  <si>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</si>
  <si>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</si>
  <si>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</si>
  <si>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</si>
  <si>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</si>
  <si>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</si>
  <si>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</si>
  <si>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</si>
  <si>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</si>
  <si>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</si>
  <si>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</si>
  <si>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</si>
  <si>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</si>
  <si>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</si>
  <si>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</si>
  <si>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</si>
  <si>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</si>
  <si>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</si>
  <si>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</si>
  <si>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</si>
  <si>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</si>
  <si>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</si>
  <si>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</si>
  <si>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</si>
  <si>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</si>
  <si>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</si>
  <si>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</si>
  <si>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</si>
  <si>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</si>
  <si>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</si>
  <si>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</si>
  <si>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</si>
  <si>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</si>
  <si>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</si>
  <si>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</si>
  <si>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</si>
  <si>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</si>
  <si>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</si>
  <si>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</si>
  <si>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</si>
  <si>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</si>
  <si>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</si>
  <si>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</si>
  <si>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</si>
  <si>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</si>
  <si>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</si>
  <si>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</si>
  <si>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</si>
  <si>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</si>
  <si>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</si>
  <si>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</si>
  <si>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</si>
  <si>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</si>
  <si>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</si>
  <si>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</si>
  <si>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</si>
  <si>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</si>
  <si>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</si>
  <si>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</si>
  <si>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</si>
  <si>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</si>
  <si>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</si>
  <si>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</si>
  <si>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</si>
  <si>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</si>
  <si>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</si>
  <si>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</si>
  <si>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</si>
  <si>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</si>
  <si>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</si>
  <si>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</si>
  <si>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</si>
  <si>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</si>
  <si>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</si>
  <si>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</si>
  <si>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</si>
  <si>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</si>
  <si>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</si>
  <si>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</si>
  <si>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</si>
  <si>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</si>
  <si>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</si>
  <si>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</si>
  <si>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</si>
  <si>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</si>
  <si>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</si>
  <si>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</si>
  <si>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</si>
  <si>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</si>
  <si>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</si>
  <si>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</si>
  <si>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</si>
  <si>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</si>
  <si>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</si>
  <si>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</si>
  <si>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</si>
  <si>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</si>
  <si>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</si>
  <si>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</si>
  <si>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</si>
  <si>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</si>
  <si>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</si>
  <si>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</si>
  <si>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</si>
  <si>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</si>
  <si>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</si>
  <si>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</si>
  <si>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</si>
  <si>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</si>
  <si>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</si>
  <si>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</si>
  <si>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</si>
  <si>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</si>
  <si>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</si>
  <si>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</si>
  <si>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</si>
  <si>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</si>
  <si>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</si>
  <si>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</si>
  <si>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</si>
  <si>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</si>
  <si>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</si>
  <si>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</si>
  <si>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</si>
  <si>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</si>
  <si>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</si>
  <si>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</si>
  <si>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</si>
  <si>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</si>
  <si>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</si>
  <si>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</si>
  <si>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</si>
  <si>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</si>
  <si>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</si>
  <si>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</si>
  <si>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</si>
  <si>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</si>
  <si>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</si>
  <si>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</si>
  <si>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</si>
  <si>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</si>
  <si>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</si>
  <si>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</si>
  <si>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</si>
  <si>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</si>
  <si>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</si>
  <si>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</si>
  <si>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</si>
  <si>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</si>
  <si>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</si>
  <si>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</si>
  <si>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</si>
  <si>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</si>
  <si>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</si>
  <si>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</si>
  <si>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</si>
  <si>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</si>
  <si>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</si>
  <si>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</si>
  <si>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</si>
  <si>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</si>
  <si>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</si>
  <si>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</si>
  <si>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</si>
  <si>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</si>
  <si>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</si>
  <si>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</si>
  <si>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</si>
  <si>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</si>
  <si>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</si>
  <si>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</si>
  <si>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</si>
  <si>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</si>
  <si>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</si>
  <si>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</si>
  <si>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</si>
  <si>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</si>
  <si>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</si>
  <si>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</si>
  <si>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</si>
  <si>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</si>
  <si>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</si>
  <si>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</si>
  <si>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</si>
  <si>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</si>
  <si>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</si>
  <si>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</si>
  <si>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</si>
  <si>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</si>
  <si>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</si>
  <si>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</si>
  <si>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</si>
  <si>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</si>
  <si>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</si>
  <si>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</si>
  <si>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</si>
  <si>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</si>
  <si>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</si>
  <si>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</si>
  <si>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</si>
  <si>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</si>
  <si>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</si>
  <si>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</si>
  <si>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</si>
  <si>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</si>
  <si>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</si>
  <si>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</si>
  <si>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</si>
  <si>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</si>
  <si>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</si>
  <si>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</si>
  <si>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</si>
  <si>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</si>
  <si>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</si>
  <si>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</si>
  <si>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</si>
  <si>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</si>
  <si>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</si>
  <si>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</si>
  <si>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</si>
  <si>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</si>
  <si>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</si>
  <si>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</si>
  <si>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</si>
  <si>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</si>
  <si>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</si>
  <si>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</si>
  <si>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</si>
  <si>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</si>
  <si>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</si>
  <si>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</si>
  <si>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</si>
  <si>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</si>
  <si>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</si>
  <si>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</si>
  <si>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</si>
  <si>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</si>
  <si>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</si>
  <si>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</si>
  <si>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</si>
  <si>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</si>
  <si>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</si>
  <si>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</si>
  <si>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</si>
  <si>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</si>
  <si>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</si>
  <si>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</si>
  <si>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</si>
  <si>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</si>
  <si>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</si>
  <si>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</si>
  <si>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</si>
  <si>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</si>
  <si>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</si>
  <si>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</si>
  <si>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</si>
  <si>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</si>
  <si>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</si>
  <si>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</si>
  <si>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</si>
  <si>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</si>
  <si>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</si>
  <si>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</si>
  <si>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</si>
  <si>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</si>
  <si>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</si>
  <si>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</si>
  <si>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</si>
  <si>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</si>
  <si>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</si>
  <si>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</si>
  <si>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</si>
  <si>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</si>
  <si>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</si>
  <si>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</si>
  <si>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</si>
  <si>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</si>
  <si>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</si>
  <si>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</si>
  <si>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</si>
  <si>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</si>
  <si>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</si>
  <si>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</si>
  <si>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</si>
  <si>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</si>
  <si>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</si>
  <si>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</si>
  <si>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</si>
  <si>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</si>
  <si>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</si>
  <si>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</si>
  <si>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</si>
  <si>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</si>
  <si>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</si>
  <si>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</si>
  <si>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</si>
  <si>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</si>
  <si>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</si>
  <si>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</si>
  <si>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</si>
  <si>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</si>
  <si>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</si>
  <si>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</si>
  <si>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</si>
  <si>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</si>
  <si>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</si>
  <si>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</si>
  <si>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</si>
  <si>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</si>
  <si>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</si>
  <si>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</si>
  <si>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</si>
  <si>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</si>
  <si>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</si>
  <si>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</si>
  <si>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</si>
  <si>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</si>
  <si>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</si>
  <si>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</si>
  <si>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</si>
  <si>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</si>
  <si>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</si>
  <si>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</si>
  <si>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</si>
  <si>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</si>
  <si>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</si>
  <si>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</si>
  <si>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</si>
  <si>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</si>
  <si>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</si>
  <si>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</si>
  <si>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</si>
  <si>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</si>
  <si>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</si>
  <si>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</si>
  <si>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</si>
  <si>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</si>
  <si>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</si>
  <si>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</si>
  <si>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</si>
  <si>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</si>
  <si>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</si>
  <si>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</si>
  <si>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</si>
  <si>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</si>
  <si>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</si>
  <si>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</si>
  <si>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</si>
  <si>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</si>
  <si>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</si>
  <si>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</si>
  <si>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</si>
  <si>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</si>
  <si>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</si>
  <si>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</si>
  <si>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</si>
  <si>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</si>
  <si>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</si>
  <si>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</si>
  <si>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</si>
  <si>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</si>
  <si>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</si>
  <si>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</si>
  <si>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</si>
  <si>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</si>
  <si>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</si>
  <si>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</si>
  <si>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</si>
  <si>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</si>
  <si>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</si>
  <si>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</si>
  <si>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</si>
  <si>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</si>
  <si>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</si>
  <si>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</si>
  <si>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</si>
  <si>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</si>
  <si>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</si>
  <si>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</si>
  <si>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</si>
  <si>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</si>
  <si>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</si>
  <si>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</si>
  <si>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</si>
  <si>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</si>
  <si>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</si>
  <si>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</si>
  <si>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</si>
  <si>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</si>
  <si>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</si>
  <si>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</si>
  <si>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</si>
  <si>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</si>
  <si>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</si>
  <si>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</si>
  <si>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</si>
  <si>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</si>
  <si>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</si>
  <si>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</si>
  <si>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</si>
  <si>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</si>
  <si>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</si>
  <si>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</si>
  <si>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</si>
  <si>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</si>
  <si>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</si>
  <si>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</si>
  <si>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</si>
  <si>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</si>
  <si>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</si>
  <si>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</si>
  <si>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</si>
  <si>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</si>
  <si>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</si>
  <si>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</si>
  <si>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</si>
  <si>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</si>
  <si>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</si>
  <si>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</si>
  <si>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</si>
  <si>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</si>
  <si>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</si>
  <si>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</si>
  <si>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</si>
  <si>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</si>
  <si>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</si>
  <si>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</si>
  <si>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</si>
  <si>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</si>
  <si>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</si>
  <si>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</si>
  <si>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</si>
  <si>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</si>
  <si>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</si>
  <si>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</si>
  <si>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</si>
  <si>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</si>
  <si>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</si>
  <si>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</si>
  <si>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</si>
  <si>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</si>
  <si>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</si>
  <si>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</si>
  <si>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</si>
  <si>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</si>
  <si>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</si>
  <si>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</si>
  <si>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</si>
  <si>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</si>
  <si>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</si>
  <si>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</si>
  <si>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</si>
  <si>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</si>
  <si>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</si>
  <si>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</si>
  <si>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</si>
  <si>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</si>
  <si>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</si>
  <si>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</si>
  <si>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</si>
  <si>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</si>
  <si>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</si>
  <si>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</si>
  <si>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</si>
  <si>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</si>
  <si>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</si>
  <si>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</si>
  <si>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</si>
  <si>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</si>
  <si>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</si>
  <si>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</si>
  <si>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</si>
  <si>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</si>
  <si>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</si>
  <si>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</si>
  <si>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</si>
  <si>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</si>
  <si>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</si>
  <si>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</si>
  <si>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</si>
  <si>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</si>
  <si>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</si>
  <si>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</si>
  <si>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</si>
  <si>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</si>
  <si>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</si>
  <si>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</si>
  <si>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</si>
  <si>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</si>
  <si>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</si>
  <si>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</si>
  <si>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</si>
  <si>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</si>
  <si>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</si>
  <si>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</si>
  <si>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</si>
  <si>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</si>
  <si>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</si>
  <si>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</si>
  <si>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</si>
  <si>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</si>
  <si>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</si>
  <si>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</si>
  <si>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</si>
  <si>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</si>
  <si>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</si>
  <si>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</si>
  <si>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</si>
  <si>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</si>
  <si>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</si>
  <si>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</si>
  <si>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</si>
  <si>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</si>
  <si>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</si>
  <si>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</si>
  <si>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</si>
  <si>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</si>
  <si>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</si>
  <si>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</si>
  <si>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</si>
  <si>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</si>
  <si>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</si>
  <si>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</si>
  <si>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</si>
  <si>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</si>
  <si>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</si>
  <si>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</si>
  <si>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</si>
  <si>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</si>
  <si>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</si>
  <si>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</si>
  <si>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</si>
  <si>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</si>
  <si>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</si>
  <si>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</si>
  <si>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</si>
  <si>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</si>
  <si>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</si>
  <si>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</si>
  <si>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</si>
  <si>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</si>
  <si>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</si>
  <si>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</si>
  <si>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</si>
  <si>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</si>
  <si>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</si>
  <si>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</si>
  <si>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</si>
  <si>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</si>
  <si>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</si>
  <si>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</si>
  <si>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</si>
  <si>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</si>
  <si>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</si>
  <si>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</si>
  <si>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</si>
  <si>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</si>
  <si>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</si>
  <si>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</si>
  <si>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</si>
  <si>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</si>
  <si>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</si>
  <si>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</si>
  <si>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</si>
  <si>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</si>
  <si>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</si>
  <si>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</si>
  <si>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</si>
  <si>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</si>
  <si>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</si>
  <si>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</si>
  <si>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</si>
  <si>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</si>
  <si>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</si>
  <si>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</si>
  <si>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</si>
  <si>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</si>
  <si>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</si>
  <si>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</si>
  <si>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</si>
  <si>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</si>
  <si>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</si>
  <si>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</si>
  <si>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</si>
  <si>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</si>
  <si>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</si>
  <si>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</si>
  <si>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</si>
  <si>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</si>
  <si>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</si>
  <si>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</si>
  <si>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</si>
  <si>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</si>
  <si>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</si>
  <si>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</si>
  <si>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</si>
  <si>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</si>
  <si>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</si>
  <si>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</si>
  <si>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</si>
  <si>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</si>
  <si>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</si>
  <si>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</si>
  <si>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</si>
  <si>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</si>
  <si>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</si>
  <si>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</si>
  <si>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</si>
  <si>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</si>
  <si>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</si>
  <si>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</si>
  <si>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</si>
  <si>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</si>
  <si>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</si>
  <si>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</si>
  <si>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</si>
  <si>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</si>
  <si>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</si>
  <si>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</si>
  <si>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</si>
  <si>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</si>
  <si>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</si>
  <si>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</si>
  <si>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</si>
  <si>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</si>
  <si>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</si>
  <si>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</si>
  <si>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</si>
  <si>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</si>
  <si>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</si>
  <si>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</si>
  <si>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</si>
  <si>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</si>
  <si>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</si>
  <si>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</si>
  <si>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</si>
  <si>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</si>
  <si>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</si>
  <si>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</si>
  <si>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</si>
  <si>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</si>
  <si>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</si>
  <si>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</si>
  <si>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</si>
  <si>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</si>
  <si>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</si>
  <si>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</si>
  <si>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</si>
  <si>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</si>
  <si>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</si>
  <si>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</si>
  <si>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</si>
  <si>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</si>
  <si>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</si>
  <si>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</si>
  <si>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</si>
  <si>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</si>
  <si>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</si>
  <si>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</si>
  <si>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</si>
  <si>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</si>
  <si>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</si>
  <si>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</si>
  <si>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</si>
  <si>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</si>
  <si>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</si>
  <si>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</si>
  <si>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</si>
  <si>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</si>
  <si>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</si>
  <si>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</si>
  <si>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</si>
  <si>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</si>
  <si>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</si>
  <si>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</si>
  <si>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</si>
  <si>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</si>
  <si>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</si>
  <si>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</si>
  <si>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</si>
  <si>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</si>
  <si>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</si>
  <si>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</si>
  <si>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</si>
  <si>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</si>
  <si>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</si>
  <si>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</si>
  <si>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</si>
  <si>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</si>
  <si>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</si>
  <si>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</si>
  <si>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</si>
  <si>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</si>
  <si>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</si>
  <si>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</si>
  <si>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</si>
  <si>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</si>
  <si>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</si>
  <si>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</si>
  <si>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</si>
  <si>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</si>
  <si>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</si>
  <si>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</si>
  <si>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</si>
  <si>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</si>
  <si>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</si>
  <si>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</si>
  <si>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</si>
  <si>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</si>
  <si>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</si>
  <si>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</si>
  <si>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</si>
  <si>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</si>
  <si>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</si>
  <si>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</si>
  <si>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</si>
  <si>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</si>
  <si>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</si>
  <si>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</si>
  <si>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</si>
  <si>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</si>
  <si>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</si>
  <si>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</si>
  <si>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</si>
  <si>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</si>
  <si>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</si>
  <si>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</si>
  <si>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</si>
  <si>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</si>
  <si>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</si>
  <si>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</si>
  <si>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</si>
  <si>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</si>
  <si>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</si>
  <si>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</si>
  <si>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</si>
  <si>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</si>
  <si>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</si>
  <si>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</si>
  <si>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</si>
  <si>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</si>
  <si>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</si>
  <si>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</si>
  <si>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</si>
  <si>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</si>
  <si>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</si>
  <si>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</si>
  <si>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</si>
  <si>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</si>
  <si>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</si>
  <si>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</si>
  <si>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</si>
  <si>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</si>
  <si>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</si>
  <si>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</si>
  <si>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</si>
  <si>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</si>
  <si>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</si>
  <si>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</si>
  <si>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</si>
  <si>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</si>
  <si>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</si>
  <si>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</si>
  <si>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</si>
  <si>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</si>
  <si>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</si>
  <si>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</si>
  <si>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</si>
  <si>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</si>
  <si>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</si>
  <si>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</si>
  <si>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</si>
  <si>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</si>
  <si>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</si>
  <si>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</si>
  <si>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</si>
  <si>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</si>
  <si>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</si>
  <si>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</si>
  <si>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</si>
  <si>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</si>
  <si>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</si>
  <si>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</si>
  <si>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</si>
  <si>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</si>
  <si>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</si>
  <si>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</si>
  <si>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</si>
  <si>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</si>
  <si>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</si>
  <si>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</si>
  <si>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</si>
  <si>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</si>
  <si>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</si>
  <si>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</si>
  <si>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</si>
  <si>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</si>
  <si>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</si>
  <si>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</si>
  <si>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</si>
  <si>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</si>
  <si>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</si>
  <si>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</si>
  <si>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</si>
  <si>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</si>
  <si>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</si>
  <si>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</si>
  <si>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</si>
  <si>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</si>
  <si>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</si>
  <si>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</si>
  <si>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</si>
  <si>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</si>
  <si>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</si>
  <si>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</si>
  <si>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</si>
  <si>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</si>
  <si>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</si>
  <si>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</si>
  <si>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</si>
  <si>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</si>
  <si>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</si>
  <si>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</si>
  <si>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</si>
  <si>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</si>
  <si>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</si>
  <si>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</si>
  <si>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</si>
  <si>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</si>
  <si>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</si>
  <si>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</si>
  <si>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</si>
  <si>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</si>
  <si>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</si>
  <si>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</si>
  <si>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</si>
  <si>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</si>
  <si>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</si>
  <si>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</si>
  <si>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</si>
  <si>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</si>
  <si>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</si>
  <si>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</si>
  <si>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</si>
  <si>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</si>
  <si>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</si>
  <si>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</si>
  <si>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</si>
  <si>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</si>
  <si>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</si>
  <si>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</si>
  <si>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</si>
  <si>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</si>
  <si>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</si>
  <si>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</si>
  <si>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</si>
  <si>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</si>
  <si>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</si>
  <si>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</si>
  <si>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</si>
  <si>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</si>
  <si>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</si>
  <si>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</si>
  <si>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</si>
  <si>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</si>
  <si>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</si>
  <si>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</si>
  <si>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</si>
  <si>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</si>
  <si>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</si>
  <si>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</si>
  <si>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</si>
  <si>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</si>
  <si>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</si>
  <si>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</si>
  <si>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</si>
  <si>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</si>
  <si>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</si>
  <si>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</si>
  <si>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</si>
  <si>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</si>
  <si>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</si>
  <si>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</si>
  <si>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</si>
  <si>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</si>
  <si>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</si>
  <si>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</si>
  <si>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</si>
  <si>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</si>
  <si>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</si>
  <si>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</si>
  <si>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</si>
  <si>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</si>
  <si>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</si>
  <si>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</si>
  <si>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</si>
  <si>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</si>
  <si>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</si>
  <si>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</si>
  <si>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</si>
  <si>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</si>
  <si>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</si>
  <si>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</si>
  <si>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</si>
  <si>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</si>
  <si>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</si>
  <si>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</si>
  <si>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</si>
  <si>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</si>
  <si>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</si>
  <si>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</si>
  <si>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</si>
  <si>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</si>
  <si>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</si>
  <si>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</si>
  <si>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</si>
  <si>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</si>
  <si>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</si>
  <si>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</si>
  <si>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</si>
  <si>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</si>
  <si>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</si>
  <si>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</si>
  <si>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</si>
  <si>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</si>
  <si>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</si>
  <si>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</si>
  <si>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</si>
  <si>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</si>
  <si>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</si>
  <si>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</si>
  <si>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</si>
  <si>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</si>
  <si>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</si>
  <si>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</si>
  <si>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</si>
  <si>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</si>
  <si>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</si>
  <si>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</si>
  <si>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</si>
  <si>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</si>
  <si>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</si>
  <si>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</si>
  <si>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</si>
  <si>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</si>
  <si>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</si>
  <si>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</si>
  <si>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</si>
  <si>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</si>
  <si>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</si>
  <si>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</si>
  <si>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</si>
  <si>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</si>
  <si>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</si>
  <si>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</si>
  <si>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</si>
  <si>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</si>
  <si>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</si>
  <si>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</si>
  <si>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</si>
  <si>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</si>
  <si>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</si>
  <si>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</si>
  <si>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</si>
  <si>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</si>
  <si>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</si>
  <si>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</si>
  <si>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</si>
  <si>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</si>
  <si>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</si>
  <si>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</si>
  <si>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</si>
  <si>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</si>
  <si>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</si>
  <si>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</si>
  <si>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</si>
  <si>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</si>
  <si>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</si>
  <si>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</si>
  <si>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</si>
  <si>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</si>
  <si>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</si>
  <si>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</si>
  <si>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</si>
  <si>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</si>
  <si>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</si>
  <si>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</si>
  <si>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</si>
  <si>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</si>
  <si>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</si>
  <si>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</si>
  <si>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</si>
  <si>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</si>
  <si>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</si>
  <si>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</si>
  <si>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</si>
  <si>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</si>
  <si>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</si>
  <si>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</si>
  <si>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</si>
  <si>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</si>
  <si>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</si>
  <si>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</si>
  <si>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</si>
  <si>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</si>
  <si>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</si>
  <si>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</si>
  <si>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</si>
  <si>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</si>
  <si>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</si>
  <si>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</si>
  <si>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</si>
  <si>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</si>
  <si>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</si>
  <si>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</si>
  <si>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</si>
  <si>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</si>
  <si>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</si>
  <si>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</si>
  <si>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</si>
  <si>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</si>
  <si>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</si>
  <si>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</si>
  <si>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</si>
  <si>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</si>
  <si>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</si>
  <si>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</si>
  <si>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</si>
  <si>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</si>
  <si>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</si>
  <si>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</si>
  <si>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</si>
  <si>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</si>
  <si>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</si>
  <si>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</si>
  <si>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</si>
  <si>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</si>
  <si>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</si>
  <si>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</si>
  <si>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</si>
  <si>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</si>
  <si>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</si>
  <si>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</si>
  <si>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</si>
  <si>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</si>
  <si>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</si>
  <si>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</si>
  <si>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</si>
  <si>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</si>
  <si>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</si>
  <si>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</si>
  <si>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</si>
  <si>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</si>
  <si>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</si>
  <si>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</si>
  <si>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</si>
  <si>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</si>
  <si>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</si>
  <si>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</si>
  <si>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</si>
  <si>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</si>
  <si>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</si>
  <si>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</si>
  <si>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</si>
  <si>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</si>
  <si>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</si>
  <si>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</si>
  <si>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</si>
  <si>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</si>
  <si>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</si>
  <si>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</si>
  <si>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</si>
  <si>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</si>
  <si>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</si>
  <si>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</si>
  <si>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</si>
  <si>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</si>
  <si>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</si>
  <si>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</si>
  <si>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</si>
  <si>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</si>
  <si>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</si>
  <si>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</si>
  <si>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</si>
  <si>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</si>
  <si>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</si>
  <si>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</si>
  <si>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</si>
  <si>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</si>
  <si>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</si>
  <si>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</si>
  <si>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</si>
  <si>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</si>
  <si>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</si>
  <si>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</si>
  <si>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</si>
  <si>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</si>
  <si>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</si>
  <si>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</si>
  <si>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</si>
  <si>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</si>
  <si>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</si>
  <si>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</si>
  <si>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</si>
  <si>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</si>
  <si>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</si>
  <si>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</si>
  <si>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</si>
  <si>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</si>
  <si>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</si>
  <si>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</si>
  <si>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</si>
  <si>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</si>
  <si>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</si>
  <si>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</si>
  <si>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</si>
  <si>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</si>
  <si>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</si>
  <si>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</si>
  <si>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</si>
  <si>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</si>
  <si>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</si>
  <si>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</si>
  <si>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</si>
  <si>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</si>
  <si>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</si>
  <si>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</si>
  <si>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</si>
  <si>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</si>
  <si>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</si>
  <si>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</si>
  <si>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</si>
  <si>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</si>
  <si>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</si>
  <si>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</si>
  <si>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</si>
  <si>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</si>
  <si>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</si>
  <si>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</si>
  <si>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</si>
  <si>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</si>
  <si>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</si>
  <si>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</si>
  <si>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</si>
  <si>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</si>
  <si>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</si>
  <si>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</si>
  <si>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</si>
  <si>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</si>
  <si>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</si>
  <si>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</si>
  <si>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</si>
  <si>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</si>
  <si>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</si>
  <si>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</si>
  <si>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</si>
  <si>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</si>
  <si>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</si>
  <si>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</si>
  <si>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</si>
  <si>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</si>
  <si>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</si>
  <si>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</si>
  <si>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</si>
  <si>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</si>
  <si>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</si>
  <si>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</si>
  <si>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</si>
  <si>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</si>
  <si>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</si>
  <si>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</si>
  <si>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</si>
  <si>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</si>
  <si>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</si>
  <si>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</si>
  <si>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</si>
  <si>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</si>
  <si>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</si>
  <si>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</si>
  <si>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</si>
  <si>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</si>
  <si>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</si>
  <si>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</si>
  <si>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</si>
  <si>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</si>
  <si>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</si>
  <si>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</si>
  <si>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</si>
  <si>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</si>
  <si>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</si>
  <si>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</si>
  <si>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</si>
  <si>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</si>
  <si>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</si>
  <si>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</si>
  <si>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</si>
  <si>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</si>
  <si>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</si>
  <si>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</si>
  <si>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</si>
  <si>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</si>
  <si>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</si>
  <si>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</si>
  <si>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</si>
  <si>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</si>
  <si>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</si>
  <si>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</si>
  <si>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</si>
  <si>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</si>
  <si>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</si>
  <si>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</si>
  <si>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</si>
  <si>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</si>
  <si>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</si>
  <si>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</si>
  <si>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</si>
  <si>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</si>
  <si>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</si>
  <si>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</si>
  <si>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</si>
  <si>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</si>
  <si>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</si>
  <si>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</si>
  <si>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</si>
  <si>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</si>
  <si>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</si>
  <si>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</si>
  <si>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</si>
  <si>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</si>
  <si>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</si>
  <si>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</si>
  <si>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</si>
  <si>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</si>
  <si>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</si>
  <si>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</si>
  <si>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</si>
  <si>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</si>
  <si>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</si>
  <si>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</si>
  <si>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</si>
  <si>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</si>
  <si>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</si>
  <si>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</si>
  <si>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</si>
  <si>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</si>
  <si>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</si>
  <si>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</si>
  <si>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</si>
  <si>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</si>
  <si>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</si>
  <si>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</si>
  <si>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</si>
  <si>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</si>
  <si>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</si>
  <si>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</si>
  <si>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</si>
  <si>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</si>
  <si>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</si>
  <si>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</si>
  <si>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</si>
  <si>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</si>
  <si>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</si>
  <si>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</si>
  <si>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</si>
  <si>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</si>
  <si>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</si>
  <si>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</si>
  <si>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</si>
  <si>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</si>
  <si>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</si>
  <si>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</si>
  <si>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</si>
  <si>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</si>
  <si>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</si>
  <si>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</si>
  <si>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</si>
  <si>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</si>
  <si>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</si>
  <si>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</si>
  <si>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</si>
  <si>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</si>
  <si>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</si>
  <si>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</si>
  <si>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</si>
  <si>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</si>
  <si>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</si>
  <si>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</si>
  <si>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</si>
  <si>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</si>
  <si>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</si>
  <si>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</si>
  <si>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</si>
  <si>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</si>
  <si>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</si>
  <si>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</si>
  <si>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</si>
  <si>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</si>
  <si>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</si>
  <si>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</si>
  <si>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</si>
  <si>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</si>
  <si>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</si>
  <si>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</si>
  <si>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</si>
  <si>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</si>
  <si>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</si>
  <si>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</si>
  <si>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</si>
  <si>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</si>
  <si>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</si>
  <si>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</si>
  <si>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</si>
  <si>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</si>
  <si>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</si>
  <si>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</si>
  <si>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</si>
  <si>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</si>
  <si>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</si>
  <si>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</si>
  <si>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</si>
  <si>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</si>
  <si>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</si>
  <si>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</si>
  <si>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</si>
  <si>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</si>
  <si>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</si>
  <si>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</si>
  <si>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</si>
  <si>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</si>
  <si>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</si>
  <si>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</si>
  <si>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</si>
  <si>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</si>
  <si>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</si>
  <si>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</si>
  <si>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</si>
  <si>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</si>
  <si>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</si>
  <si>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</si>
  <si>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</si>
  <si>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</si>
  <si>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</si>
  <si>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</si>
  <si>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</si>
  <si>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</si>
  <si>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</si>
  <si>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</si>
  <si>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</si>
  <si>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</si>
  <si>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</si>
  <si>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</si>
  <si>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</si>
  <si>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</si>
  <si>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</si>
  <si>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</si>
  <si>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</si>
  <si>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</si>
  <si>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</si>
  <si>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</si>
  <si>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</si>
  <si>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</si>
  <si>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</si>
  <si>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</si>
  <si>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</si>
  <si>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</si>
  <si>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</si>
  <si>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</si>
  <si>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</si>
  <si>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</si>
  <si>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</si>
  <si>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</si>
  <si>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</si>
  <si>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</si>
  <si>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</si>
  <si>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</si>
  <si>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</si>
  <si>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</si>
  <si>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</si>
  <si>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</si>
  <si>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</si>
  <si>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</si>
  <si>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</si>
  <si>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</si>
  <si>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</si>
  <si>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</si>
  <si>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</si>
  <si>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</si>
  <si>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</si>
  <si>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</si>
  <si>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</si>
  <si>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</si>
  <si>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</si>
  <si>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</si>
  <si>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</si>
  <si>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</si>
  <si>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</si>
  <si>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</si>
  <si>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</si>
  <si>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</si>
  <si>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</si>
  <si>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</si>
  <si>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</si>
  <si>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</si>
  <si>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</si>
  <si>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</si>
  <si>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</si>
  <si>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</si>
  <si>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</si>
  <si>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</si>
  <si>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</si>
  <si>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</si>
  <si>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</si>
  <si>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</si>
  <si>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</si>
  <si>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</si>
  <si>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</si>
  <si>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</si>
  <si>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</si>
  <si>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</si>
  <si>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</si>
  <si>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</si>
  <si>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</si>
  <si>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</si>
  <si>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</si>
  <si>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</si>
  <si>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</si>
  <si>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</si>
  <si>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</si>
  <si>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</si>
  <si>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</si>
  <si>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</si>
  <si>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</si>
  <si>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</si>
  <si>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</si>
  <si>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</si>
  <si>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</si>
  <si>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</si>
  <si>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</si>
  <si>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</si>
  <si>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</si>
  <si>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</si>
  <si>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</si>
  <si>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</si>
  <si>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</si>
  <si>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</si>
  <si>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</si>
  <si>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</si>
  <si>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</si>
  <si>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</si>
  <si>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</si>
  <si>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</si>
  <si>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</si>
  <si>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</si>
  <si>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</si>
  <si>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</si>
  <si>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</si>
  <si>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</si>
  <si>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</si>
  <si>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</si>
  <si>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</si>
  <si>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</si>
  <si>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</si>
  <si>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</si>
  <si>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</si>
  <si>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</si>
  <si>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</si>
  <si>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</si>
  <si>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</si>
  <si>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</si>
  <si>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</si>
  <si>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</si>
  <si>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</si>
  <si>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</si>
  <si>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</si>
  <si>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</si>
  <si>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</si>
  <si>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</si>
  <si>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</si>
  <si>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</si>
  <si>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</si>
  <si>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</si>
  <si>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</si>
  <si>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</si>
  <si>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</si>
  <si>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</si>
  <si>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</si>
  <si>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</si>
  <si>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</si>
  <si>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</si>
  <si>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</si>
  <si>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</si>
  <si>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</si>
  <si>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</si>
  <si>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</si>
  <si>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</si>
  <si>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</si>
  <si>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</si>
  <si>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</si>
  <si>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</si>
  <si>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</si>
  <si>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</si>
  <si>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</si>
  <si>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</si>
  <si>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</si>
  <si>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</si>
  <si>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</si>
  <si>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</si>
  <si>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</si>
  <si>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</si>
  <si>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</si>
  <si>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</si>
  <si>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</si>
  <si>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</si>
  <si>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</si>
  <si>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</si>
  <si>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</si>
  <si>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</si>
  <si>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</si>
  <si>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</si>
  <si>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</si>
  <si>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</si>
  <si>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</si>
  <si>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</si>
  <si>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</si>
  <si>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</si>
  <si>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</si>
  <si>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</si>
  <si>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</si>
  <si>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</si>
  <si>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</si>
  <si>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</si>
  <si>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</si>
  <si>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</si>
  <si>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</si>
  <si>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</si>
  <si>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</si>
  <si>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</si>
  <si>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</si>
  <si>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</si>
  <si>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</si>
  <si>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</si>
  <si>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</si>
  <si>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</si>
  <si>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</si>
  <si>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</si>
  <si>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</si>
  <si>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</si>
  <si>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</si>
  <si>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</si>
  <si>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</si>
  <si>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</si>
  <si>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</si>
  <si>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</si>
  <si>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</si>
  <si>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</si>
  <si>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</si>
  <si>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</si>
  <si>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</si>
  <si>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</si>
  <si>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</si>
  <si>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</si>
  <si>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 xml:space="preserve">f - podpora činnosti a účasť na medzinárodných univerzitných hokejových súťažiach </t>
  </si>
  <si>
    <t>23/2025</t>
  </si>
  <si>
    <t>24/2025</t>
  </si>
  <si>
    <t>51/2025</t>
  </si>
  <si>
    <t>56/2025</t>
  </si>
  <si>
    <t>62/2025</t>
  </si>
  <si>
    <t>66/2025</t>
  </si>
  <si>
    <t>69/2025</t>
  </si>
  <si>
    <t>77/2025</t>
  </si>
  <si>
    <t>85/2025</t>
  </si>
  <si>
    <t>95/2025</t>
  </si>
  <si>
    <t>102/2025</t>
  </si>
  <si>
    <t>103/2025</t>
  </si>
  <si>
    <t>107/2025</t>
  </si>
  <si>
    <t>108/2025</t>
  </si>
  <si>
    <t>116/2025</t>
  </si>
  <si>
    <t>118/2025</t>
  </si>
  <si>
    <t>126/2025</t>
  </si>
  <si>
    <t>134/2025</t>
  </si>
  <si>
    <t>137/2025</t>
  </si>
  <si>
    <t>141/2025</t>
  </si>
  <si>
    <t>146/2025</t>
  </si>
  <si>
    <t>149/2025</t>
  </si>
  <si>
    <t>154/2025</t>
  </si>
  <si>
    <t>157/2025</t>
  </si>
  <si>
    <t>158/2025</t>
  </si>
  <si>
    <t>159/2025</t>
  </si>
  <si>
    <t>162/2025</t>
  </si>
  <si>
    <t>200250961</t>
  </si>
  <si>
    <t>200251045</t>
  </si>
  <si>
    <t>200252065</t>
  </si>
  <si>
    <t>200252186</t>
  </si>
  <si>
    <t>200252253</t>
  </si>
  <si>
    <t>20250567</t>
  </si>
  <si>
    <t>200252109</t>
  </si>
  <si>
    <t>20250878</t>
  </si>
  <si>
    <t>20250025</t>
  </si>
  <si>
    <t>200251134</t>
  </si>
  <si>
    <t>92025</t>
  </si>
  <si>
    <t>200254664</t>
  </si>
  <si>
    <t>10250389</t>
  </si>
  <si>
    <t>2020250063</t>
  </si>
  <si>
    <t>20251502</t>
  </si>
  <si>
    <t>10250421</t>
  </si>
  <si>
    <t>2250731</t>
  </si>
  <si>
    <t>282025</t>
  </si>
  <si>
    <t>10250479</t>
  </si>
  <si>
    <t>200251612</t>
  </si>
  <si>
    <t>2025003</t>
  </si>
  <si>
    <t>20251652</t>
  </si>
  <si>
    <t>200255834</t>
  </si>
  <si>
    <t>200256022</t>
  </si>
  <si>
    <t>250100132</t>
  </si>
  <si>
    <t>312025</t>
  </si>
  <si>
    <t>202504</t>
  </si>
  <si>
    <t>hokejka</t>
  </si>
  <si>
    <t>Prenájom ľadovej plochy 03/2025</t>
  </si>
  <si>
    <t>Prenájom ľadovej plochy 04/2025</t>
  </si>
  <si>
    <t>Tréner 04/2025</t>
  </si>
  <si>
    <t>Pásky na hokejky</t>
  </si>
  <si>
    <t>Oprava hokejových rukavíc a inej vystroje</t>
  </si>
  <si>
    <t>Hokejové rukavice</t>
  </si>
  <si>
    <t>Štulpne a brúsny kotúč</t>
  </si>
  <si>
    <t>Dresy a menovky</t>
  </si>
  <si>
    <t>Prenájom ľadovej plochy 08/2025</t>
  </si>
  <si>
    <t>Pásky na holene</t>
  </si>
  <si>
    <t>Puky</t>
  </si>
  <si>
    <t>Tréner - asistent 08-09/2025</t>
  </si>
  <si>
    <t>Hokejka, šnúrky do korčúl</t>
  </si>
  <si>
    <t>Krajčírske práce - oprava dresov</t>
  </si>
  <si>
    <t>Prenájom ľadovej plochy 09/2025</t>
  </si>
  <si>
    <t>hokejky</t>
  </si>
  <si>
    <t>hokejky a holene chrániče</t>
  </si>
  <si>
    <t>Tréner - asistent 10/2025</t>
  </si>
  <si>
    <t>Kondičný tréner 8-10/2025</t>
  </si>
  <si>
    <t>ALL SPORTS SLOVAKIA, s.r.o.</t>
  </si>
  <si>
    <t>MBB a.s.</t>
  </si>
  <si>
    <t>OPI trainings</t>
  </si>
  <si>
    <t>EUROSPORTS s.r.o.</t>
  </si>
  <si>
    <t>Maroš Svoreň - DRYD</t>
  </si>
  <si>
    <t>ELBE hockey, s.r.o.</t>
  </si>
  <si>
    <t>BBT s.r.o.</t>
  </si>
  <si>
    <t>GUFEX s.r.o.</t>
  </si>
  <si>
    <t>Univerzitný hokej s.r.o.</t>
  </si>
  <si>
    <t>FENIX BB s.r.o.</t>
  </si>
  <si>
    <t>U Babičky BB s.r.o.</t>
  </si>
  <si>
    <t>PFABB s.r.o.</t>
  </si>
  <si>
    <t>166/2025</t>
  </si>
  <si>
    <t>125044</t>
  </si>
  <si>
    <t>Technické zabezpčenie hokejových zápasov (2.9., 7.9., 17.9., 29.10.)</t>
  </si>
  <si>
    <t>54287464</t>
  </si>
  <si>
    <t>LaDanza Agency s.r.o.</t>
  </si>
  <si>
    <t>171/2025</t>
  </si>
  <si>
    <t>20250017</t>
  </si>
  <si>
    <t>Hokejové dresy</t>
  </si>
  <si>
    <t>55993591</t>
  </si>
  <si>
    <t>174/2025</t>
  </si>
  <si>
    <t>SC-234.1-2025</t>
  </si>
  <si>
    <t>štatistický software na analýzu hokejových zápasov</t>
  </si>
  <si>
    <t>SportContract GmbH</t>
  </si>
  <si>
    <t>178/2025</t>
  </si>
  <si>
    <t>20251844</t>
  </si>
  <si>
    <t>Prenájom ľadovej plochy 10/2025</t>
  </si>
  <si>
    <t>184/2025</t>
  </si>
  <si>
    <t>332025</t>
  </si>
  <si>
    <t>Tréner - asistent 11/2025</t>
  </si>
  <si>
    <t>187/2025</t>
  </si>
  <si>
    <t>250100151</t>
  </si>
  <si>
    <t>občerstvenie hráči - zápasy 12.11. a 27.11.</t>
  </si>
  <si>
    <t>občerstvenie hráči - zápas 29.10.2025</t>
  </si>
  <si>
    <t>189/2025</t>
  </si>
  <si>
    <t>200257306</t>
  </si>
  <si>
    <t>Mriežka na prilbu a hokejové dresy</t>
  </si>
  <si>
    <t>190/2025</t>
  </si>
  <si>
    <t>200257474</t>
  </si>
  <si>
    <t>Prilba a plexisklo</t>
  </si>
  <si>
    <t>194/2025</t>
  </si>
  <si>
    <t>200252304</t>
  </si>
  <si>
    <t>196/2025</t>
  </si>
  <si>
    <t>10250712</t>
  </si>
  <si>
    <t>šnúrky do korčulí a páska na holene chrániče</t>
  </si>
  <si>
    <t>197/2025</t>
  </si>
  <si>
    <t>10250558</t>
  </si>
  <si>
    <t>štulpne na hrániče</t>
  </si>
  <si>
    <t>198/2025</t>
  </si>
  <si>
    <t>200257616</t>
  </si>
  <si>
    <t>201/2025</t>
  </si>
  <si>
    <t>20252018</t>
  </si>
  <si>
    <t>Prenájom ľadovej plochy 11/2025</t>
  </si>
  <si>
    <t>202/2025</t>
  </si>
  <si>
    <t>55633927</t>
  </si>
  <si>
    <t>2025020</t>
  </si>
  <si>
    <t>Prenájom priestoru - stretnutie mentálny kouč a tím</t>
  </si>
  <si>
    <t>BB eight s.r.o.</t>
  </si>
  <si>
    <t>203/2025</t>
  </si>
  <si>
    <t>2025025</t>
  </si>
  <si>
    <t>Mentálna príprava hráčov na zápas - služby mentálneho kouča</t>
  </si>
  <si>
    <t>44340354</t>
  </si>
  <si>
    <t>Centrum rozvoja osobnosti s.r.o.</t>
  </si>
  <si>
    <t>204/2025</t>
  </si>
  <si>
    <t>2025067</t>
  </si>
  <si>
    <t>Výroba tréningových pomôcok na ľad pre potreby tréningového procesu</t>
  </si>
  <si>
    <t>50874861</t>
  </si>
  <si>
    <t>IGONDA s.r.o.</t>
  </si>
  <si>
    <t>206/2025</t>
  </si>
  <si>
    <t>20252190</t>
  </si>
  <si>
    <t>Prenájom ľadovej plochy 12/2025</t>
  </si>
  <si>
    <t>209/2025</t>
  </si>
  <si>
    <t>362025</t>
  </si>
  <si>
    <t>Tréner - asistent 12/2025</t>
  </si>
  <si>
    <t>Kontaktná osoba zodpovedná za vyplnený formulár
meno a priezvisko: Lukáš Opáth
e-mail: lukas@umbhockey.sk
tel. kontakt (mobil): 0918 409 914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</si>
</sst>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Segoe UI"/>
      <family val="2"/>
      <charset val="238"/>
    </font>
    <font>
      <sz val="8"/>
      <color rgb="FF000000"/>
      <name val="Segoe U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31" val="3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180" zoomScaleNormal="18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4"/>
      <c r="D1" s="334"/>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4"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4" t="s">
        <v>1331</v>
      </c>
      <c r="C10" s="205"/>
      <c r="D10" s="205"/>
    </row>
    <row r="11" spans="1:4" s="18" customFormat="1" ht="42.75" customHeight="1" x14ac:dyDescent="0.15">
      <c r="A11" s="294" t="s">
        <v>1332</v>
      </c>
      <c r="C11" s="205"/>
      <c r="D11" s="205"/>
    </row>
    <row r="12" spans="1:4" s="18" customFormat="1" ht="20.5" customHeight="1" x14ac:dyDescent="0.15">
      <c r="A12" s="302" t="s">
        <v>1351</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19"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35"/>
      <c r="D21" s="335"/>
    </row>
    <row r="22" spans="1:4" x14ac:dyDescent="0.15">
      <c r="C22" s="336"/>
      <c r="D22" s="335"/>
    </row>
    <row r="23" spans="1:4" ht="70" x14ac:dyDescent="0.15">
      <c r="A23" s="23" t="s">
        <v>1352</v>
      </c>
      <c r="C23" s="255"/>
      <c r="D23" s="256"/>
    </row>
    <row r="24" spans="1:4" ht="12.75" customHeight="1" x14ac:dyDescent="0.15">
      <c r="C24" s="332"/>
      <c r="D24" s="333"/>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1338</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5"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1348</v>
      </c>
    </row>
    <row r="133" spans="1:1" ht="61.5" customHeight="1" x14ac:dyDescent="0.15">
      <c r="A133" s="301" t="s">
        <v>1360</v>
      </c>
    </row>
    <row r="134" spans="1:1" ht="14" x14ac:dyDescent="0.15">
      <c r="A134" s="260" t="s">
        <v>1361</v>
      </c>
    </row>
    <row r="135" spans="1:1" ht="112" x14ac:dyDescent="0.15">
      <c r="A135" s="301" t="s">
        <v>1349</v>
      </c>
    </row>
    <row r="136" spans="1:1" x14ac:dyDescent="0.15">
      <c r="A136"/>
    </row>
    <row r="137" spans="1:1" ht="71.5" customHeight="1" x14ac:dyDescent="0.15">
      <c r="A137" s="300"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Hokejový klub UMB, Hronské predmestie 1452/4, Banská Bystrica, 974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5" t="s">
        <v>1284</v>
      </c>
      <c r="C14" s="386"/>
      <c r="F14" s="311"/>
      <c r="N14" s="137" t="str">
        <f t="shared" si="0"/>
        <v xml:space="preserve">n - </v>
      </c>
      <c r="O14" s="137" t="s">
        <v>364</v>
      </c>
    </row>
    <row r="15" spans="1:16" ht="34.5" customHeight="1" x14ac:dyDescent="0.15">
      <c r="A15" s="139" t="s">
        <v>1285</v>
      </c>
      <c r="B15" s="385"/>
      <c r="C15" s="386"/>
      <c r="F15" s="388"/>
      <c r="N15" s="137" t="str">
        <f t="shared" si="0"/>
        <v xml:space="preserve">o - </v>
      </c>
      <c r="O15" s="137" t="s">
        <v>365</v>
      </c>
    </row>
    <row r="16" spans="1:16" x14ac:dyDescent="0.15">
      <c r="A16" s="139" t="s">
        <v>1269</v>
      </c>
      <c r="B16" s="142">
        <f>F8</f>
        <v>0</v>
      </c>
      <c r="C16" s="137"/>
      <c r="F16" s="388"/>
      <c r="N16" s="137" t="str">
        <f t="shared" si="0"/>
        <v xml:space="preserve">p - </v>
      </c>
      <c r="O16" s="137" t="s">
        <v>366</v>
      </c>
    </row>
    <row r="17" spans="1:16" ht="32.25" customHeight="1" x14ac:dyDescent="0.15">
      <c r="A17" s="139" t="s">
        <v>1272</v>
      </c>
      <c r="B17" s="142">
        <f>F9</f>
        <v>0</v>
      </c>
      <c r="C17" s="137"/>
      <c r="F17" s="388"/>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50879391</v>
      </c>
      <c r="F19" s="145" t="s">
        <v>1270</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1275</v>
      </c>
      <c r="G21" s="284">
        <v>421947749446</v>
      </c>
      <c r="H21" s="148"/>
      <c r="N21" s="137" t="str">
        <f>O21&amp;" - "&amp;P21</f>
        <v>026 01 - Šport pre všetkých, školský a univerzitný šport</v>
      </c>
      <c r="O21" s="137" t="s">
        <v>317</v>
      </c>
      <c r="P21" s="137" t="s">
        <v>318</v>
      </c>
    </row>
    <row r="22" spans="1:16" x14ac:dyDescent="0.15">
      <c r="A22" s="137"/>
      <c r="B22" s="137"/>
      <c r="F22" s="147" t="s">
        <v>1276</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1277</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9" t="s">
        <v>1290</v>
      </c>
      <c r="B2" s="389"/>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6"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7" t="s">
        <v>57</v>
      </c>
      <c r="B1" s="337"/>
      <c r="C1" s="337"/>
      <c r="D1" s="337"/>
      <c r="E1" s="337"/>
      <c r="F1" s="337"/>
      <c r="G1" s="337"/>
      <c r="H1" s="337"/>
      <c r="I1" s="52"/>
      <c r="J1" s="37"/>
    </row>
    <row r="2" spans="1:11" ht="16" x14ac:dyDescent="0.2">
      <c r="A2" s="343" t="s">
        <v>58</v>
      </c>
      <c r="B2" s="343"/>
      <c r="C2" s="343"/>
      <c r="D2" s="343"/>
      <c r="E2" s="343"/>
      <c r="F2" s="343"/>
      <c r="G2" s="343"/>
      <c r="H2" s="341" t="str">
        <f>+Doklady!I100</f>
        <v>V4</v>
      </c>
      <c r="I2" s="341"/>
    </row>
    <row r="3" spans="1:11" ht="14" x14ac:dyDescent="0.15">
      <c r="A3" s="40"/>
      <c r="B3" s="40"/>
      <c r="C3" s="40"/>
      <c r="D3" s="40"/>
      <c r="E3" s="40"/>
      <c r="F3" s="40"/>
      <c r="G3" s="40"/>
      <c r="H3" s="342">
        <f>+Doklady!I101</f>
        <v>45961</v>
      </c>
      <c r="I3" s="342"/>
    </row>
    <row r="4" spans="1:11" ht="15.75" customHeight="1" x14ac:dyDescent="0.15">
      <c r="A4" s="41" t="s">
        <v>59</v>
      </c>
      <c r="B4" s="338" t="s">
        <v>60</v>
      </c>
      <c r="C4" s="339"/>
      <c r="D4" s="339"/>
      <c r="E4" s="34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150" zoomScaleNormal="150" workbookViewId="0">
      <selection activeCell="C13" sqref="C13"/>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6" t="s">
        <v>311</v>
      </c>
      <c r="B1" s="347"/>
      <c r="C1" s="174">
        <v>45961</v>
      </c>
      <c r="D1" s="26"/>
      <c r="G1" s="252">
        <v>45688</v>
      </c>
    </row>
    <row r="2" spans="1:7" ht="14" x14ac:dyDescent="0.15">
      <c r="A2" s="28"/>
      <c r="B2" s="28"/>
      <c r="G2" s="252">
        <v>45716</v>
      </c>
    </row>
    <row r="3" spans="1:7" ht="14" x14ac:dyDescent="0.15">
      <c r="A3" s="30" t="s">
        <v>312</v>
      </c>
      <c r="B3" s="344" t="str">
        <f>INDEX(Adr!B:B,Doklady!B102+1)</f>
        <v>Hokejový klub UMB</v>
      </c>
      <c r="C3" s="344"/>
      <c r="D3" s="344"/>
      <c r="G3" s="252">
        <v>45747</v>
      </c>
    </row>
    <row r="4" spans="1:7" ht="14" x14ac:dyDescent="0.15">
      <c r="A4" s="30" t="s">
        <v>313</v>
      </c>
      <c r="B4" s="29" t="str">
        <f>RIGHT("0000"&amp;INDEX(Adr!A:A,Doklady!B102+1),8)</f>
        <v>50879391</v>
      </c>
      <c r="G4" s="252">
        <v>45777</v>
      </c>
    </row>
    <row r="5" spans="1:7" ht="14" x14ac:dyDescent="0.15">
      <c r="A5" s="30" t="s">
        <v>314</v>
      </c>
      <c r="B5" s="29" t="str">
        <f>INDEX(Adr!D:D,Doklady!B102+1)&amp;", "&amp;INDEX(Adr!E:E,Doklady!B102+1)</f>
        <v>Hronské predmestie 1452/4, Banská Bystrica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25000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25000</v>
      </c>
      <c r="G15" s="252"/>
    </row>
    <row r="16" spans="1:7" ht="14" x14ac:dyDescent="0.15">
      <c r="G16" s="252"/>
    </row>
    <row r="17" spans="1:5" ht="72" customHeight="1" x14ac:dyDescent="0.15">
      <c r="A17" s="345" t="s">
        <v>328</v>
      </c>
      <c r="B17" s="345"/>
      <c r="C17" s="345"/>
      <c r="D17" s="34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7" t="s">
        <v>329</v>
      </c>
      <c r="B1" s="367"/>
      <c r="C1" s="367"/>
      <c r="D1" s="367"/>
      <c r="E1" s="367"/>
      <c r="F1" s="367"/>
      <c r="G1" s="367"/>
      <c r="H1" s="367"/>
      <c r="I1" s="367"/>
    </row>
    <row r="2" spans="1:26" ht="7.5" customHeight="1" x14ac:dyDescent="0.15">
      <c r="C2" s="8"/>
      <c r="D2" s="8"/>
      <c r="E2" s="8"/>
      <c r="F2" s="8"/>
      <c r="G2" s="8"/>
      <c r="H2" s="8"/>
      <c r="I2" s="8"/>
    </row>
    <row r="3" spans="1:26" s="9" customFormat="1" ht="26.25" customHeight="1" x14ac:dyDescent="0.15">
      <c r="B3" s="160" t="s">
        <v>59</v>
      </c>
      <c r="C3" s="368" t="str">
        <f>INDEX(Adr!B2:B244,Doklady!B102)</f>
        <v>Hokejový klub UMB</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50879391</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Hronské predmestie 1452/4, Banská Bystrica, 974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9" t="s">
        <v>334</v>
      </c>
      <c r="F9" s="370"/>
      <c r="J9" s="8"/>
      <c r="L9" s="118"/>
      <c r="M9" s="118"/>
      <c r="N9" s="118"/>
      <c r="O9" s="118"/>
      <c r="P9" s="118"/>
      <c r="Q9" s="118"/>
      <c r="R9" s="118"/>
      <c r="S9" s="118"/>
    </row>
    <row r="10" spans="1:26" ht="18" x14ac:dyDescent="0.2">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8" x14ac:dyDescent="0.2">
      <c r="A12" s="69" t="s">
        <v>321</v>
      </c>
      <c r="B12" s="70" t="s">
        <v>322</v>
      </c>
      <c r="C12" s="126">
        <f>SUMIF(FP!J:J,Doklady!$B$1&amp;A12,FP!D:D)</f>
        <v>25000</v>
      </c>
      <c r="D12" s="126">
        <f>C12-E12</f>
        <v>25000</v>
      </c>
      <c r="E12" s="363">
        <f>SUMIF(K:K,A12,I:I)</f>
        <v>0</v>
      </c>
      <c r="F12" s="364"/>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8" t="s">
        <v>340</v>
      </c>
      <c r="C17" s="358"/>
      <c r="D17" s="358"/>
      <c r="E17" s="358"/>
      <c r="F17" s="358"/>
      <c r="G17" s="358"/>
      <c r="H17" s="358"/>
      <c r="I17" s="73">
        <f>SUMIF(FP!I:I,Doklady!$B$1&amp;A17,FP!D:D)</f>
        <v>0</v>
      </c>
      <c r="T17" s="86"/>
    </row>
    <row r="18" spans="1:20" x14ac:dyDescent="0.15">
      <c r="A18" s="135" t="s">
        <v>341</v>
      </c>
      <c r="B18" s="358" t="s">
        <v>342</v>
      </c>
      <c r="C18" s="358"/>
      <c r="D18" s="358"/>
      <c r="E18" s="358"/>
      <c r="F18" s="358"/>
      <c r="G18" s="358"/>
      <c r="H18" s="358"/>
      <c r="I18" s="73">
        <f>SUMIF(FP!I:I,Doklady!$B$1&amp;A18,FP!D:D)</f>
        <v>0</v>
      </c>
    </row>
    <row r="19" spans="1:20" ht="12" x14ac:dyDescent="0.15">
      <c r="A19" s="115" t="s">
        <v>343</v>
      </c>
      <c r="B19" s="358" t="s">
        <v>344</v>
      </c>
      <c r="C19" s="358"/>
      <c r="D19" s="358"/>
      <c r="E19" s="358"/>
      <c r="F19" s="358"/>
      <c r="G19" s="358"/>
      <c r="H19" s="358"/>
      <c r="I19" s="73">
        <f>SUMIF(FP!I:I,Doklady!$B$1&amp;A19,FP!D:D)</f>
        <v>0</v>
      </c>
    </row>
    <row r="20" spans="1:20" x14ac:dyDescent="0.15">
      <c r="A20" s="135" t="s">
        <v>345</v>
      </c>
      <c r="B20" s="352" t="s">
        <v>346</v>
      </c>
      <c r="C20" s="353"/>
      <c r="D20" s="353"/>
      <c r="E20" s="353"/>
      <c r="F20" s="353"/>
      <c r="G20" s="353"/>
      <c r="H20" s="354"/>
      <c r="I20" s="73">
        <f>SUMIF(FP!I:I,Doklady!$B$1&amp;A20,FP!D:D)</f>
        <v>0</v>
      </c>
      <c r="T20" s="86"/>
    </row>
    <row r="21" spans="1:20" ht="12" x14ac:dyDescent="0.15">
      <c r="A21" s="115" t="s">
        <v>347</v>
      </c>
      <c r="B21" s="352" t="s">
        <v>348</v>
      </c>
      <c r="C21" s="353"/>
      <c r="D21" s="353"/>
      <c r="E21" s="353"/>
      <c r="F21" s="353"/>
      <c r="G21" s="353"/>
      <c r="H21" s="354"/>
      <c r="I21" s="73">
        <f>SUMIF(FP!I:I,Doklady!$B$1&amp;A21,FP!D:D)</f>
        <v>0</v>
      </c>
      <c r="T21" s="86"/>
    </row>
    <row r="22" spans="1:20" x14ac:dyDescent="0.15">
      <c r="A22" s="135" t="s">
        <v>349</v>
      </c>
      <c r="B22" s="359" t="s">
        <v>350</v>
      </c>
      <c r="C22" s="360"/>
      <c r="D22" s="360"/>
      <c r="E22" s="360"/>
      <c r="F22" s="360"/>
      <c r="G22" s="360"/>
      <c r="H22" s="361"/>
      <c r="I22" s="73">
        <f>SUMIF(FP!I:I,Doklady!$B$1&amp;A22,FP!D:D)</f>
        <v>25000</v>
      </c>
      <c r="T22" s="86"/>
    </row>
    <row r="23" spans="1:20" ht="12" x14ac:dyDescent="0.15">
      <c r="A23" s="115" t="s">
        <v>351</v>
      </c>
      <c r="B23" s="352" t="s">
        <v>352</v>
      </c>
      <c r="C23" s="353"/>
      <c r="D23" s="353"/>
      <c r="E23" s="353"/>
      <c r="F23" s="353"/>
      <c r="G23" s="353"/>
      <c r="H23" s="354"/>
      <c r="I23" s="73">
        <f>SUMIF(FP!I:I,Doklady!$B$1&amp;A23,FP!D:D)</f>
        <v>0</v>
      </c>
      <c r="T23" s="86"/>
    </row>
    <row r="24" spans="1:20" x14ac:dyDescent="0.15">
      <c r="A24" s="135" t="s">
        <v>353</v>
      </c>
      <c r="B24" s="352" t="s">
        <v>354</v>
      </c>
      <c r="C24" s="353"/>
      <c r="D24" s="353"/>
      <c r="E24" s="353"/>
      <c r="F24" s="353"/>
      <c r="G24" s="353"/>
      <c r="H24" s="354"/>
      <c r="I24" s="73">
        <f>SUMIF(FP!I:I,Doklady!$B$1&amp;A24,FP!D:D)</f>
        <v>0</v>
      </c>
      <c r="T24" s="86"/>
    </row>
    <row r="25" spans="1:20" ht="12" x14ac:dyDescent="0.15">
      <c r="A25" s="115" t="s">
        <v>355</v>
      </c>
      <c r="B25" s="375" t="s">
        <v>2235</v>
      </c>
      <c r="C25" s="376"/>
      <c r="D25" s="376"/>
      <c r="E25" s="376"/>
      <c r="F25" s="376"/>
      <c r="G25" s="376"/>
      <c r="H25" s="377"/>
      <c r="I25" s="73">
        <f>SUMIF(FP!I:I,Doklady!$B$1&amp;A25,FP!D:D)</f>
        <v>0</v>
      </c>
      <c r="T25" s="86"/>
    </row>
    <row r="26" spans="1:20" x14ac:dyDescent="0.15">
      <c r="A26" s="135" t="s">
        <v>356</v>
      </c>
      <c r="B26" s="352" t="s">
        <v>357</v>
      </c>
      <c r="C26" s="353"/>
      <c r="D26" s="353"/>
      <c r="E26" s="353"/>
      <c r="F26" s="353"/>
      <c r="G26" s="353"/>
      <c r="H26" s="354"/>
      <c r="I26" s="73">
        <f>SUMIF(FP!I:I,Doklady!$B$1&amp;A26,FP!D:D)</f>
        <v>0</v>
      </c>
      <c r="T26" s="86"/>
    </row>
    <row r="27" spans="1:20" ht="12" x14ac:dyDescent="0.15">
      <c r="A27" s="115" t="s">
        <v>358</v>
      </c>
      <c r="B27" s="352" t="s">
        <v>359</v>
      </c>
      <c r="C27" s="353"/>
      <c r="D27" s="353"/>
      <c r="E27" s="353"/>
      <c r="F27" s="353"/>
      <c r="G27" s="353"/>
      <c r="H27" s="354"/>
      <c r="I27" s="73">
        <f>SUMIF(FP!I:I,Doklady!$B$1&amp;A27,FP!D:D)</f>
        <v>0</v>
      </c>
      <c r="T27" s="86"/>
    </row>
    <row r="28" spans="1:20" x14ac:dyDescent="0.15">
      <c r="A28" s="135" t="s">
        <v>360</v>
      </c>
      <c r="B28" s="352" t="s">
        <v>2989</v>
      </c>
      <c r="C28" s="353"/>
      <c r="D28" s="353"/>
      <c r="E28" s="353"/>
      <c r="F28" s="353"/>
      <c r="G28" s="353"/>
      <c r="H28" s="354"/>
      <c r="I28" s="73">
        <f>SUMIF(FP!I:I,Doklady!$B$1&amp;A28,FP!D:D)</f>
        <v>0</v>
      </c>
      <c r="T28" s="86"/>
    </row>
    <row r="29" spans="1:20" ht="12" x14ac:dyDescent="0.15">
      <c r="A29" s="115" t="s">
        <v>362</v>
      </c>
      <c r="B29" s="352" t="s">
        <v>363</v>
      </c>
      <c r="C29" s="353"/>
      <c r="D29" s="353"/>
      <c r="E29" s="353"/>
      <c r="F29" s="353"/>
      <c r="G29" s="353"/>
      <c r="H29" s="354"/>
      <c r="I29" s="73">
        <f>SUMIF(FP!I:I,Doklady!$B$1&amp;A29,FP!D:D)</f>
        <v>0</v>
      </c>
      <c r="T29" s="86"/>
    </row>
    <row r="30" spans="1:20" hidden="1" x14ac:dyDescent="0.15">
      <c r="A30" s="135" t="s">
        <v>364</v>
      </c>
      <c r="B30" s="352"/>
      <c r="C30" s="353"/>
      <c r="D30" s="353"/>
      <c r="E30" s="353"/>
      <c r="F30" s="353"/>
      <c r="G30" s="353"/>
      <c r="H30" s="354"/>
      <c r="I30" s="73">
        <f>SUMIF(FP!I:I,Doklady!$B$1&amp;A30,FP!D:D)</f>
        <v>0</v>
      </c>
      <c r="T30" s="86"/>
    </row>
    <row r="31" spans="1:20" ht="12" hidden="1" x14ac:dyDescent="0.15">
      <c r="A31" s="115" t="s">
        <v>365</v>
      </c>
      <c r="B31" s="352"/>
      <c r="C31" s="353"/>
      <c r="D31" s="353"/>
      <c r="E31" s="353"/>
      <c r="F31" s="353"/>
      <c r="G31" s="353"/>
      <c r="H31" s="354"/>
      <c r="I31" s="73">
        <f>SUMIF(FP!I:I,Doklady!$B$1&amp;A31,FP!D:D)</f>
        <v>0</v>
      </c>
      <c r="T31" s="86"/>
    </row>
    <row r="32" spans="1:20" hidden="1" x14ac:dyDescent="0.15">
      <c r="A32" s="135" t="s">
        <v>366</v>
      </c>
      <c r="B32" s="348"/>
      <c r="C32" s="349"/>
      <c r="D32" s="349"/>
      <c r="E32" s="349"/>
      <c r="F32" s="349"/>
      <c r="G32" s="349"/>
      <c r="H32" s="350"/>
      <c r="I32" s="73">
        <f>SUMIF(FP!I:I,Doklady!$B$1&amp;A32,FP!D:D)</f>
        <v>0</v>
      </c>
      <c r="T32" s="86"/>
    </row>
    <row r="33" spans="1:21" ht="12" hidden="1" x14ac:dyDescent="0.15">
      <c r="A33" s="115" t="s">
        <v>367</v>
      </c>
      <c r="B33" s="348"/>
      <c r="C33" s="349"/>
      <c r="D33" s="349"/>
      <c r="E33" s="349"/>
      <c r="F33" s="349"/>
      <c r="G33" s="349"/>
      <c r="H33" s="350"/>
      <c r="I33" s="73">
        <f>SUMIF(FP!I:I,Doklady!$B$1&amp;A33,FP!D:D)</f>
        <v>0</v>
      </c>
      <c r="T33" s="86"/>
    </row>
    <row r="34" spans="1:21" hidden="1" x14ac:dyDescent="0.15">
      <c r="A34" s="135" t="s">
        <v>368</v>
      </c>
      <c r="B34" s="351"/>
      <c r="C34" s="351"/>
      <c r="D34" s="351"/>
      <c r="E34" s="351"/>
      <c r="F34" s="351"/>
      <c r="G34" s="351"/>
      <c r="H34" s="351"/>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65"/>
      <c r="B50" s="366"/>
      <c r="C50" s="366"/>
      <c r="D50" s="366"/>
      <c r="E50" s="366"/>
      <c r="F50" s="366"/>
      <c r="G50" s="366"/>
      <c r="H50" s="366"/>
      <c r="I50" s="366"/>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f</v>
      </c>
      <c r="B53" s="119" t="str">
        <f>Doklady!H1</f>
        <v xml:space="preserve">podpora činnosti a účasť na medzinárodných univerzitných hokejových súťažiach </v>
      </c>
      <c r="C53" s="73">
        <f>IF(A53&lt;&gt;"",INDEX(FP!D:D,Doklady!B$2+(ROW()-53)),"")</f>
        <v>25000</v>
      </c>
      <c r="D53" s="73">
        <f>IF(A53&lt;&gt;"",Doklady!I1-Doklady!J1,"")</f>
        <v>25000</v>
      </c>
      <c r="E53" s="73">
        <f>IF(A53&lt;&gt;"",MIN(D53,C53)*Doklady!C1/(1-Doklady!C1),"")</f>
        <v>0</v>
      </c>
      <c r="F53" s="71">
        <f>IF(A53&lt;&gt;"",Doklady!J1,"")</f>
        <v>0</v>
      </c>
      <c r="G53" s="73">
        <f>+IFERROR(HLOOKUP(IF(RIGHT(B53,15)="bežné transfery",LEFT(B53,LEN(B53)-18),0),$J$40:$K$42,3,0),MIN(C53,D53))</f>
        <v>25000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25000</v>
      </c>
      <c r="D130" s="228">
        <f t="shared" ref="D130:I130" si="9">SUM(D53:D129)</f>
        <v>25000</v>
      </c>
      <c r="E130" s="228">
        <f t="shared" si="9"/>
        <v>0</v>
      </c>
      <c r="F130" s="228">
        <f t="shared" si="9"/>
        <v>0</v>
      </c>
      <c r="G130" s="228">
        <f t="shared" si="9"/>
        <v>25000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8"/>
      <c r="E140" s="378"/>
      <c r="F140" s="378"/>
      <c r="G140" s="378"/>
      <c r="H140" s="378"/>
      <c r="I140" s="378"/>
      <c r="J140" s="85"/>
    </row>
    <row r="141" spans="1:26" ht="68.25" customHeight="1" x14ac:dyDescent="0.15">
      <c r="A141" s="9"/>
      <c r="B141" s="281" t="s">
        <v>3146</v>
      </c>
      <c r="C141" s="214"/>
      <c r="D141" s="362" t="s">
        <v>393</v>
      </c>
      <c r="E141" s="362"/>
      <c r="F141" s="362"/>
      <c r="G141" s="362"/>
      <c r="H141" s="362"/>
      <c r="I141" s="362"/>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8" zoomScale="120" zoomScaleNormal="120" workbookViewId="0">
      <selection activeCell="J152" sqref="J152"/>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 xml:space="preserve">f - podpora činnosti a účasť na medzinárodných univerzitných hokejových súťažiach </v>
      </c>
      <c r="B1" s="232" t="str">
        <f>INDEX(Adr!A:A,B102+1)</f>
        <v>50879391</v>
      </c>
      <c r="C1" s="233">
        <f>IF(ROW()&lt;=B$3,INDEX(FP!E:E,B$2+ROW()-1),"")</f>
        <v>0</v>
      </c>
      <c r="D1" s="234" t="str">
        <f>IF(ROW()&lt;=B$3,INDEX(FP!F:F,B$2+ROW()-1),"")</f>
        <v>f</v>
      </c>
      <c r="E1" s="234"/>
      <c r="F1" s="234" t="str">
        <f>IF(ROW()&lt;=B$3,INDEX(FP!G:G,B$2+ROW()-1),"")</f>
        <v>026 03</v>
      </c>
      <c r="G1" s="234"/>
      <c r="H1" s="235" t="str">
        <f>IF(ROW()&lt;=B$3,INDEX(FP!C:C,B$2+ROW()-1),"")</f>
        <v xml:space="preserve">podpora činnosti a účasť na medzinárodných univerzitných hokejových súťažiach </v>
      </c>
      <c r="I1" s="236">
        <f t="shared" ref="I1:I6" si="0">IF(ROW()&lt;=B$3,SUMIF(A$107:A$10042,A1,I$107:I$10042),"")</f>
        <v>25000</v>
      </c>
      <c r="J1" s="236">
        <f t="shared" ref="J1:J32" si="1">IF(ROW()&lt;=B$3,SUMIFS(I$103:I$50042,A$103:A$50042,K1,J$103:J$50042,L1),"")</f>
        <v>0</v>
      </c>
      <c r="K1" s="110" t="str">
        <f>$A1</f>
        <v xml:space="preserve">f - podpora činnosti a účasť na medzinárodných univerzitných hokejových súťažiach </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48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26" t="s">
        <v>329</v>
      </c>
      <c r="B100" s="326"/>
      <c r="C100" s="326"/>
      <c r="D100" s="326"/>
      <c r="E100" s="326"/>
      <c r="F100" s="326"/>
      <c r="G100" s="326"/>
      <c r="H100" s="326"/>
      <c r="I100" s="328" t="s">
        <v>2991</v>
      </c>
      <c r="J100" s="328"/>
      <c r="K100" s="89"/>
    </row>
    <row r="101" spans="1:25" ht="16" x14ac:dyDescent="0.2">
      <c r="A101" s="326"/>
      <c r="B101" s="326"/>
      <c r="C101" s="326"/>
      <c r="D101" s="326"/>
      <c r="E101" s="326"/>
      <c r="F101" s="326"/>
      <c r="G101" s="326"/>
      <c r="H101" s="326"/>
      <c r="I101" s="327">
        <v>45961</v>
      </c>
      <c r="J101" s="327"/>
    </row>
    <row r="102" spans="1:25" ht="14" x14ac:dyDescent="0.15">
      <c r="A102" s="249" t="s">
        <v>398</v>
      </c>
      <c r="B102" s="250">
        <v>31</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2996</v>
      </c>
      <c r="B107" s="14" t="s">
        <v>2997</v>
      </c>
      <c r="C107" s="14" t="s">
        <v>3024</v>
      </c>
      <c r="D107" s="16">
        <v>45701</v>
      </c>
      <c r="E107" s="16"/>
      <c r="F107" s="14" t="s">
        <v>3051</v>
      </c>
      <c r="G107" s="14">
        <v>35858541</v>
      </c>
      <c r="H107" s="14" t="s">
        <v>3071</v>
      </c>
      <c r="I107" s="15">
        <v>152.77000000000001</v>
      </c>
      <c r="J107" s="77">
        <v>10</v>
      </c>
      <c r="K107" s="92"/>
    </row>
    <row r="108" spans="1:25" ht="24" x14ac:dyDescent="0.15">
      <c r="A108" s="14" t="s">
        <v>2996</v>
      </c>
      <c r="B108" s="14" t="s">
        <v>2998</v>
      </c>
      <c r="C108" s="14" t="s">
        <v>3025</v>
      </c>
      <c r="D108" s="16">
        <v>45701</v>
      </c>
      <c r="E108" s="16"/>
      <c r="F108" s="14" t="s">
        <v>3051</v>
      </c>
      <c r="G108" s="14">
        <v>35858541</v>
      </c>
      <c r="H108" s="14" t="s">
        <v>3071</v>
      </c>
      <c r="I108" s="15">
        <v>140.22</v>
      </c>
      <c r="J108" s="77">
        <v>10</v>
      </c>
      <c r="K108" s="92"/>
    </row>
    <row r="109" spans="1:25" ht="24" x14ac:dyDescent="0.15">
      <c r="A109" s="14" t="s">
        <v>2996</v>
      </c>
      <c r="B109" s="14" t="s">
        <v>2999</v>
      </c>
      <c r="C109" s="14" t="s">
        <v>3026</v>
      </c>
      <c r="D109" s="16">
        <v>45741</v>
      </c>
      <c r="E109" s="16"/>
      <c r="F109" s="14" t="s">
        <v>3051</v>
      </c>
      <c r="G109" s="14">
        <v>35858541</v>
      </c>
      <c r="H109" s="14" t="s">
        <v>3071</v>
      </c>
      <c r="I109" s="15">
        <v>194.84</v>
      </c>
      <c r="J109" s="77">
        <v>10</v>
      </c>
      <c r="K109" s="92"/>
    </row>
    <row r="110" spans="1:25" ht="24" x14ac:dyDescent="0.15">
      <c r="A110" s="14" t="s">
        <v>2996</v>
      </c>
      <c r="B110" s="14" t="s">
        <v>3000</v>
      </c>
      <c r="C110" s="14" t="s">
        <v>3027</v>
      </c>
      <c r="D110" s="16">
        <v>45751</v>
      </c>
      <c r="E110" s="16"/>
      <c r="F110" s="14" t="s">
        <v>3051</v>
      </c>
      <c r="G110" s="14">
        <v>35858541</v>
      </c>
      <c r="H110" s="14" t="s">
        <v>3071</v>
      </c>
      <c r="I110" s="15">
        <v>175.4</v>
      </c>
      <c r="J110" s="77">
        <v>10</v>
      </c>
      <c r="K110" s="92"/>
    </row>
    <row r="111" spans="1:25" ht="24" x14ac:dyDescent="0.15">
      <c r="A111" s="14" t="s">
        <v>2996</v>
      </c>
      <c r="B111" s="14" t="s">
        <v>3001</v>
      </c>
      <c r="C111" s="14" t="s">
        <v>3028</v>
      </c>
      <c r="D111" s="16">
        <v>45769</v>
      </c>
      <c r="E111" s="16"/>
      <c r="F111" s="14" t="s">
        <v>3051</v>
      </c>
      <c r="G111" s="14">
        <v>35858541</v>
      </c>
      <c r="H111" s="14" t="s">
        <v>3071</v>
      </c>
      <c r="I111" s="15">
        <v>226.32</v>
      </c>
      <c r="J111" s="77">
        <v>10</v>
      </c>
      <c r="K111" s="92"/>
    </row>
    <row r="112" spans="1:25" ht="24" x14ac:dyDescent="0.15">
      <c r="A112" s="14" t="s">
        <v>2996</v>
      </c>
      <c r="B112" s="14" t="s">
        <v>3002</v>
      </c>
      <c r="C112" s="14" t="s">
        <v>3029</v>
      </c>
      <c r="D112" s="16">
        <v>45791</v>
      </c>
      <c r="E112" s="16"/>
      <c r="F112" s="14" t="s">
        <v>3052</v>
      </c>
      <c r="G112" s="14">
        <v>36039225</v>
      </c>
      <c r="H112" s="14" t="s">
        <v>3072</v>
      </c>
      <c r="I112" s="15">
        <v>1336.5</v>
      </c>
      <c r="J112" s="77">
        <v>10</v>
      </c>
      <c r="K112" s="92"/>
    </row>
    <row r="113" spans="1:11" ht="24" x14ac:dyDescent="0.15">
      <c r="A113" s="14" t="s">
        <v>2996</v>
      </c>
      <c r="B113" s="14" t="s">
        <v>3003</v>
      </c>
      <c r="C113" s="14" t="s">
        <v>3030</v>
      </c>
      <c r="D113" s="16">
        <v>45763</v>
      </c>
      <c r="E113" s="16"/>
      <c r="F113" s="14" t="s">
        <v>3051</v>
      </c>
      <c r="G113" s="14">
        <v>35858541</v>
      </c>
      <c r="H113" s="14" t="s">
        <v>3071</v>
      </c>
      <c r="I113" s="15">
        <v>113.41</v>
      </c>
      <c r="J113" s="77">
        <v>10</v>
      </c>
      <c r="K113" s="92"/>
    </row>
    <row r="114" spans="1:11" ht="24" x14ac:dyDescent="0.15">
      <c r="A114" s="14" t="s">
        <v>2996</v>
      </c>
      <c r="B114" s="14" t="s">
        <v>3004</v>
      </c>
      <c r="C114" s="14" t="s">
        <v>3031</v>
      </c>
      <c r="D114" s="16">
        <v>45825</v>
      </c>
      <c r="E114" s="16"/>
      <c r="F114" s="14" t="s">
        <v>3053</v>
      </c>
      <c r="G114" s="14">
        <v>36039225</v>
      </c>
      <c r="H114" s="14" t="s">
        <v>3072</v>
      </c>
      <c r="I114" s="15">
        <v>792</v>
      </c>
      <c r="J114" s="77">
        <v>10</v>
      </c>
      <c r="K114" s="92"/>
    </row>
    <row r="115" spans="1:11" ht="24" x14ac:dyDescent="0.15">
      <c r="A115" s="14" t="s">
        <v>2996</v>
      </c>
      <c r="B115" s="14" t="s">
        <v>3005</v>
      </c>
      <c r="C115" s="14" t="s">
        <v>3032</v>
      </c>
      <c r="D115" s="16">
        <v>45825</v>
      </c>
      <c r="E115" s="16"/>
      <c r="F115" s="14" t="s">
        <v>3054</v>
      </c>
      <c r="G115" s="14">
        <v>42280141</v>
      </c>
      <c r="H115" s="14" t="s">
        <v>3073</v>
      </c>
      <c r="I115" s="15">
        <v>900</v>
      </c>
      <c r="J115" s="77">
        <v>10</v>
      </c>
      <c r="K115" s="92"/>
    </row>
    <row r="116" spans="1:11" ht="24" x14ac:dyDescent="0.15">
      <c r="A116" s="14" t="s">
        <v>2996</v>
      </c>
      <c r="B116" s="14" t="s">
        <v>3006</v>
      </c>
      <c r="C116" s="14" t="s">
        <v>3033</v>
      </c>
      <c r="D116" s="16">
        <v>45877</v>
      </c>
      <c r="E116" s="16"/>
      <c r="F116" s="14" t="s">
        <v>3055</v>
      </c>
      <c r="G116" s="14">
        <v>35700106</v>
      </c>
      <c r="H116" s="14" t="s">
        <v>3074</v>
      </c>
      <c r="I116" s="15">
        <v>111.01</v>
      </c>
      <c r="J116" s="77">
        <v>10</v>
      </c>
      <c r="K116" s="92"/>
    </row>
    <row r="117" spans="1:11" ht="24" x14ac:dyDescent="0.15">
      <c r="A117" s="14" t="s">
        <v>2996</v>
      </c>
      <c r="B117" s="14" t="s">
        <v>3007</v>
      </c>
      <c r="C117" s="14" t="s">
        <v>3034</v>
      </c>
      <c r="D117" s="16">
        <v>45912</v>
      </c>
      <c r="E117" s="16"/>
      <c r="F117" s="14" t="s">
        <v>3056</v>
      </c>
      <c r="G117" s="14">
        <v>41056825</v>
      </c>
      <c r="H117" s="14" t="s">
        <v>3075</v>
      </c>
      <c r="I117" s="15">
        <v>360</v>
      </c>
      <c r="J117" s="77">
        <v>10</v>
      </c>
      <c r="K117" s="92"/>
    </row>
    <row r="118" spans="1:11" ht="24" x14ac:dyDescent="0.15">
      <c r="A118" s="14" t="s">
        <v>2996</v>
      </c>
      <c r="B118" s="14" t="s">
        <v>3008</v>
      </c>
      <c r="C118" s="14" t="s">
        <v>3035</v>
      </c>
      <c r="D118" s="16">
        <v>45947</v>
      </c>
      <c r="E118" s="16"/>
      <c r="F118" s="14" t="s">
        <v>3057</v>
      </c>
      <c r="G118" s="14">
        <v>35858541</v>
      </c>
      <c r="H118" s="14" t="s">
        <v>3071</v>
      </c>
      <c r="I118" s="15">
        <v>984</v>
      </c>
      <c r="J118" s="77">
        <v>10</v>
      </c>
      <c r="K118" s="92"/>
    </row>
    <row r="119" spans="1:11" ht="24" x14ac:dyDescent="0.15">
      <c r="A119" s="14" t="s">
        <v>2996</v>
      </c>
      <c r="B119" s="14" t="s">
        <v>3009</v>
      </c>
      <c r="C119" s="14" t="s">
        <v>3036</v>
      </c>
      <c r="D119" s="16">
        <v>45911</v>
      </c>
      <c r="E119" s="16"/>
      <c r="F119" s="14" t="s">
        <v>3058</v>
      </c>
      <c r="G119" s="14">
        <v>36434060</v>
      </c>
      <c r="H119" s="14" t="s">
        <v>3076</v>
      </c>
      <c r="I119" s="15">
        <v>208.58</v>
      </c>
      <c r="J119" s="77">
        <v>10</v>
      </c>
      <c r="K119" s="92"/>
    </row>
    <row r="120" spans="1:11" ht="24" x14ac:dyDescent="0.15">
      <c r="A120" s="14" t="s">
        <v>2996</v>
      </c>
      <c r="B120" s="14" t="s">
        <v>3010</v>
      </c>
      <c r="C120" s="14" t="s">
        <v>3037</v>
      </c>
      <c r="D120" s="16">
        <v>45911</v>
      </c>
      <c r="E120" s="16"/>
      <c r="F120" s="14" t="s">
        <v>3059</v>
      </c>
      <c r="G120" s="14">
        <v>55993591</v>
      </c>
      <c r="H120" s="14" t="s">
        <v>3077</v>
      </c>
      <c r="I120" s="15">
        <v>454.85</v>
      </c>
      <c r="J120" s="77">
        <v>10</v>
      </c>
      <c r="K120" s="92"/>
    </row>
    <row r="121" spans="1:11" ht="24" x14ac:dyDescent="0.15">
      <c r="A121" s="14" t="s">
        <v>2996</v>
      </c>
      <c r="B121" s="14" t="s">
        <v>3011</v>
      </c>
      <c r="C121" s="14" t="s">
        <v>3038</v>
      </c>
      <c r="D121" s="16">
        <v>45911</v>
      </c>
      <c r="E121" s="16"/>
      <c r="F121" s="14" t="s">
        <v>3060</v>
      </c>
      <c r="G121" s="14">
        <v>36039225</v>
      </c>
      <c r="H121" s="14" t="s">
        <v>3072</v>
      </c>
      <c r="I121" s="15">
        <v>492</v>
      </c>
      <c r="J121" s="77">
        <v>10</v>
      </c>
      <c r="K121" s="92"/>
    </row>
    <row r="122" spans="1:11" ht="24" x14ac:dyDescent="0.15">
      <c r="A122" s="14" t="s">
        <v>2996</v>
      </c>
      <c r="B122" s="14" t="s">
        <v>3012</v>
      </c>
      <c r="C122" s="14" t="s">
        <v>3039</v>
      </c>
      <c r="D122" s="16">
        <v>45925</v>
      </c>
      <c r="E122" s="16"/>
      <c r="F122" s="14" t="s">
        <v>3061</v>
      </c>
      <c r="G122" s="14">
        <v>36434060</v>
      </c>
      <c r="H122" s="14" t="s">
        <v>3076</v>
      </c>
      <c r="I122" s="15">
        <v>156.63</v>
      </c>
      <c r="J122" s="77">
        <v>10</v>
      </c>
      <c r="K122" s="92"/>
    </row>
    <row r="123" spans="1:11" ht="24" x14ac:dyDescent="0.15">
      <c r="A123" s="14" t="s">
        <v>2996</v>
      </c>
      <c r="B123" s="14" t="s">
        <v>3013</v>
      </c>
      <c r="C123" s="14" t="s">
        <v>3040</v>
      </c>
      <c r="D123" s="16">
        <v>45931</v>
      </c>
      <c r="E123" s="16"/>
      <c r="F123" s="14" t="s">
        <v>3062</v>
      </c>
      <c r="G123" s="14">
        <v>26829371</v>
      </c>
      <c r="H123" s="14" t="s">
        <v>3078</v>
      </c>
      <c r="I123" s="15">
        <v>133.1</v>
      </c>
      <c r="J123" s="77">
        <v>10</v>
      </c>
      <c r="K123" s="92"/>
    </row>
    <row r="124" spans="1:11" ht="24" x14ac:dyDescent="0.15">
      <c r="A124" s="14" t="s">
        <v>2996</v>
      </c>
      <c r="B124" s="14" t="s">
        <v>3014</v>
      </c>
      <c r="C124" s="14" t="s">
        <v>3041</v>
      </c>
      <c r="D124" s="16">
        <v>45932</v>
      </c>
      <c r="E124" s="16"/>
      <c r="F124" s="14" t="s">
        <v>3063</v>
      </c>
      <c r="G124" s="14">
        <v>55905986</v>
      </c>
      <c r="H124" s="14" t="s">
        <v>3079</v>
      </c>
      <c r="I124" s="15">
        <v>1700</v>
      </c>
      <c r="J124" s="77">
        <v>10</v>
      </c>
      <c r="K124" s="92"/>
    </row>
    <row r="125" spans="1:11" ht="24" x14ac:dyDescent="0.15">
      <c r="A125" s="14" t="s">
        <v>2996</v>
      </c>
      <c r="B125" s="14" t="s">
        <v>3015</v>
      </c>
      <c r="C125" s="14" t="s">
        <v>3042</v>
      </c>
      <c r="D125" s="16">
        <v>45936</v>
      </c>
      <c r="E125" s="16"/>
      <c r="F125" s="14" t="s">
        <v>3064</v>
      </c>
      <c r="G125" s="14">
        <v>36434060</v>
      </c>
      <c r="H125" s="14" t="s">
        <v>3076</v>
      </c>
      <c r="I125" s="15">
        <v>180.39</v>
      </c>
      <c r="J125" s="77">
        <v>10</v>
      </c>
      <c r="K125" s="92"/>
    </row>
    <row r="126" spans="1:11" ht="24" x14ac:dyDescent="0.15">
      <c r="A126" s="14" t="s">
        <v>2996</v>
      </c>
      <c r="B126" s="14" t="s">
        <v>3016</v>
      </c>
      <c r="C126" s="14" t="s">
        <v>3043</v>
      </c>
      <c r="D126" s="16">
        <v>45943</v>
      </c>
      <c r="E126" s="16"/>
      <c r="F126" s="14" t="s">
        <v>3055</v>
      </c>
      <c r="G126" s="14">
        <v>35700106</v>
      </c>
      <c r="H126" s="14" t="s">
        <v>3074</v>
      </c>
      <c r="I126" s="15">
        <v>410.51</v>
      </c>
      <c r="J126" s="77">
        <v>10</v>
      </c>
      <c r="K126" s="92"/>
    </row>
    <row r="127" spans="1:11" ht="24" x14ac:dyDescent="0.15">
      <c r="A127" s="14" t="s">
        <v>2996</v>
      </c>
      <c r="B127" s="14" t="s">
        <v>3017</v>
      </c>
      <c r="C127" s="14" t="s">
        <v>3044</v>
      </c>
      <c r="D127" s="16">
        <v>45950</v>
      </c>
      <c r="E127" s="16"/>
      <c r="F127" s="14" t="s">
        <v>3065</v>
      </c>
      <c r="G127" s="14">
        <v>56867433</v>
      </c>
      <c r="H127" s="14" t="s">
        <v>3080</v>
      </c>
      <c r="I127" s="15">
        <v>250</v>
      </c>
      <c r="J127" s="77">
        <v>10</v>
      </c>
      <c r="K127" s="92"/>
    </row>
    <row r="128" spans="1:11" ht="24" x14ac:dyDescent="0.15">
      <c r="A128" s="14" t="s">
        <v>2996</v>
      </c>
      <c r="B128" s="14" t="s">
        <v>3018</v>
      </c>
      <c r="C128" s="14" t="s">
        <v>3045</v>
      </c>
      <c r="D128" s="16">
        <v>45954</v>
      </c>
      <c r="E128" s="16"/>
      <c r="F128" s="14" t="s">
        <v>3066</v>
      </c>
      <c r="G128" s="14">
        <v>36039225</v>
      </c>
      <c r="H128" s="14" t="s">
        <v>3072</v>
      </c>
      <c r="I128" s="15">
        <v>1102.5</v>
      </c>
      <c r="J128" s="77">
        <v>10</v>
      </c>
      <c r="K128" s="92"/>
    </row>
    <row r="129" spans="1:11" ht="24" x14ac:dyDescent="0.15">
      <c r="A129" s="14" t="s">
        <v>2996</v>
      </c>
      <c r="B129" s="14" t="s">
        <v>3019</v>
      </c>
      <c r="C129" s="14" t="s">
        <v>3046</v>
      </c>
      <c r="D129" s="16">
        <v>45954</v>
      </c>
      <c r="E129" s="16"/>
      <c r="F129" s="14" t="s">
        <v>3067</v>
      </c>
      <c r="G129" s="14">
        <v>35858541</v>
      </c>
      <c r="H129" s="14" t="s">
        <v>3071</v>
      </c>
      <c r="I129" s="15">
        <v>1396.1</v>
      </c>
      <c r="J129" s="77">
        <v>10</v>
      </c>
      <c r="K129" s="92"/>
    </row>
    <row r="130" spans="1:11" ht="24" x14ac:dyDescent="0.15">
      <c r="A130" s="14" t="s">
        <v>2996</v>
      </c>
      <c r="B130" s="14" t="s">
        <v>3020</v>
      </c>
      <c r="C130" s="14" t="s">
        <v>3047</v>
      </c>
      <c r="D130" s="16">
        <v>45960</v>
      </c>
      <c r="E130" s="16"/>
      <c r="F130" s="14" t="s">
        <v>3068</v>
      </c>
      <c r="G130" s="14">
        <v>35858541</v>
      </c>
      <c r="H130" s="14" t="s">
        <v>3071</v>
      </c>
      <c r="I130" s="15">
        <v>660.52</v>
      </c>
      <c r="J130" s="77">
        <v>10</v>
      </c>
      <c r="K130" s="92"/>
    </row>
    <row r="131" spans="1:11" ht="24" x14ac:dyDescent="0.15">
      <c r="A131" s="14" t="s">
        <v>2996</v>
      </c>
      <c r="B131" s="14" t="s">
        <v>3021</v>
      </c>
      <c r="C131" s="14" t="s">
        <v>3048</v>
      </c>
      <c r="D131" s="16">
        <v>45961</v>
      </c>
      <c r="E131" s="16"/>
      <c r="F131" s="14" t="s">
        <v>3105</v>
      </c>
      <c r="G131" s="14">
        <v>56250363</v>
      </c>
      <c r="H131" s="14" t="s">
        <v>3081</v>
      </c>
      <c r="I131" s="15">
        <v>117.3</v>
      </c>
      <c r="J131" s="77">
        <v>10</v>
      </c>
      <c r="K131" s="92"/>
    </row>
    <row r="132" spans="1:11" ht="24" x14ac:dyDescent="0.15">
      <c r="A132" s="14" t="s">
        <v>2996</v>
      </c>
      <c r="B132" s="14" t="s">
        <v>3022</v>
      </c>
      <c r="C132" s="14" t="s">
        <v>3049</v>
      </c>
      <c r="D132" s="16">
        <v>45964</v>
      </c>
      <c r="E132" s="16"/>
      <c r="F132" s="14" t="s">
        <v>3069</v>
      </c>
      <c r="G132" s="14">
        <v>55905986</v>
      </c>
      <c r="H132" s="14" t="s">
        <v>3079</v>
      </c>
      <c r="I132" s="15">
        <v>850</v>
      </c>
      <c r="J132" s="77">
        <v>10</v>
      </c>
      <c r="K132" s="92"/>
    </row>
    <row r="133" spans="1:11" ht="24" x14ac:dyDescent="0.15">
      <c r="A133" s="14" t="s">
        <v>2996</v>
      </c>
      <c r="B133" s="14" t="s">
        <v>3023</v>
      </c>
      <c r="C133" s="14" t="s">
        <v>3050</v>
      </c>
      <c r="D133" s="16">
        <v>45964</v>
      </c>
      <c r="E133" s="16"/>
      <c r="F133" s="14" t="s">
        <v>3070</v>
      </c>
      <c r="G133" s="14">
        <v>57182931</v>
      </c>
      <c r="H133" s="14" t="s">
        <v>3082</v>
      </c>
      <c r="I133" s="15">
        <v>1100</v>
      </c>
      <c r="J133" s="77">
        <v>10</v>
      </c>
      <c r="K133" s="92"/>
    </row>
    <row r="134" spans="1:11" ht="24" x14ac:dyDescent="0.15">
      <c r="A134" s="14" t="s">
        <v>2996</v>
      </c>
      <c r="B134" s="14" t="s">
        <v>3083</v>
      </c>
      <c r="C134" s="14" t="s">
        <v>3084</v>
      </c>
      <c r="D134" s="16">
        <v>45966</v>
      </c>
      <c r="E134" s="16"/>
      <c r="F134" s="14" t="s">
        <v>3085</v>
      </c>
      <c r="G134" s="14" t="s">
        <v>3086</v>
      </c>
      <c r="H134" s="14" t="s">
        <v>3087</v>
      </c>
      <c r="I134" s="15">
        <v>2600</v>
      </c>
      <c r="J134" s="77">
        <v>10</v>
      </c>
      <c r="K134" s="92"/>
    </row>
    <row r="135" spans="1:11" ht="24" x14ac:dyDescent="0.15">
      <c r="A135" s="14" t="s">
        <v>2996</v>
      </c>
      <c r="B135" s="14" t="s">
        <v>3088</v>
      </c>
      <c r="C135" s="14" t="s">
        <v>3089</v>
      </c>
      <c r="D135" s="16">
        <v>45966</v>
      </c>
      <c r="E135" s="16"/>
      <c r="F135" s="14" t="s">
        <v>3090</v>
      </c>
      <c r="G135" s="14" t="s">
        <v>3091</v>
      </c>
      <c r="H135" s="14" t="s">
        <v>3077</v>
      </c>
      <c r="I135" s="15">
        <v>94</v>
      </c>
      <c r="J135" s="77">
        <v>10</v>
      </c>
      <c r="K135" s="92"/>
    </row>
    <row r="136" spans="1:11" ht="24" x14ac:dyDescent="0.15">
      <c r="A136" s="14" t="s">
        <v>2996</v>
      </c>
      <c r="B136" s="14" t="s">
        <v>3092</v>
      </c>
      <c r="C136" s="14" t="s">
        <v>3093</v>
      </c>
      <c r="D136" s="16">
        <v>45979</v>
      </c>
      <c r="E136" s="16"/>
      <c r="F136" s="14" t="s">
        <v>3094</v>
      </c>
      <c r="G136" s="14"/>
      <c r="H136" s="14" t="s">
        <v>3095</v>
      </c>
      <c r="I136" s="15">
        <v>1000</v>
      </c>
      <c r="J136" s="77">
        <v>10</v>
      </c>
      <c r="K136" s="92"/>
    </row>
    <row r="137" spans="1:11" ht="24" x14ac:dyDescent="0.15">
      <c r="A137" s="14" t="s">
        <v>2996</v>
      </c>
      <c r="B137" s="14" t="s">
        <v>3096</v>
      </c>
      <c r="C137" s="14" t="s">
        <v>3097</v>
      </c>
      <c r="D137" s="16">
        <v>45985</v>
      </c>
      <c r="E137" s="16"/>
      <c r="F137" s="14" t="s">
        <v>3098</v>
      </c>
      <c r="G137" s="14">
        <v>36039225</v>
      </c>
      <c r="H137" s="14" t="s">
        <v>3072</v>
      </c>
      <c r="I137" s="15">
        <v>1356</v>
      </c>
      <c r="J137" s="77">
        <v>10</v>
      </c>
      <c r="K137" s="92"/>
    </row>
    <row r="138" spans="1:11" ht="24" x14ac:dyDescent="0.15">
      <c r="A138" s="14" t="s">
        <v>2996</v>
      </c>
      <c r="B138" s="14" t="s">
        <v>3099</v>
      </c>
      <c r="C138" s="14" t="s">
        <v>3100</v>
      </c>
      <c r="D138" s="16">
        <v>45993</v>
      </c>
      <c r="E138" s="16"/>
      <c r="F138" s="14" t="s">
        <v>3101</v>
      </c>
      <c r="G138" s="14">
        <v>55905986</v>
      </c>
      <c r="H138" s="14" t="s">
        <v>3079</v>
      </c>
      <c r="I138" s="15">
        <v>850</v>
      </c>
      <c r="J138" s="77">
        <v>10</v>
      </c>
      <c r="K138" s="92"/>
    </row>
    <row r="139" spans="1:11" ht="24" x14ac:dyDescent="0.15">
      <c r="A139" s="14" t="s">
        <v>2996</v>
      </c>
      <c r="B139" s="14" t="s">
        <v>3102</v>
      </c>
      <c r="C139" s="14" t="s">
        <v>3103</v>
      </c>
      <c r="D139" s="16">
        <v>46000</v>
      </c>
      <c r="E139" s="16"/>
      <c r="F139" s="14" t="s">
        <v>3104</v>
      </c>
      <c r="G139" s="14">
        <v>56250363</v>
      </c>
      <c r="H139" s="14" t="s">
        <v>3081</v>
      </c>
      <c r="I139" s="15">
        <v>234.6</v>
      </c>
      <c r="J139" s="77">
        <v>10</v>
      </c>
      <c r="K139" s="92"/>
    </row>
    <row r="140" spans="1:11" ht="24" x14ac:dyDescent="0.15">
      <c r="A140" s="14" t="s">
        <v>2996</v>
      </c>
      <c r="B140" s="14" t="s">
        <v>3106</v>
      </c>
      <c r="C140" s="14" t="s">
        <v>3107</v>
      </c>
      <c r="D140" s="16">
        <v>46000</v>
      </c>
      <c r="E140" s="16"/>
      <c r="F140" s="14" t="s">
        <v>3108</v>
      </c>
      <c r="G140" s="14">
        <v>35858541</v>
      </c>
      <c r="H140" s="14" t="s">
        <v>3071</v>
      </c>
      <c r="I140" s="15">
        <v>110.69</v>
      </c>
      <c r="J140" s="77">
        <v>10</v>
      </c>
      <c r="K140" s="92"/>
    </row>
    <row r="141" spans="1:11" ht="24" x14ac:dyDescent="0.15">
      <c r="A141" s="14" t="s">
        <v>2996</v>
      </c>
      <c r="B141" s="14" t="s">
        <v>3109</v>
      </c>
      <c r="C141" s="14" t="s">
        <v>3110</v>
      </c>
      <c r="D141" s="16">
        <v>46001</v>
      </c>
      <c r="E141" s="16"/>
      <c r="F141" s="14" t="s">
        <v>3111</v>
      </c>
      <c r="G141" s="14">
        <v>35858541</v>
      </c>
      <c r="H141" s="14" t="s">
        <v>3071</v>
      </c>
      <c r="I141" s="15">
        <v>132.66</v>
      </c>
      <c r="J141" s="77">
        <v>10</v>
      </c>
      <c r="K141" s="92"/>
    </row>
    <row r="142" spans="1:11" ht="24" x14ac:dyDescent="0.15">
      <c r="A142" s="14" t="s">
        <v>2996</v>
      </c>
      <c r="B142" s="14" t="s">
        <v>3112</v>
      </c>
      <c r="C142" s="14" t="s">
        <v>3113</v>
      </c>
      <c r="D142" s="16">
        <v>46008</v>
      </c>
      <c r="E142" s="16"/>
      <c r="F142" s="14" t="s">
        <v>3055</v>
      </c>
      <c r="G142" s="14">
        <v>35700106</v>
      </c>
      <c r="H142" s="14" t="s">
        <v>3074</v>
      </c>
      <c r="I142" s="15">
        <v>191.72</v>
      </c>
      <c r="J142" s="77">
        <v>10</v>
      </c>
      <c r="K142" s="92"/>
    </row>
    <row r="143" spans="1:11" ht="24" x14ac:dyDescent="0.15">
      <c r="A143" s="14" t="s">
        <v>2996</v>
      </c>
      <c r="B143" s="14" t="s">
        <v>3114</v>
      </c>
      <c r="C143" s="14" t="s">
        <v>3115</v>
      </c>
      <c r="D143" s="16">
        <v>46008</v>
      </c>
      <c r="E143" s="16"/>
      <c r="F143" s="14" t="s">
        <v>3116</v>
      </c>
      <c r="G143" s="14">
        <v>36434060</v>
      </c>
      <c r="H143" s="14" t="s">
        <v>3076</v>
      </c>
      <c r="I143" s="15">
        <v>137.81</v>
      </c>
      <c r="J143" s="77">
        <v>10</v>
      </c>
      <c r="K143" s="92"/>
    </row>
    <row r="144" spans="1:11" ht="24" x14ac:dyDescent="0.15">
      <c r="A144" s="14" t="s">
        <v>2996</v>
      </c>
      <c r="B144" s="14" t="s">
        <v>3117</v>
      </c>
      <c r="C144" s="14" t="s">
        <v>3118</v>
      </c>
      <c r="D144" s="16">
        <v>46008</v>
      </c>
      <c r="E144" s="16"/>
      <c r="F144" s="14" t="s">
        <v>3119</v>
      </c>
      <c r="G144" s="14">
        <v>36434060</v>
      </c>
      <c r="H144" s="14" t="s">
        <v>3076</v>
      </c>
      <c r="I144" s="15">
        <v>265.51</v>
      </c>
      <c r="J144" s="77">
        <v>10</v>
      </c>
      <c r="K144" s="92"/>
    </row>
    <row r="145" spans="1:11" ht="24" x14ac:dyDescent="0.15">
      <c r="A145" s="14" t="s">
        <v>2996</v>
      </c>
      <c r="B145" s="14" t="s">
        <v>3120</v>
      </c>
      <c r="C145" s="14" t="s">
        <v>3121</v>
      </c>
      <c r="D145" s="16">
        <v>46008</v>
      </c>
      <c r="E145" s="16"/>
      <c r="F145" s="14" t="s">
        <v>3067</v>
      </c>
      <c r="G145" s="14">
        <v>35858541</v>
      </c>
      <c r="H145" s="14" t="s">
        <v>3071</v>
      </c>
      <c r="I145" s="15">
        <v>354.99</v>
      </c>
      <c r="J145" s="77">
        <v>10</v>
      </c>
      <c r="K145" s="92"/>
    </row>
    <row r="146" spans="1:11" ht="24" x14ac:dyDescent="0.15">
      <c r="A146" s="14" t="s">
        <v>2996</v>
      </c>
      <c r="B146" s="14" t="s">
        <v>3122</v>
      </c>
      <c r="C146" s="14" t="s">
        <v>3123</v>
      </c>
      <c r="D146" s="16">
        <v>46008</v>
      </c>
      <c r="E146" s="16"/>
      <c r="F146" s="14" t="s">
        <v>3124</v>
      </c>
      <c r="G146" s="14">
        <v>36039225</v>
      </c>
      <c r="H146" s="14" t="s">
        <v>3072</v>
      </c>
      <c r="I146" s="15">
        <v>1194</v>
      </c>
      <c r="J146" s="77">
        <v>10</v>
      </c>
      <c r="K146" s="92"/>
    </row>
    <row r="147" spans="1:11" ht="24" x14ac:dyDescent="0.15">
      <c r="A147" s="14" t="s">
        <v>2996</v>
      </c>
      <c r="B147" s="14" t="s">
        <v>3125</v>
      </c>
      <c r="C147" s="14" t="s">
        <v>3127</v>
      </c>
      <c r="D147" s="16">
        <v>46008</v>
      </c>
      <c r="E147" s="16"/>
      <c r="F147" s="14" t="s">
        <v>3128</v>
      </c>
      <c r="G147" s="14" t="s">
        <v>3126</v>
      </c>
      <c r="H147" s="14" t="s">
        <v>3129</v>
      </c>
      <c r="I147" s="15">
        <v>250</v>
      </c>
      <c r="J147" s="77">
        <v>10</v>
      </c>
      <c r="K147" s="92"/>
    </row>
    <row r="148" spans="1:11" ht="24" x14ac:dyDescent="0.15">
      <c r="A148" s="14" t="s">
        <v>2996</v>
      </c>
      <c r="B148" s="14" t="s">
        <v>3130</v>
      </c>
      <c r="C148" s="14" t="s">
        <v>3131</v>
      </c>
      <c r="D148" s="16">
        <v>46010</v>
      </c>
      <c r="E148" s="16"/>
      <c r="F148" s="14" t="s">
        <v>3132</v>
      </c>
      <c r="G148" s="14" t="s">
        <v>3133</v>
      </c>
      <c r="H148" s="14" t="s">
        <v>3134</v>
      </c>
      <c r="I148" s="15">
        <v>250</v>
      </c>
      <c r="J148" s="77">
        <v>10</v>
      </c>
      <c r="K148" s="92"/>
    </row>
    <row r="149" spans="1:11" ht="24" x14ac:dyDescent="0.15">
      <c r="A149" s="14" t="s">
        <v>2996</v>
      </c>
      <c r="B149" s="14" t="s">
        <v>3135</v>
      </c>
      <c r="C149" s="14" t="s">
        <v>3136</v>
      </c>
      <c r="D149" s="16">
        <v>46010</v>
      </c>
      <c r="E149" s="16"/>
      <c r="F149" s="14" t="s">
        <v>3137</v>
      </c>
      <c r="G149" s="14" t="s">
        <v>3138</v>
      </c>
      <c r="H149" s="14" t="s">
        <v>3139</v>
      </c>
      <c r="I149" s="15">
        <v>410</v>
      </c>
      <c r="J149" s="77">
        <v>10</v>
      </c>
      <c r="K149" s="92"/>
    </row>
    <row r="150" spans="1:11" ht="24" x14ac:dyDescent="0.15">
      <c r="A150" s="14" t="s">
        <v>2996</v>
      </c>
      <c r="B150" s="14" t="s">
        <v>3140</v>
      </c>
      <c r="C150" s="14" t="s">
        <v>3141</v>
      </c>
      <c r="D150" s="16">
        <v>46013</v>
      </c>
      <c r="E150" s="16"/>
      <c r="F150" s="14" t="s">
        <v>3142</v>
      </c>
      <c r="G150" s="14">
        <v>36039225</v>
      </c>
      <c r="H150" s="14" t="s">
        <v>3072</v>
      </c>
      <c r="I150" s="15">
        <v>547.5</v>
      </c>
      <c r="J150" s="77">
        <v>10</v>
      </c>
      <c r="K150" s="92"/>
    </row>
    <row r="151" spans="1:11" ht="24" x14ac:dyDescent="0.15">
      <c r="A151" s="14" t="s">
        <v>2996</v>
      </c>
      <c r="B151" s="14" t="s">
        <v>3143</v>
      </c>
      <c r="C151" s="14" t="s">
        <v>3144</v>
      </c>
      <c r="D151" s="16">
        <v>46021</v>
      </c>
      <c r="E151" s="16"/>
      <c r="F151" s="14" t="s">
        <v>3145</v>
      </c>
      <c r="G151" s="14">
        <v>55905986</v>
      </c>
      <c r="H151" s="14" t="s">
        <v>3079</v>
      </c>
      <c r="I151" s="15">
        <v>321.57</v>
      </c>
      <c r="J151" s="77">
        <v>10</v>
      </c>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1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1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1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1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1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1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1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1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1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1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1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1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1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1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1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1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1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1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1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1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1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1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1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1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1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1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1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1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1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1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1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1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1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1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1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1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1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1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1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1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1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1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1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1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1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1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1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1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1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1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1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1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1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1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1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1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1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1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1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1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1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1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1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1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1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1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1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15">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15">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15">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15">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ht="12" x14ac:dyDescent="0.15">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15">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15">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15">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15">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15">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12" x14ac:dyDescent="0.15">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 x14ac:dyDescent="0.15">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15">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15">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15">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15">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15">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15">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15">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15">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15">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15">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15">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15">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15">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15">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 x14ac:dyDescent="0.15">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 x14ac:dyDescent="0.15">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15">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15">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15">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15">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15">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15">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ht="12" x14ac:dyDescent="0.15">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15">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15">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15">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15">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15">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15">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15">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15">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15">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ht="12" x14ac:dyDescent="0.15">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15">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15">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15">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15">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15">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15">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15">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15">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ht="12" x14ac:dyDescent="0.15">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15">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15">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15">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15">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15">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15">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15">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15">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15">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15">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15">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15">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15">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15">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15">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15">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15">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15">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15">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15">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15">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15">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15">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15">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4" x14ac:dyDescent="0.15">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15">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15">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15">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 x14ac:dyDescent="0.1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15">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15">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15">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15">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 x14ac:dyDescent="0.1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15">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15">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15">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15">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15">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15">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15">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15">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15">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15">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15">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15">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15">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15">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15">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15">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15">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15">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15">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15">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15">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15">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 x14ac:dyDescent="0.1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15">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15">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15">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 x14ac:dyDescent="0.1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15">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 x14ac:dyDescent="0.1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 x14ac:dyDescent="0.1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 x14ac:dyDescent="0.1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15">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15">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15">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 x14ac:dyDescent="0.1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15">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15">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 x14ac:dyDescent="0.1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 x14ac:dyDescent="0.1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15">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15">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15">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 x14ac:dyDescent="0.1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15">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15">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15">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15">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15">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15">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15">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15">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15">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15">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15">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15">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12" x14ac:dyDescent="0.15">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15">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15">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15">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ht="12" x14ac:dyDescent="0.15">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15">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ht="12" x14ac:dyDescent="0.15">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15">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15">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ht="12" x14ac:dyDescent="0.15">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15">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15">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15">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12" x14ac:dyDescent="0.15">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15">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15">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15">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ht="12" x14ac:dyDescent="0.15">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15">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ht="12" x14ac:dyDescent="0.15">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15">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15">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15">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15">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15">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ht="12" x14ac:dyDescent="0.15">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ht="12" x14ac:dyDescent="0.15">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ht="12" x14ac:dyDescent="0.15">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15">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4"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Hokejový klub UMB, Hronské predmestie 1452/4, Banská Bystrica, 974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1251</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2">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2"/>
      <c r="N17" s="137" t="str">
        <f t="shared" si="0"/>
        <v xml:space="preserve">q - </v>
      </c>
      <c r="O17" s="137" t="s">
        <v>367</v>
      </c>
    </row>
    <row r="18" spans="1:16" x14ac:dyDescent="0.15">
      <c r="B18" s="193" t="s">
        <v>1274</v>
      </c>
      <c r="C18" s="142" t="str">
        <f>Spolu!C4</f>
        <v>50879391</v>
      </c>
      <c r="E18" s="147" t="s">
        <v>1275</v>
      </c>
      <c r="F18" s="282">
        <v>421947749446</v>
      </c>
      <c r="N18" s="137" t="str">
        <f t="shared" si="0"/>
        <v xml:space="preserve">r - </v>
      </c>
      <c r="O18" s="137" t="s">
        <v>368</v>
      </c>
    </row>
    <row r="19" spans="1:16" x14ac:dyDescent="0.15">
      <c r="E19" s="147" t="s">
        <v>1276</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1277</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90345EE07EAC4D8C3AD7833CCCB536" ma:contentTypeVersion="19" ma:contentTypeDescription="Umožňuje vytvoriť nový dokument." ma:contentTypeScope="" ma:versionID="9f25d007a7504093027d15a8a62e03f0">
  <xsd:schema xmlns:xsd="http://www.w3.org/2001/XMLSchema" xmlns:xs="http://www.w3.org/2001/XMLSchema" xmlns:p="http://schemas.microsoft.com/office/2006/metadata/properties" xmlns:ns2="c12565b6-df72-43ce-a394-68d74c0b83d5" xmlns:ns3="3347e40d-37af-4c03-9750-5cf47ec5c7c1" targetNamespace="http://schemas.microsoft.com/office/2006/metadata/properties" ma:root="true" ma:fieldsID="86ab31c4abd6648e296c89db19e65d59" ns2:_="" ns3:_="">
    <xsd:import namespace="c12565b6-df72-43ce-a394-68d74c0b83d5"/>
    <xsd:import namespace="3347e40d-37af-4c03-9750-5cf47ec5c7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565b6-df72-43ce-a394-68d74c0b8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e670dd35-7221-4681-ade7-234e702db9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v odhlásenia"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7e40d-37af-4c03-9750-5cf47ec5c7c1" elementFormDefault="qualified">
    <xsd:import namespace="http://schemas.microsoft.com/office/2006/documentManagement/types"/>
    <xsd:import namespace="http://schemas.microsoft.com/office/infopath/2007/PartnerControls"/>
    <xsd:element name="SharedWithUsers" ma:index="19"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1422e4f1-3da2-4533-a182-28d43cbaf946}" ma:internalName="TaxCatchAll" ma:showField="CatchAllData" ma:web="3347e40d-37af-4c03-9750-5cf47ec5c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3347e40d-37af-4c03-9750-5cf47ec5c7c1">
      <UserInfo>
        <DisplayName/>
        <AccountId xsi:nil="true"/>
        <AccountType/>
      </UserInfo>
    </SharedWithUsers>
    <lcf76f155ced4ddcb4097134ff3c332f xmlns="c12565b6-df72-43ce-a394-68d74c0b83d5">
      <Terms xmlns="http://schemas.microsoft.com/office/infopath/2007/PartnerControls"/>
    </lcf76f155ced4ddcb4097134ff3c332f>
    <TaxCatchAll xmlns="3347e40d-37af-4c03-9750-5cf47ec5c7c1" xsi:nil="true"/>
    <_Flow_SignoffStatus xmlns="c12565b6-df72-43ce-a394-68d74c0b83d5" xsi:nil="true"/>
  </documentManagement>
</p:properties>
</file>

<file path=customXml/itemProps1.xml><?xml version="1.0" encoding="utf-8"?>
<ds:datastoreItem xmlns:ds="http://schemas.openxmlformats.org/officeDocument/2006/customXml" ds:itemID="{D5E372ED-F56F-476F-A893-CD35C4035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565b6-df72-43ce-a394-68d74c0b83d5"/>
    <ds:schemaRef ds:uri="3347e40d-37af-4c03-9750-5cf47ec5c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3347e40d-37af-4c03-9750-5cf47ec5c7c1"/>
    <ds:schemaRef ds:uri="c12565b6-df72-43ce-a394-68d74c0b83d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Milan Kysel</cp:lastModifiedBy>
  <cp:revision/>
  <cp:lastPrinted>2026-03-25T09:29:23Z</cp:lastPrinted>
  <dcterms:created xsi:type="dcterms:W3CDTF">2017-02-20T06:20:12Z</dcterms:created>
  <dcterms:modified xsi:type="dcterms:W3CDTF">2026-04-07T10:27:29Z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0x0101003190345EE07EAC4D8C3AD7833CCCB536</vt:lpwstr>
  </property>
</Properties>
</file>