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11_E484ACE80DE6152CE158E1533109589D5DEC0F47" xr6:coauthVersionLast="47" xr6:coauthVersionMax="47" xr10:uidLastSave="{00000000-0000-0000-0000-000000000000}"/>
  <bookViews>
    <workbookView xWindow="60456" yWindow="5112" windowWidth="19200" windowHeight="10056" activeTab="4"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I269" i="1"/>
  <c r="N269" i="1" s="1"/>
  <c r="J269" i="1"/>
  <c r="L269" i="1"/>
  <c r="I270" i="1"/>
  <c r="N270" i="1" s="1"/>
  <c r="J270" i="1"/>
  <c r="L270" i="1"/>
  <c r="B268" i="1"/>
  <c r="M268" i="1" s="1"/>
  <c r="B269" i="1"/>
  <c r="M269" i="1" s="1"/>
  <c r="B270" i="1"/>
  <c r="M270" i="1" s="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N2" i="11" s="1"/>
  <c r="P3" i="11"/>
  <c r="N3" i="11" s="1"/>
  <c r="P4" i="11"/>
  <c r="N4" i="11" s="1"/>
  <c r="P5" i="11"/>
  <c r="P6" i="11"/>
  <c r="P7" i="11"/>
  <c r="N7" i="11" s="1"/>
  <c r="P8" i="11"/>
  <c r="P9" i="11"/>
  <c r="N9" i="11" s="1"/>
  <c r="P10" i="11"/>
  <c r="N10" i="11" s="1"/>
  <c r="P11" i="11"/>
  <c r="N11" i="11" s="1"/>
  <c r="P12" i="11"/>
  <c r="N12" i="11" s="1"/>
  <c r="P13" i="11"/>
  <c r="N13" i="11" s="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5" i="11"/>
  <c r="N6" i="11"/>
  <c r="N8"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<sst xmlns="http://schemas.openxmlformats.org/spreadsheetml/2006/main" count="6553" uniqueCount="3017">
  <si>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</si>
  <si>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</si>
  <si>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</si>
  <si>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</si>
  <si>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</si>
  <si>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</si>
  <si>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</si>
  <si>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</si>
  <si>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</si>
  <si>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</si>
  <si>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</si>
  <si>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</si>
  <si>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</si>
  <si>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</si>
  <si>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</si>
  <si>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</si>
  <si>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</si>
  <si>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</si>
  <si>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</si>
  <si>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</si>
  <si>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</si>
  <si>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</si>
  <si>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</si>
  <si>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</si>
  <si>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</si>
  <si>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</si>
  <si>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</si>
  <si>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</si>
  <si>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</si>
  <si>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</si>
  <si>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</si>
  <si>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</si>
  <si>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</si>
  <si>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</si>
  <si>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</si>
  <si>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</si>
  <si>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</si>
  <si>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</si>
  <si>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</si>
  <si>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</si>
  <si>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</si>
  <si>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</si>
  <si>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</si>
  <si>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</si>
  <si>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</si>
  <si>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</si>
  <si>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</si>
  <si>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</si>
  <si>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</si>
  <si>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</si>
  <si>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</si>
  <si>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</si>
  <si>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</si>
  <si>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</si>
  <si>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</si>
  <si>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</si>
  <si>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</si>
  <si>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</si>
  <si>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</si>
  <si>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</si>
  <si>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</si>
  <si>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</si>
  <si>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</si>
  <si>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</si>
  <si>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</si>
  <si>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</si>
  <si>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</si>
  <si>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</si>
  <si>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</si>
  <si>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</si>
  <si>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</si>
  <si>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</si>
  <si>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</si>
  <si>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</si>
  <si>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</si>
  <si>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</si>
  <si>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</si>
  <si>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</si>
  <si>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</si>
  <si>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</si>
  <si>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</si>
  <si>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</si>
  <si>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</si>
  <si>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</si>
  <si>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</si>
  <si>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</si>
  <si>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</si>
  <si>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</si>
  <si>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</si>
  <si>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</si>
  <si>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</si>
  <si>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</si>
  <si>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</si>
  <si>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</si>
  <si>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</si>
  <si>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</si>
  <si>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</si>
  <si>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</si>
  <si>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</si>
  <si>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</si>
  <si>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</si>
  <si>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</si>
  <si>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</si>
  <si>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</si>
  <si>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</si>
  <si>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</si>
  <si>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</si>
  <si>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</si>
  <si>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</si>
  <si>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</si>
  <si>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</si>
  <si>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</si>
  <si>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</si>
  <si>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</si>
  <si>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</si>
  <si>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</si>
  <si>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</si>
  <si>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</si>
  <si>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</si>
  <si>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</si>
  <si>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</si>
  <si>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</si>
  <si>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</si>
  <si>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</si>
  <si>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</si>
  <si>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</si>
  <si>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</si>
  <si>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</si>
  <si>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</si>
  <si>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</si>
  <si>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</si>
  <si>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</si>
  <si>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</si>
  <si>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</si>
  <si>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</si>
  <si>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</si>
  <si>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</si>
  <si>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</si>
  <si>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</si>
  <si>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</si>
  <si>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</si>
  <si>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</si>
  <si>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</si>
  <si>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</si>
  <si>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</si>
  <si>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</si>
  <si>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</si>
  <si>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</si>
  <si>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</si>
  <si>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</si>
  <si>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</si>
  <si>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</si>
  <si>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</si>
  <si>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</si>
  <si>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</si>
  <si>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</si>
  <si>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</si>
  <si>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</si>
  <si>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</si>
  <si>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</si>
  <si>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</si>
  <si>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</si>
  <si>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</si>
  <si>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</si>
  <si>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</si>
  <si>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</si>
  <si>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</si>
  <si>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</si>
  <si>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</si>
  <si>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</si>
  <si>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</si>
  <si>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</si>
  <si>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</si>
  <si>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</si>
  <si>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</si>
  <si>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</si>
  <si>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</si>
  <si>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</si>
  <si>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</si>
  <si>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</si>
  <si>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</si>
  <si>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</si>
  <si>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</si>
  <si>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</si>
  <si>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</si>
  <si>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</si>
  <si>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</si>
  <si>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</si>
  <si>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</si>
  <si>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</si>
  <si>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</si>
  <si>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</si>
  <si>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</si>
  <si>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</si>
  <si>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</si>
  <si>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</si>
  <si>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</si>
  <si>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</si>
  <si>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</si>
  <si>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</si>
  <si>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</si>
  <si>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</si>
  <si>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</si>
  <si>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</si>
  <si>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</si>
  <si>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</si>
  <si>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</si>
  <si>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</si>
  <si>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</si>
  <si>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</si>
  <si>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</si>
  <si>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</si>
  <si>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</si>
  <si>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</si>
  <si>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</si>
  <si>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</si>
  <si>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</si>
  <si>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</si>
  <si>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</si>
  <si>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</si>
  <si>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</si>
  <si>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</si>
  <si>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</si>
  <si>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</si>
  <si>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</si>
  <si>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</si>
  <si>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</si>
  <si>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</si>
  <si>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</si>
  <si>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</si>
  <si>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</si>
  <si>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</si>
  <si>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</si>
  <si>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</si>
  <si>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</si>
  <si>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</si>
  <si>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</si>
  <si>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</si>
  <si>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</si>
  <si>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</si>
  <si>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</si>
  <si>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</si>
  <si>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</si>
  <si>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</si>
  <si>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</si>
  <si>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</si>
  <si>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</si>
  <si>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</si>
  <si>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</si>
  <si>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</si>
  <si>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</si>
  <si>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</si>
  <si>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</si>
  <si>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</si>
  <si>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</si>
  <si>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</si>
  <si>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</si>
  <si>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</si>
  <si>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</si>
  <si>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</si>
  <si>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</si>
  <si>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</si>
  <si>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</si>
  <si>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</si>
  <si>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</si>
  <si>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</si>
  <si>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</si>
  <si>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</si>
  <si>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</si>
  <si>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</si>
  <si>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</si>
  <si>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</si>
  <si>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</si>
  <si>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</si>
  <si>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</si>
  <si>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</si>
  <si>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</si>
  <si>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</si>
  <si>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</si>
  <si>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</si>
  <si>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</si>
  <si>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</si>
  <si>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</si>
  <si>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</si>
  <si>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</si>
  <si>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</si>
  <si>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</si>
  <si>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</si>
  <si>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</si>
  <si>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</si>
  <si>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</si>
  <si>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</si>
  <si>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</si>
  <si>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</si>
  <si>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</si>
  <si>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</si>
  <si>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</si>
  <si>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</si>
  <si>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</si>
  <si>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</si>
  <si>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</si>
  <si>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</si>
  <si>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</si>
  <si>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</si>
  <si>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</si>
  <si>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</si>
  <si>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</si>
  <si>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</si>
  <si>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</si>
  <si>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</si>
  <si>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</si>
  <si>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</si>
  <si>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</si>
  <si>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</si>
  <si>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</si>
  <si>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</si>
  <si>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</si>
  <si>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</si>
  <si>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</si>
  <si>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</si>
  <si>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</si>
  <si>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</si>
  <si>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</si>
  <si>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</si>
  <si>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</si>
  <si>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</si>
  <si>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</si>
  <si>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</si>
  <si>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</si>
  <si>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</si>
  <si>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</si>
  <si>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</si>
  <si>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</si>
  <si>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</si>
  <si>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</si>
  <si>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</si>
  <si>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</si>
  <si>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</si>
  <si>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</si>
  <si>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</si>
  <si>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</si>
  <si>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</si>
  <si>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</si>
  <si>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</si>
  <si>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</si>
  <si>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</si>
  <si>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</si>
  <si>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</si>
  <si>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</si>
  <si>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</si>
  <si>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</si>
  <si>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</si>
  <si>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</si>
  <si>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</si>
  <si>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</si>
  <si>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</si>
  <si>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</si>
  <si>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</si>
  <si>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</si>
  <si>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</si>
  <si>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</si>
  <si>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</si>
  <si>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</si>
  <si>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</si>
  <si>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</si>
  <si>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</si>
  <si>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</si>
  <si>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</si>
  <si>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</si>
  <si>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</si>
  <si>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</si>
  <si>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</si>
  <si>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</si>
  <si>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</si>
  <si>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</si>
  <si>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</si>
  <si>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</si>
  <si>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</si>
  <si>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</si>
  <si>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</si>
  <si>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</si>
  <si>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</si>
  <si>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</si>
  <si>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</si>
  <si>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</si>
  <si>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</si>
  <si>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</si>
  <si>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</si>
  <si>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</si>
  <si>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</si>
  <si>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</si>
  <si>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</si>
  <si>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</si>
  <si>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</si>
  <si>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</si>
  <si>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</si>
  <si>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</si>
  <si>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</si>
  <si>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</si>
  <si>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</si>
  <si>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</si>
  <si>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</si>
  <si>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</si>
  <si>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</si>
  <si>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</si>
  <si>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</si>
  <si>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</si>
  <si>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</si>
  <si>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</si>
  <si>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</si>
  <si>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</si>
  <si>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</si>
  <si>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</si>
  <si>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</si>
  <si>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</si>
  <si>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</si>
  <si>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</si>
  <si>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</si>
  <si>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</si>
  <si>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</si>
  <si>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</si>
  <si>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</si>
  <si>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</si>
  <si>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</si>
  <si>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</si>
  <si>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</si>
  <si>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</si>
  <si>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</si>
  <si>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</si>
  <si>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</si>
  <si>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</si>
  <si>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</si>
  <si>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</si>
  <si>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</si>
  <si>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</si>
  <si>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</si>
  <si>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</si>
  <si>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</si>
  <si>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</si>
  <si>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</si>
  <si>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</si>
  <si>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</si>
  <si>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</si>
  <si>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</si>
  <si>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</si>
  <si>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</si>
  <si>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</si>
  <si>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</si>
  <si>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</si>
  <si>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</si>
  <si>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</si>
  <si>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</si>
  <si>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</si>
  <si>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</si>
  <si>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</si>
  <si>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</si>
  <si>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</si>
  <si>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</si>
  <si>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</si>
  <si>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</si>
  <si>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</si>
  <si>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</si>
  <si>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</si>
  <si>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</si>
  <si>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</si>
  <si>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</si>
  <si>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</si>
  <si>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</si>
  <si>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</si>
  <si>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</si>
  <si>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</si>
  <si>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</si>
  <si>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</si>
  <si>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</si>
  <si>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</si>
  <si>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</si>
  <si>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</si>
  <si>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</si>
  <si>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</si>
  <si>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</si>
  <si>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</si>
  <si>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</si>
  <si>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</si>
  <si>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</si>
  <si>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</si>
  <si>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</si>
  <si>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</si>
  <si>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</si>
  <si>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</si>
  <si>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</si>
  <si>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</si>
  <si>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</si>
  <si>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</si>
  <si>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</si>
  <si>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</si>
  <si>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</si>
  <si>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</si>
  <si>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</si>
  <si>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</si>
  <si>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</si>
  <si>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</si>
  <si>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</si>
  <si>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</si>
  <si>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</si>
  <si>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</si>
  <si>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</si>
  <si>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</si>
  <si>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</si>
  <si>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</si>
  <si>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</si>
  <si>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</si>
  <si>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</si>
  <si>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</si>
  <si>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</si>
  <si>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</si>
  <si>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</si>
  <si>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</si>
  <si>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</si>
  <si>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</si>
  <si>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</si>
  <si>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</si>
  <si>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</si>
  <si>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</si>
  <si>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</si>
  <si>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</si>
  <si>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</si>
  <si>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</si>
  <si>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</si>
  <si>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</si>
  <si>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</si>
  <si>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</si>
  <si>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</si>
  <si>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</si>
  <si>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</si>
  <si>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</si>
  <si>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</si>
  <si>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</si>
  <si>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</si>
  <si>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</si>
  <si>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</si>
  <si>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</si>
  <si>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</si>
  <si>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</si>
  <si>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</si>
  <si>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</si>
  <si>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</si>
  <si>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</si>
  <si>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</si>
  <si>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</si>
  <si>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</si>
  <si>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</si>
  <si>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</si>
  <si>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</si>
  <si>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</si>
  <si>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</si>
  <si>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</si>
  <si>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</si>
  <si>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</si>
  <si>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</si>
  <si>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</si>
  <si>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</si>
  <si>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</si>
  <si>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</si>
  <si>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</si>
  <si>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</si>
  <si>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</si>
  <si>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</si>
  <si>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</si>
  <si>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</si>
  <si>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</si>
  <si>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</si>
  <si>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</si>
  <si>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</si>
  <si>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</si>
  <si>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</si>
  <si>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</si>
  <si>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</si>
  <si>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</si>
  <si>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</si>
  <si>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</si>
  <si>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</si>
  <si>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</si>
  <si>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</si>
  <si>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</si>
  <si>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</si>
  <si>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</si>
  <si>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</si>
  <si>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</si>
  <si>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</si>
  <si>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</si>
  <si>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</si>
  <si>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</si>
  <si>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</si>
  <si>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</si>
  <si>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</si>
  <si>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</si>
  <si>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</si>
  <si>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</si>
  <si>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</si>
  <si>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</si>
  <si>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</si>
  <si>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</si>
  <si>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</si>
  <si>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</si>
  <si>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</si>
  <si>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</si>
  <si>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</si>
  <si>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</si>
  <si>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</si>
  <si>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</si>
  <si>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</si>
  <si>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</si>
  <si>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</si>
  <si>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</si>
  <si>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</si>
  <si>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</si>
  <si>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</si>
  <si>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</si>
  <si>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</si>
  <si>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</si>
  <si>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</si>
  <si>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</si>
  <si>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</si>
  <si>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</si>
  <si>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</si>
  <si>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</si>
  <si>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</si>
  <si>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</si>
  <si>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</si>
  <si>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</si>
  <si>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</si>
  <si>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</si>
  <si>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</si>
  <si>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</si>
  <si>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</si>
  <si>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</si>
  <si>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</si>
  <si>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</si>
  <si>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</si>
  <si>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</si>
  <si>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</si>
  <si>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</si>
  <si>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</si>
  <si>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</si>
  <si>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</si>
  <si>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</si>
  <si>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</si>
  <si>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</si>
  <si>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</si>
  <si>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</si>
  <si>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</si>
  <si>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</si>
  <si>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</si>
  <si>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</si>
  <si>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</si>
  <si>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</si>
  <si>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</si>
  <si>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</si>
  <si>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</si>
  <si>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</si>
  <si>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</si>
  <si>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</si>
  <si>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</si>
  <si>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</si>
  <si>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</si>
  <si>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</si>
  <si>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</si>
  <si>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</si>
  <si>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</si>
  <si>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</si>
  <si>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</si>
  <si>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</si>
  <si>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</si>
  <si>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</si>
  <si>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</si>
  <si>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</si>
  <si>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</si>
  <si>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</si>
  <si>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</si>
  <si>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</si>
  <si>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</si>
  <si>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</si>
  <si>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</si>
  <si>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</si>
  <si>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</si>
  <si>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</si>
  <si>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</si>
  <si>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</si>
  <si>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</si>
  <si>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</si>
  <si>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</si>
  <si>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</si>
  <si>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</si>
  <si>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</si>
  <si>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</si>
  <si>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</si>
  <si>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</si>
  <si>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</si>
  <si>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</si>
  <si>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</si>
  <si>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</si>
  <si>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</si>
  <si>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</si>
  <si>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</si>
  <si>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</si>
  <si>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</si>
  <si>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</si>
  <si>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</si>
  <si>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</si>
  <si>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</si>
  <si>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</si>
  <si>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</si>
  <si>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</si>
  <si>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</si>
  <si>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</si>
  <si>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</si>
  <si>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</si>
  <si>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</si>
  <si>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</si>
  <si>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</si>
  <si>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</si>
  <si>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</si>
  <si>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</si>
  <si>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</si>
  <si>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</si>
  <si>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</si>
  <si>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</si>
  <si>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</si>
  <si>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</si>
  <si>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</si>
  <si>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</si>
  <si>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</si>
  <si>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</si>
  <si>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</si>
  <si>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</si>
  <si>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</si>
  <si>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</si>
  <si>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</si>
  <si>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</si>
  <si>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</si>
  <si>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</si>
  <si>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</si>
  <si>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</si>
  <si>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</si>
  <si>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</si>
  <si>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</si>
  <si>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</si>
  <si>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</si>
  <si>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</si>
  <si>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</si>
  <si>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</si>
  <si>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</si>
  <si>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</si>
  <si>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</si>
  <si>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</si>
  <si>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</si>
  <si>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</si>
  <si>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</si>
  <si>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</si>
  <si>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</si>
  <si>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</si>
  <si>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</si>
  <si>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</si>
  <si>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</si>
  <si>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</si>
  <si>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</si>
  <si>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</si>
  <si>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</si>
  <si>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</si>
  <si>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</si>
  <si>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</si>
  <si>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</si>
  <si>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</si>
  <si>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</si>
  <si>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</si>
  <si>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</si>
  <si>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</si>
  <si>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</si>
  <si>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</si>
  <si>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</si>
  <si>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</si>
  <si>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</si>
  <si>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</si>
  <si>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</si>
  <si>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</si>
  <si>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</si>
  <si>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</si>
  <si>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</si>
  <si>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</si>
  <si>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</si>
  <si>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</si>
  <si>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</si>
  <si>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</si>
  <si>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</si>
  <si>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</si>
  <si>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</si>
  <si>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</si>
  <si>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</si>
  <si>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</si>
  <si>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</si>
  <si>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</si>
  <si>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</si>
  <si>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</si>
  <si>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</si>
  <si>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</si>
  <si>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</si>
  <si>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</si>
  <si>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</si>
  <si>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</si>
  <si>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</si>
  <si>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</si>
  <si>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</si>
  <si>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</si>
  <si>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</si>
  <si>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</si>
  <si>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</si>
  <si>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</si>
  <si>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</si>
  <si>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</si>
  <si>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</si>
  <si>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</si>
  <si>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</si>
  <si>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</si>
  <si>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</si>
  <si>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</si>
  <si>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</si>
  <si>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</si>
  <si>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</si>
  <si>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</si>
  <si>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</si>
  <si>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</si>
  <si>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</si>
  <si>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</si>
  <si>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</si>
  <si>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</si>
  <si>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</si>
  <si>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</si>
  <si>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</si>
  <si>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</si>
  <si>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</si>
  <si>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</si>
  <si>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</si>
  <si>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</si>
  <si>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</si>
  <si>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</si>
  <si>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</si>
  <si>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</si>
  <si>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</si>
  <si>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</si>
  <si>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</si>
  <si>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</si>
  <si>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</si>
  <si>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</si>
  <si>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</si>
  <si>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</si>
  <si>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</si>
  <si>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</si>
  <si>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</si>
  <si>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</si>
  <si>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</si>
  <si>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</si>
  <si>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</si>
  <si>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</si>
  <si>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</si>
  <si>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</si>
  <si>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</si>
  <si>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</si>
  <si>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</si>
  <si>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</si>
  <si>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</si>
  <si>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</si>
  <si>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</si>
  <si>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</si>
  <si>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</si>
  <si>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</si>
  <si>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</si>
  <si>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</si>
  <si>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</si>
  <si>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</si>
  <si>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</si>
  <si>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</si>
  <si>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</si>
  <si>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</si>
  <si>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</si>
  <si>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</si>
  <si>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</si>
  <si>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</si>
  <si>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</si>
  <si>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</si>
  <si>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</si>
  <si>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</si>
  <si>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</si>
  <si>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</si>
  <si>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</si>
  <si>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</si>
  <si>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</si>
  <si>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</si>
  <si>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</si>
  <si>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</si>
  <si>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</si>
  <si>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</si>
  <si>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</si>
  <si>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</si>
  <si>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</si>
  <si>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</si>
  <si>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</si>
  <si>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</si>
  <si>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</si>
  <si>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</si>
  <si>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</si>
  <si>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</si>
  <si>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</si>
  <si>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</si>
  <si>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</si>
  <si>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</si>
  <si>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</si>
  <si>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</si>
  <si>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</si>
  <si>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</si>
  <si>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</si>
  <si>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</si>
  <si>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</si>
  <si>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</si>
  <si>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</si>
  <si>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</si>
  <si>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</si>
  <si>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</si>
  <si>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</si>
  <si>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</si>
  <si>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</si>
  <si>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</si>
  <si>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</si>
  <si>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</si>
  <si>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</si>
  <si>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</si>
  <si>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</si>
  <si>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</si>
  <si>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</si>
  <si>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</si>
  <si>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</si>
  <si>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</si>
  <si>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</si>
  <si>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</si>
  <si>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</si>
  <si>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</si>
  <si>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</si>
  <si>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</si>
  <si>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</si>
  <si>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</si>
  <si>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</si>
  <si>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</si>
  <si>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</si>
  <si>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</si>
  <si>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</si>
  <si>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</si>
  <si>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</si>
  <si>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</si>
  <si>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</si>
  <si>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</si>
  <si>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</si>
  <si>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</si>
  <si>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</si>
  <si>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</si>
  <si>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</si>
  <si>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</si>
  <si>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</si>
  <si>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</si>
  <si>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</si>
  <si>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</si>
  <si>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</si>
  <si>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</si>
  <si>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</si>
  <si>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</si>
  <si>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</si>
  <si>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</si>
  <si>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</si>
  <si>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</si>
  <si>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</si>
  <si>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</si>
  <si>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</si>
  <si>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</si>
  <si>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</si>
  <si>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</si>
  <si>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</si>
  <si>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</si>
  <si>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</si>
  <si>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</si>
  <si>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</si>
  <si>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</si>
  <si>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</si>
  <si>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</si>
  <si>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</si>
  <si>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</si>
  <si>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</si>
  <si>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</si>
  <si>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</si>
  <si>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</si>
  <si>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</si>
  <si>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</si>
  <si>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</si>
  <si>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</si>
  <si>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</si>
  <si>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</si>
  <si>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</si>
  <si>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</si>
  <si>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</si>
  <si>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</si>
  <si>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</si>
  <si>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</si>
  <si>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</si>
  <si>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</si>
  <si>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</si>
  <si>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</si>
  <si>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</si>
  <si>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</si>
  <si>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</si>
  <si>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</si>
  <si>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</si>
  <si>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</si>
  <si>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</si>
  <si>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</si>
  <si>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</si>
  <si>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</si>
  <si>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</si>
  <si>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</si>
  <si>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</si>
  <si>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</si>
  <si>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</si>
  <si>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</si>
  <si>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</si>
  <si>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</si>
  <si>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</si>
  <si>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</si>
  <si>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</si>
  <si>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</si>
  <si>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</si>
  <si>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</si>
  <si>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</si>
  <si>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</si>
  <si>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</si>
  <si>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</si>
  <si>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</si>
  <si>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</si>
  <si>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</si>
  <si>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</si>
  <si>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</si>
  <si>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</si>
  <si>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</si>
  <si>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</si>
  <si>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</si>
  <si>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</si>
  <si>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</si>
  <si>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</si>
  <si>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</si>
  <si>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</si>
  <si>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</si>
  <si>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</si>
  <si>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</si>
  <si>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</si>
  <si>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</si>
  <si>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</si>
  <si>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</si>
  <si>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</si>
  <si>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</si>
  <si>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</si>
  <si>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</si>
  <si>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</si>
  <si>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</si>
  <si>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</si>
  <si>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</si>
  <si>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</si>
  <si>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</si>
  <si>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</si>
  <si>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</si>
  <si>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</si>
  <si>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</si>
  <si>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</si>
  <si>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</si>
  <si>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</si>
  <si>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</si>
  <si>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</si>
  <si>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</si>
  <si>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</si>
  <si>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</si>
  <si>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</si>
  <si>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</si>
  <si>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</si>
  <si>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</si>
  <si>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</si>
  <si>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</si>
  <si>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</si>
  <si>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</si>
  <si>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</si>
  <si>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</si>
  <si>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</si>
  <si>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</si>
  <si>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</si>
  <si>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</si>
  <si>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</si>
  <si>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</si>
  <si>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</si>
  <si>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</si>
  <si>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</si>
  <si>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</si>
  <si>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</si>
  <si>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</si>
  <si>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</si>
  <si>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</si>
  <si>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</si>
  <si>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</si>
  <si>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</si>
  <si>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</si>
  <si>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</si>
  <si>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</si>
  <si>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</si>
  <si>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</si>
  <si>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</si>
  <si>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</si>
  <si>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</si>
  <si>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</si>
  <si>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</si>
  <si>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</si>
  <si>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</si>
  <si>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</si>
  <si>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</si>
  <si>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</si>
  <si>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</si>
  <si>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</si>
  <si>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</si>
  <si>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</si>
  <si>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</si>
  <si>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</si>
  <si>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</si>
  <si>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</si>
  <si>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</si>
  <si>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</si>
  <si>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</si>
  <si>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</si>
  <si>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</si>
  <si>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</si>
  <si>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</si>
  <si>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</si>
  <si>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</si>
  <si>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</si>
  <si>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</si>
  <si>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</si>
  <si>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</si>
  <si>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</si>
  <si>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</si>
  <si>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</si>
  <si>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</si>
  <si>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</si>
  <si>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</si>
  <si>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</si>
  <si>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</si>
  <si>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</si>
  <si>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</si>
  <si>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</si>
  <si>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</si>
  <si>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</si>
  <si>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</si>
  <si>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</si>
  <si>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</si>
  <si>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</si>
  <si>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</si>
  <si>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</si>
  <si>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</si>
  <si>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</si>
  <si>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</si>
  <si>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</si>
  <si>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</si>
  <si>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</si>
  <si>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</si>
  <si>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</si>
  <si>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</si>
  <si>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</si>
  <si>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</si>
  <si>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</si>
  <si>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</si>
  <si>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</si>
  <si>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</si>
  <si>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</si>
  <si>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</si>
  <si>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</si>
  <si>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</si>
  <si>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</si>
  <si>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</si>
  <si>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</si>
  <si>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</si>
  <si>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</si>
  <si>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</si>
  <si>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</si>
  <si>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</si>
  <si>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</si>
  <si>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</si>
  <si>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</si>
  <si>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</si>
  <si>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</si>
  <si>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</si>
  <si>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</si>
  <si>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</si>
  <si>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</si>
  <si>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</si>
  <si>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</si>
  <si>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</si>
  <si>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</si>
  <si>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</si>
  <si>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</si>
  <si>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</si>
  <si>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</si>
  <si>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</si>
  <si>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</si>
  <si>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</si>
  <si>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</si>
  <si>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</si>
  <si>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</si>
  <si>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</si>
  <si>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</si>
  <si>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</si>
  <si>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</si>
  <si>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</si>
  <si>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</si>
  <si>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</si>
  <si>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</si>
  <si>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</si>
  <si>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</si>
  <si>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</si>
  <si>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</si>
  <si>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</si>
  <si>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</si>
  <si>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</si>
  <si>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</si>
  <si>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</si>
  <si>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</si>
  <si>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</si>
  <si>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</si>
  <si>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</si>
  <si>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</si>
  <si>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</si>
  <si>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</si>
  <si>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</si>
  <si>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</si>
  <si>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</si>
  <si>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</si>
  <si>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</si>
  <si>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</si>
  <si>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</si>
  <si>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</si>
  <si>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</si>
  <si>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</si>
  <si>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</si>
  <si>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</si>
  <si>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</si>
  <si>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</si>
  <si>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</si>
  <si>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</si>
  <si>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</si>
  <si>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</si>
  <si>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</si>
  <si>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</si>
  <si>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</si>
  <si>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</si>
  <si>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</si>
  <si>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</si>
  <si>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</si>
  <si>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</si>
  <si>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</si>
  <si>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</si>
  <si>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</si>
  <si>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</si>
  <si>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</si>
  <si>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</si>
  <si>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</si>
  <si>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</si>
  <si>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</si>
  <si>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</si>
  <si>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</si>
  <si>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</si>
  <si>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</si>
  <si>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</si>
  <si>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</si>
  <si>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</si>
  <si>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</si>
  <si>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</si>
  <si>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</si>
  <si>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</si>
  <si>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</si>
  <si>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</si>
  <si>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</si>
  <si>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</si>
  <si>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</si>
  <si>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</si>
  <si>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</si>
  <si>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</si>
  <si>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</si>
  <si>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</si>
  <si>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</si>
  <si>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</si>
  <si>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</si>
  <si>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</si>
  <si>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</si>
  <si>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</si>
  <si>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</si>
  <si>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</si>
  <si>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</si>
  <si>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</si>
  <si>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</si>
  <si>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</si>
  <si>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</si>
  <si>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</si>
  <si>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</si>
  <si>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</si>
  <si>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</si>
  <si>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</si>
  <si>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</si>
  <si>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</si>
  <si>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</si>
  <si>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</si>
  <si>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</si>
  <si>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</si>
  <si>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</si>
  <si>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</si>
  <si>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</si>
  <si>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</si>
  <si>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</si>
  <si>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</si>
  <si>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</si>
  <si>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</si>
  <si>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</si>
  <si>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</si>
  <si>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</si>
  <si>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</si>
  <si>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</si>
  <si>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</si>
  <si>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</si>
  <si>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</si>
  <si>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</si>
  <si>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</si>
  <si>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</si>
  <si>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</si>
  <si>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</si>
  <si>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</si>
  <si>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</si>
  <si>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</si>
  <si>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</si>
  <si>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</si>
  <si>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</si>
  <si>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</si>
  <si>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</si>
  <si>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</si>
  <si>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</si>
  <si>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</si>
  <si>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</si>
  <si>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</si>
  <si>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</si>
  <si>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</si>
  <si>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</si>
  <si>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</si>
  <si>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</si>
  <si>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</si>
  <si>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</si>
  <si>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</si>
  <si>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</si>
  <si>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</si>
  <si>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</si>
  <si>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</si>
  <si>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</si>
  <si>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</si>
  <si>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</si>
  <si>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</si>
  <si>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</si>
  <si>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</si>
  <si>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</si>
  <si>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</si>
  <si>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</si>
  <si>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</si>
  <si>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</si>
  <si>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</si>
  <si>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</si>
  <si>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</si>
  <si>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</si>
  <si>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</si>
  <si>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</si>
  <si>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</si>
  <si>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</si>
  <si>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</si>
  <si>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</si>
  <si>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</si>
  <si>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</si>
  <si>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</si>
  <si>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</si>
  <si>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</si>
  <si>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</si>
  <si>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</si>
  <si>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</si>
  <si>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</si>
  <si>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</si>
  <si>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</si>
  <si>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</si>
  <si>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</si>
  <si>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</si>
  <si>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</si>
  <si>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</si>
  <si>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</si>
  <si>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</si>
  <si>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</si>
  <si>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</si>
  <si>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</si>
  <si>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</si>
  <si>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</si>
  <si>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</si>
  <si>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</si>
  <si>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</si>
  <si>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</si>
  <si>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</si>
  <si>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</si>
  <si>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</si>
  <si>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</si>
  <si>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</si>
  <si>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</si>
  <si>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</si>
  <si>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</si>
  <si>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</si>
  <si>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</si>
  <si>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</si>
  <si>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</si>
  <si>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</si>
  <si>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</si>
  <si>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</si>
  <si>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</si>
  <si>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</si>
  <si>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</si>
  <si>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</si>
  <si>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</si>
  <si>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</si>
  <si>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</si>
  <si>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</si>
  <si>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</si>
  <si>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</si>
  <si>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</si>
  <si>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</si>
  <si>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</si>
  <si>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</si>
  <si>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</si>
  <si>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</si>
  <si>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</si>
  <si>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</si>
  <si>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</si>
  <si>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</si>
  <si>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</si>
  <si>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</si>
  <si>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</si>
  <si>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</si>
  <si>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</si>
  <si>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</si>
  <si>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</si>
  <si>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</si>
  <si>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</si>
  <si>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</si>
  <si>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</si>
  <si>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</si>
  <si>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</si>
  <si>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</si>
  <si>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</si>
  <si>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</si>
  <si>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</si>
  <si>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</si>
  <si>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</si>
  <si>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</si>
  <si>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</si>
  <si>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</si>
  <si>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</si>
  <si>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</si>
  <si>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</si>
  <si>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</si>
  <si>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</si>
  <si>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</si>
  <si>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</si>
  <si>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</si>
  <si>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</si>
  <si>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</si>
  <si>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</si>
  <si>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</si>
  <si>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</si>
  <si>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</si>
  <si>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</si>
  <si>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</si>
  <si>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</si>
  <si>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</si>
  <si>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</si>
  <si>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</si>
  <si>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</si>
  <si>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</si>
  <si>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</si>
  <si>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</si>
  <si>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</si>
  <si>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</si>
  <si>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</si>
  <si>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</si>
  <si>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</si>
  <si>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</si>
  <si>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</si>
  <si>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</si>
  <si>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</si>
  <si>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</si>
  <si>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</si>
  <si>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</si>
  <si>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</si>
  <si>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</si>
  <si>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</si>
  <si>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</si>
  <si>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</si>
  <si>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</si>
  <si>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</si>
  <si>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</si>
  <si>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</si>
  <si>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</si>
  <si>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</si>
  <si>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</si>
  <si>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</si>
  <si>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</si>
  <si>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</si>
  <si>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</si>
  <si>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</si>
  <si>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</si>
  <si>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</si>
  <si>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</si>
  <si>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</si>
  <si>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</si>
  <si>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</si>
  <si>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</si>
  <si>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</si>
  <si>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</si>
  <si>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</si>
  <si>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</si>
  <si>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</si>
  <si>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</si>
  <si>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</si>
  <si>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</si>
  <si>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</si>
  <si>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</si>
  <si>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</si>
  <si>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</si>
  <si>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</si>
  <si>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</si>
  <si>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</si>
  <si>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</si>
  <si>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</si>
  <si>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</si>
  <si>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</si>
  <si>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</si>
  <si>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</si>
  <si>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</si>
  <si>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</si>
  <si>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</si>
  <si>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</si>
  <si>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</si>
  <si>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</si>
  <si>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</si>
  <si>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</si>
  <si>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</si>
  <si>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</si>
  <si>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</si>
  <si>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</si>
  <si>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</si>
  <si>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</si>
  <si>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</si>
  <si>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</si>
  <si>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</si>
  <si>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</si>
  <si>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</si>
  <si>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</si>
  <si>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</si>
  <si>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</si>
  <si>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</si>
  <si>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</si>
  <si>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</si>
  <si>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</si>
  <si>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</si>
  <si>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</si>
  <si>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</si>
  <si>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</si>
  <si>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</si>
  <si>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</si>
  <si>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</si>
  <si>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</si>
  <si>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</si>
  <si>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</si>
  <si>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</si>
  <si>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</si>
  <si>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</si>
  <si>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</si>
  <si>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</si>
  <si>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</si>
  <si>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</si>
  <si>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</si>
  <si>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</si>
  <si>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</si>
  <si>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</si>
  <si>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</si>
  <si>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</si>
  <si>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</si>
  <si>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</si>
  <si>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</si>
  <si>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</si>
  <si>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</si>
  <si>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</si>
  <si>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</si>
  <si>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</si>
  <si>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</si>
  <si>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</si>
  <si>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</si>
  <si>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</si>
  <si>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</si>
  <si>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</si>
  <si>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</si>
  <si>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</si>
  <si>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</si>
  <si>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</si>
  <si>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</si>
  <si>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</si>
  <si>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</si>
  <si>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</si>
  <si>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</si>
  <si>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</si>
  <si>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</si>
  <si>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</si>
  <si>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</si>
  <si>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</si>
  <si>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</si>
  <si>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</si>
  <si>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</si>
  <si>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</si>
  <si>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</si>
  <si>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</si>
  <si>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</si>
  <si>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</si>
  <si>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</si>
  <si>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</si>
  <si>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</si>
  <si>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</si>
  <si>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</si>
  <si>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</si>
  <si>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</si>
  <si>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</si>
  <si>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</si>
  <si>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</si>
  <si>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</si>
  <si>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</si>
  <si>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</si>
  <si>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</si>
  <si>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</si>
  <si>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</si>
  <si>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</si>
  <si>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</si>
  <si>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</si>
  <si>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</si>
  <si>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</si>
  <si>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</si>
  <si>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</si>
  <si>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</si>
  <si>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</si>
  <si>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</si>
  <si>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</si>
  <si>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</si>
  <si>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</si>
  <si>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</si>
  <si>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</si>
  <si>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</si>
  <si>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</si>
  <si>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</si>
  <si>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</si>
  <si>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</si>
  <si>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</si>
  <si>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</si>
  <si>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</si>
  <si>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</si>
  <si>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</si>
  <si>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</si>
  <si>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</si>
  <si>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</si>
  <si>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</si>
  <si>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</si>
  <si>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</si>
  <si>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</si>
  <si>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</si>
  <si>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</si>
  <si>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</si>
  <si>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</si>
  <si>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</si>
  <si>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</si>
  <si>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</si>
  <si>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</si>
  <si>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</si>
  <si>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</si>
  <si>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</si>
  <si>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</si>
  <si>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</si>
  <si>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</si>
  <si>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</si>
  <si>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</si>
  <si>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</si>
  <si>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</si>
  <si>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</si>
  <si>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</si>
  <si>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</si>
  <si>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</si>
  <si>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</si>
  <si>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</si>
  <si>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</si>
  <si>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</si>
  <si>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</si>
  <si>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</si>
  <si>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</si>
  <si>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</si>
  <si>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</si>
  <si>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</si>
  <si>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</si>
  <si>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</si>
  <si>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</si>
  <si>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</si>
  <si>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</si>
  <si>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</si>
  <si>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</si>
  <si>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</si>
  <si>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</si>
  <si>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</si>
  <si>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</si>
  <si>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</si>
  <si>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</si>
  <si>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</si>
  <si>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</si>
  <si>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</si>
  <si>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</si>
  <si>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</si>
  <si>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</si>
  <si>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</si>
  <si>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</si>
  <si>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</si>
  <si>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</si>
  <si>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</si>
  <si>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</si>
  <si>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</si>
  <si>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</si>
  <si>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</si>
  <si>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</si>
  <si>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</si>
  <si>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</si>
  <si>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</si>
  <si>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</si>
  <si>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</si>
  <si>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</si>
  <si>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</si>
  <si>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</si>
  <si>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</si>
  <si>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</si>
  <si>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</si>
  <si>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</si>
  <si>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</si>
  <si>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</si>
  <si>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</si>
  <si>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</si>
  <si>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</si>
  <si>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</si>
  <si>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</si>
  <si>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</si>
  <si>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</si>
  <si>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</si>
  <si>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</si>
  <si>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</si>
  <si>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</si>
  <si>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</si>
  <si>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</si>
  <si>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</si>
  <si>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</si>
  <si>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</si>
  <si>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</si>
  <si>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</si>
  <si>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</si>
  <si>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</si>
  <si>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</si>
  <si>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</si>
  <si>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</si>
  <si>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</si>
  <si>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</si>
  <si>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</si>
  <si>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</si>
  <si>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</si>
  <si>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</si>
  <si>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</si>
  <si>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</si>
  <si>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</si>
  <si>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</si>
  <si>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</si>
  <si>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</si>
  <si>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</si>
  <si>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</si>
  <si>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</si>
  <si>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</si>
  <si>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</si>
  <si>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</si>
  <si>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</si>
  <si>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</si>
  <si>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</si>
  <si>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</si>
  <si>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</si>
  <si>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</si>
  <si>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</si>
  <si>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</si>
  <si>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</si>
  <si>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</si>
  <si>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</si>
  <si>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</si>
  <si>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</si>
  <si>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</si>
  <si>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</si>
  <si>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</si>
  <si>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</si>
  <si>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</si>
  <si>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</si>
  <si>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</si>
  <si>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</si>
  <si>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</si>
  <si>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</si>
  <si>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</si>
  <si>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</si>
  <si>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</si>
  <si>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</si>
  <si>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</si>
  <si>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</si>
  <si>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</si>
  <si>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</si>
  <si>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</si>
  <si>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</si>
  <si>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</si>
  <si>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</si>
  <si>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</si>
  <si>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</si>
  <si>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</si>
  <si>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</si>
  <si>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</si>
  <si>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</si>
  <si>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</si>
  <si>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</si>
  <si>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</si>
  <si>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</si>
  <si>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</si>
  <si>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</si>
  <si>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</si>
  <si>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</si>
  <si>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</si>
  <si>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</si>
  <si>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</si>
  <si>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</si>
  <si>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</si>
  <si>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</si>
  <si>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</si>
  <si>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</si>
  <si>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</si>
  <si>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</si>
  <si>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</si>
  <si>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</si>
  <si>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</si>
  <si>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</si>
  <si>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</si>
  <si>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</si>
  <si>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</si>
  <si>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</si>
  <si>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</si>
  <si>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</si>
  <si>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</si>
  <si>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</si>
  <si>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</si>
  <si>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</si>
  <si>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</si>
  <si>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</si>
  <si>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</si>
  <si>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</si>
  <si>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</si>
  <si>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</si>
  <si>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</si>
  <si>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</si>
  <si>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</si>
  <si>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</si>
  <si>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</si>
  <si>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</si>
  <si>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</si>
  <si>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</si>
  <si>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</si>
  <si>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</si>
  <si>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</si>
  <si>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</si>
  <si>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</si>
  <si>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</si>
  <si>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</si>
  <si>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</si>
  <si>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</si>
  <si>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</si>
  <si>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</si>
  <si>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</si>
  <si>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</si>
  <si>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</si>
  <si>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</si>
  <si>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</si>
  <si>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</si>
  <si>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</si>
  <si>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</si>
  <si>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</si>
  <si>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</si>
  <si>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</si>
  <si>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</si>
  <si>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</si>
  <si>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</si>
  <si>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</si>
  <si>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</si>
  <si>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</si>
  <si>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</si>
  <si>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</si>
  <si>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</si>
  <si>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</si>
  <si>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</si>
  <si>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</si>
  <si>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</si>
  <si>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</si>
  <si>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</si>
  <si>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</si>
  <si>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</si>
  <si>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</si>
  <si>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</si>
  <si>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</si>
  <si>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</si>
  <si>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</si>
  <si>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</si>
  <si>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</si>
  <si>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</si>
  <si>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</si>
  <si>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</si>
  <si>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</si>
  <si>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</si>
  <si>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</si>
  <si>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</si>
  <si>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</si>
  <si>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</si>
  <si>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</si>
  <si>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</si>
  <si>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</si>
  <si>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</si>
  <si>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</si>
  <si>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</si>
  <si>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</si>
  <si>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</si>
  <si>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</si>
  <si>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</si>
  <si>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</si>
  <si>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</si>
  <si>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</si>
  <si>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</si>
  <si>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</si>
  <si>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</si>
  <si>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</si>
  <si>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</si>
  <si>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</si>
  <si>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</si>
  <si>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</si>
  <si>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</si>
  <si>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</si>
  <si>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</si>
  <si>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</si>
  <si>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</si>
  <si>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</si>
  <si>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</si>
  <si>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</si>
  <si>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</si>
  <si>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</si>
  <si>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</si>
  <si>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</si>
  <si>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</si>
  <si>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</si>
  <si>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</si>
  <si>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</si>
  <si>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</si>
  <si>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</si>
  <si>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</si>
  <si>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</si>
  <si>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</si>
  <si>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</si>
  <si>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</si>
  <si>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</si>
  <si>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</si>
  <si>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</si>
  <si>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</si>
  <si>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</si>
  <si>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</si>
  <si>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</si>
  <si>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</si>
  <si>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</si>
  <si>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</si>
  <si>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</si>
  <si>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</si>
  <si>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</si>
  <si>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</si>
  <si>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</si>
  <si>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</si>
  <si>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</si>
  <si>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</si>
  <si>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</si>
  <si>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</si>
  <si>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</si>
  <si>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</si>
  <si>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</si>
  <si>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</si>
  <si>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</si>
  <si>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</si>
  <si>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</si>
  <si>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</si>
  <si>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</si>
  <si>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</si>
  <si>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</si>
  <si>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</si>
  <si>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</si>
  <si>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</si>
  <si>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</si>
  <si>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</si>
  <si>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</si>
  <si>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</si>
  <si>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</si>
  <si>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</si>
  <si>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</si>
  <si>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</si>
  <si>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</si>
  <si>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</si>
  <si>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</si>
  <si>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</si>
  <si>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</si>
  <si>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</si>
  <si>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</si>
  <si>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</si>
  <si>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</si>
  <si>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</si>
  <si>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</si>
  <si>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</si>
  <si>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</si>
  <si>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</si>
  <si>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</si>
  <si>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</si>
  <si>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</si>
  <si>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</si>
  <si>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</si>
  <si>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</si>
  <si>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</si>
  <si>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</si>
  <si>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</si>
  <si>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</si>
  <si>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</si>
  <si>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</si>
  <si>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</si>
  <si>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</si>
  <si>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</si>
  <si>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</si>
  <si>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</si>
  <si>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</si>
  <si>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</si>
  <si>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</si>
  <si>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</si>
  <si>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</si>
  <si>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</si>
  <si>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</si>
  <si>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</si>
  <si>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</si>
  <si>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</si>
  <si>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</si>
  <si>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</si>
  <si>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</si>
  <si>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</si>
  <si>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</si>
  <si>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</si>
  <si>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</si>
  <si>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</si>
  <si>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</si>
  <si>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</si>
  <si>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</si>
  <si>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</si>
  <si>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</si>
  <si>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</si>
  <si>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</si>
  <si>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</si>
  <si>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</si>
  <si>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</si>
  <si>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</si>
  <si>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</si>
  <si>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</si>
  <si>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</si>
  <si>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</si>
  <si>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</si>
  <si>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</si>
  <si>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</si>
  <si>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</si>
  <si>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</si>
  <si>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</si>
  <si>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</si>
  <si>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</si>
  <si>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</si>
  <si>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</si>
  <si>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</si>
  <si>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</si>
  <si>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</si>
  <si>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</si>
  <si>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</si>
  <si>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</si>
  <si>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</si>
  <si>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</si>
  <si>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</si>
  <si>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</si>
  <si>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</si>
  <si>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</si>
  <si>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</si>
  <si>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</si>
  <si>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</si>
  <si>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</si>
  <si>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</si>
  <si>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</si>
  <si>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</si>
  <si>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</si>
  <si>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</si>
  <si>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</si>
  <si>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</si>
  <si>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</si>
  <si>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</si>
  <si>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</si>
  <si>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</si>
  <si>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</si>
  <si>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</si>
  <si>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</si>
  <si>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</si>
  <si>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</si>
  <si>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</si>
  <si>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</si>
  <si>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</si>
  <si>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</si>
  <si>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</si>
  <si>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</si>
  <si>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</si>
  <si>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</si>
  <si>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</si>
  <si>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</si>
  <si>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</si>
  <si>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</si>
  <si>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</si>
  <si>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</si>
  <si>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</si>
  <si>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</si>
  <si>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</si>
  <si>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</si>
  <si>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</si>
  <si>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</si>
  <si>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</si>
  <si>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</si>
  <si>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</si>
  <si>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</si>
  <si>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</si>
  <si>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</si>
  <si>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</si>
  <si>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</si>
  <si>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</si>
  <si>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</si>
  <si>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</si>
  <si>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</si>
  <si>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</si>
  <si>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</si>
  <si>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</si>
  <si>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</si>
  <si>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</si>
  <si>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</si>
  <si>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</si>
  <si>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</si>
  <si>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</si>
  <si>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</si>
  <si>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</si>
  <si>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</si>
  <si>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</si>
  <si>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</si>
  <si>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</si>
  <si>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</si>
  <si>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</si>
  <si>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</si>
  <si>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</si>
  <si>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</si>
  <si>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</si>
  <si>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</si>
  <si>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</si>
  <si>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</si>
  <si>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</si>
  <si>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</si>
  <si>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</si>
  <si>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</si>
  <si>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</si>
  <si>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</si>
  <si>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</si>
  <si>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</si>
  <si>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</si>
  <si>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</si>
  <si>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</si>
  <si>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</si>
  <si>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</si>
  <si>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</si>
  <si>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</si>
  <si>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</si>
  <si>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</si>
  <si>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</si>
  <si>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</si>
  <si>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</si>
  <si>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</si>
  <si>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</si>
  <si>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</si>
  <si>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</si>
  <si>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</si>
  <si>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</si>
  <si>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</si>
  <si>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</si>
  <si>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</si>
  <si>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</si>
  <si>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</si>
  <si>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</si>
  <si>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</si>
  <si>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</si>
  <si>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</si>
  <si>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</si>
  <si>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</si>
  <si>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</si>
  <si>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</si>
  <si>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</si>
  <si>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</si>
  <si>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</si>
  <si>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</si>
  <si>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</si>
  <si>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</si>
  <si>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</si>
  <si>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</si>
  <si>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</si>
  <si>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</si>
  <si>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</si>
  <si>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</si>
  <si>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</si>
  <si>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</si>
  <si>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</si>
  <si>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</si>
  <si>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</si>
  <si>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</si>
  <si>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</si>
  <si>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</si>
  <si>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</si>
  <si>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</si>
  <si>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</si>
  <si>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</si>
  <si>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</si>
  <si>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</si>
  <si>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</si>
  <si>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</si>
  <si>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</si>
  <si>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</si>
  <si>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</si>
  <si>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</si>
  <si>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</si>
  <si>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</si>
  <si>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</si>
  <si>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</si>
  <si>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</si>
  <si>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</si>
  <si>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</si>
  <si>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</si>
  <si>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</si>
  <si>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</si>
  <si>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</si>
  <si>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</si>
  <si>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</si>
  <si>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</si>
  <si>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</si>
  <si>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</si>
  <si>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</si>
  <si>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</si>
  <si>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</si>
  <si>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</si>
  <si>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</si>
  <si>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</si>
  <si>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</si>
  <si>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</si>
  <si>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</si>
  <si>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</si>
  <si>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</si>
  <si>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</si>
  <si>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</si>
  <si>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</si>
  <si>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</si>
  <si>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</si>
  <si>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</si>
  <si>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</si>
  <si>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</si>
  <si>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</si>
  <si>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</si>
  <si>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</si>
  <si>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</si>
  <si>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</si>
  <si>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</si>
  <si>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</si>
  <si>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</si>
  <si>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</si>
  <si>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</si>
  <si>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</si>
  <si>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</si>
  <si>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</si>
  <si>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</si>
  <si>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</si>
  <si>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</si>
  <si>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</si>
  <si>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</si>
  <si>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</si>
  <si>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</si>
  <si>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</si>
  <si>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</si>
  <si>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</si>
  <si>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</si>
  <si>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</si>
  <si>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</si>
  <si>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</si>
  <si>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</si>
  <si>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</si>
  <si>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</si>
  <si>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</si>
  <si>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</si>
  <si>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</si>
  <si>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</si>
  <si>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</si>
  <si>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</si>
  <si>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</si>
  <si>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</si>
  <si>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</si>
  <si>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</si>
  <si>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</si>
  <si>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</si>
  <si>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</si>
  <si>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</si>
  <si>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</si>
  <si>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</si>
  <si>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</si>
  <si>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</si>
  <si>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</si>
  <si>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</si>
  <si>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</si>
  <si>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</si>
  <si>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</si>
  <si>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</si>
  <si>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</si>
  <si>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</si>
  <si>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</si>
  <si>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</si>
  <si>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</si>
  <si>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</si>
  <si>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</si>
  <si>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</si>
  <si>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</si>
  <si>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</si>
  <si>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</si>
  <si>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</si>
  <si>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</si>
  <si>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</si>
  <si>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</si>
  <si>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</si>
  <si>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</si>
  <si>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</si>
  <si>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</si>
  <si>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</si>
  <si>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</si>
  <si>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</si>
  <si>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</si>
  <si>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</si>
  <si>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</si>
  <si>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</si>
  <si>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</si>
  <si>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</si>
  <si>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</si>
  <si>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</si>
  <si>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</si>
  <si>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</si>
  <si>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</si>
  <si>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</si>
  <si>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</si>
  <si>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</si>
  <si>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</si>
  <si>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</si>
  <si>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</si>
  <si>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</si>
  <si>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</si>
  <si>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</si>
  <si>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</si>
  <si>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</si>
  <si>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</si>
  <si>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</si>
  <si>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</si>
  <si>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</si>
  <si>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</si>
  <si>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</si>
  <si>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</si>
  <si>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</si>
  <si>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</si>
  <si>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</si>
  <si>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</si>
  <si>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</si>
  <si>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</si>
  <si>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</si>
  <si>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</si>
  <si>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</si>
  <si>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</si>
  <si>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</si>
  <si>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</si>
  <si>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</si>
  <si>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</si>
  <si>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</si>
  <si>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</si>
  <si>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</si>
  <si>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</si>
  <si>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</si>
  <si>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</si>
  <si>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</si>
  <si>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</si>
  <si>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</si>
  <si>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</si>
  <si>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</si>
  <si>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</si>
  <si>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</si>
  <si>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</si>
  <si>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</si>
  <si>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</si>
  <si>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</si>
  <si>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</si>
  <si>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</si>
  <si>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</si>
  <si>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</si>
  <si>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</si>
  <si>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</si>
  <si>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</si>
  <si>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</si>
  <si>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</si>
  <si>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</si>
  <si>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</si>
  <si>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</si>
  <si>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</si>
  <si>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</si>
  <si>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</si>
  <si>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</si>
  <si>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</si>
  <si>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</si>
  <si>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</si>
  <si>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</si>
  <si>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</si>
  <si>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</si>
  <si>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</si>
  <si>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</si>
  <si>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</si>
  <si>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</si>
  <si>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</si>
  <si>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</si>
  <si>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</si>
  <si>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</si>
  <si>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</si>
  <si>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</si>
  <si>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</si>
  <si>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</si>
  <si>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</si>
  <si>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</si>
  <si>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</si>
  <si>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</si>
  <si>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</si>
  <si>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</si>
  <si>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</si>
  <si>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</si>
  <si>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</si>
  <si>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</si>
  <si>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</si>
  <si>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</si>
  <si>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</si>
  <si>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</si>
  <si>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</si>
  <si>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</si>
  <si>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</si>
  <si>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</si>
  <si>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</si>
  <si>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</si>
  <si>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</si>
  <si>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</si>
  <si>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</si>
  <si>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</si>
  <si>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</si>
  <si>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</si>
  <si>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</si>
  <si>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</si>
  <si>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</si>
  <si>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</si>
  <si>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</si>
  <si>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</si>
  <si>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</si>
  <si>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</si>
  <si>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</si>
  <si>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</si>
  <si>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</si>
  <si>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</si>
  <si>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</si>
  <si>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</si>
  <si>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</si>
  <si>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</si>
  <si>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</si>
  <si>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</si>
  <si>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</si>
  <si>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</si>
  <si>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</si>
  <si>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</si>
  <si>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</si>
  <si>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</si>
  <si>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</si>
  <si>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</si>
  <si>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</si>
  <si>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</si>
  <si>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</si>
  <si>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</si>
  <si>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</si>
  <si>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</si>
  <si>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</si>
  <si>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</si>
  <si>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</si>
  <si>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</si>
  <si>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</si>
  <si>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</si>
  <si>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</si>
  <si>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</si>
  <si>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</si>
  <si>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</si>
  <si>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</si>
  <si>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</si>
  <si>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</si>
  <si>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</si>
  <si>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</si>
  <si>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</si>
  <si>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</si>
  <si>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</si>
  <si>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</si>
  <si>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</si>
  <si>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</si>
  <si>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</si>
  <si>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</si>
  <si>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</si>
  <si>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</si>
  <si>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</si>
  <si>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</si>
  <si>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</si>
  <si>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</si>
  <si>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</si>
  <si>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</si>
  <si>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</si>
  <si>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</si>
  <si>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</si>
  <si>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</si>
  <si>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</si>
  <si>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</si>
  <si>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</si>
  <si>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</si>
  <si>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</si>
  <si>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</si>
  <si>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</si>
  <si>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</si>
  <si>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</si>
  <si>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</si>
  <si>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</si>
  <si>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</si>
  <si>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</si>
  <si>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</si>
  <si>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</si>
  <si>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</si>
  <si>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</si>
  <si>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</si>
  <si>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</si>
  <si>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</si>
  <si>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</si>
  <si>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</si>
  <si>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</si>
  <si>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</si>
  <si>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</si>
  <si>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</si>
  <si>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</si>
  <si>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</si>
  <si>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</si>
  <si>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</si>
  <si>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</si>
  <si>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</si>
  <si>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</si>
  <si>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</si>
  <si>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</si>
  <si>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</si>
  <si>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</si>
  <si>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</si>
  <si>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</si>
  <si>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</si>
  <si>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</si>
  <si>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</si>
  <si>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</si>
  <si>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</si>
  <si>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</si>
  <si>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</si>
  <si>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</si>
  <si>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</si>
  <si>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</si>
  <si>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</si>
  <si>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</si>
  <si>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</si>
  <si>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</si>
  <si>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</si>
  <si>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</si>
  <si>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</si>
  <si>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</si>
  <si>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</si>
  <si>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</si>
  <si>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</si>
  <si>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</si>
  <si>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</si>
  <si>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</si>
  <si>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</si>
  <si>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</si>
  <si>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</si>
  <si>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</si>
  <si>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</si>
  <si>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</si>
  <si>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</si>
  <si>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</si>
  <si>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</si>
  <si>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</si>
  <si>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</si>
  <si>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</si>
  <si>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</si>
  <si>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</si>
  <si>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</si>
  <si>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</si>
  <si>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</si>
  <si>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</si>
  <si>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</si>
  <si>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</si>
  <si>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</si>
  <si>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</si>
  <si>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</si>
  <si>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</si>
  <si>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</si>
  <si>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</si>
  <si>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</si>
  <si>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</si>
  <si>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</si>
  <si>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</si>
  <si>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</si>
  <si>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</si>
  <si>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</si>
  <si>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</si>
  <si>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</si>
  <si>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</si>
  <si>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</si>
  <si>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</si>
  <si>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</si>
  <si>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</si>
  <si>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</si>
  <si>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</si>
  <si>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</si>
  <si>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</si>
  <si>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</si>
  <si>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</si>
  <si>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</si>
  <si>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</si>
  <si>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</si>
  <si>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</si>
  <si>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</si>
  <si>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</si>
  <si>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</si>
  <si>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</si>
  <si>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</si>
  <si>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</si>
  <si>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</si>
  <si>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</si>
  <si>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</si>
  <si>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</si>
  <si>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</si>
  <si>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</si>
  <si>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</si>
  <si>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</si>
  <si>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</si>
  <si>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</si>
  <si>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</si>
  <si>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</si>
  <si>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</si>
  <si>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</si>
  <si>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</si>
  <si>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</si>
  <si>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</si>
  <si>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</si>
  <si>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</si>
  <si>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</si>
  <si>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</si>
  <si>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</si>
  <si>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</si>
  <si>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</si>
  <si>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</si>
  <si>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</si>
  <si>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</si>
  <si>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</si>
  <si>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</si>
  <si>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</si>
  <si>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</si>
  <si>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</si>
  <si>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</si>
  <si>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</si>
  <si>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</si>
  <si>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</si>
  <si>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</si>
  <si>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</si>
  <si>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</si>
  <si>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</si>
  <si>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</si>
  <si>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</si>
  <si>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</si>
  <si>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</si>
  <si>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</si>
  <si>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</si>
  <si>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</si>
  <si>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</si>
  <si>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</si>
  <si>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</si>
  <si>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</si>
  <si>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</si>
  <si>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</si>
  <si>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</si>
  <si>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</si>
  <si>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</si>
  <si>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</si>
  <si>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</si>
  <si>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</si>
  <si>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</si>
  <si>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</si>
  <si>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</si>
  <si>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</si>
  <si>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</si>
  <si>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</si>
  <si>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</si>
  <si>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</si>
  <si>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</si>
  <si>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</si>
  <si>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</si>
  <si>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</si>
  <si>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</si>
  <si>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</si>
  <si>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</si>
  <si>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</si>
  <si>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</si>
  <si>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</si>
  <si>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</si>
  <si>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</si>
  <si>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</si>
  <si>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</si>
  <si>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</si>
  <si>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</si>
  <si>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</si>
  <si>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</si>
  <si>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</si>
  <si>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</si>
  <si>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</si>
  <si>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</si>
  <si>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</si>
  <si>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</si>
  <si>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</si>
  <si>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</si>
  <si>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</si>
  <si>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</si>
  <si>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</si>
  <si>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</si>
  <si>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</si>
  <si>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</si>
  <si>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</si>
  <si>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</si>
  <si>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</si>
  <si>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</si>
  <si>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</si>
  <si>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</si>
  <si>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</si>
  <si>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</si>
  <si>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</si>
  <si>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</si>
  <si>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</si>
  <si>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</si>
  <si>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</si>
  <si>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</si>
  <si>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</si>
  <si>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</si>
  <si>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</si>
  <si>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</si>
  <si>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</si>
  <si>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</si>
  <si>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</si>
  <si>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</si>
  <si>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</si>
  <si>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</si>
  <si>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</si>
  <si>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</si>
  <si>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</si>
  <si>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</si>
  <si>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</si>
  <si>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</si>
  <si>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</si>
  <si>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</si>
  <si>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</si>
  <si>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</si>
  <si>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</si>
  <si>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</si>
  <si>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</si>
  <si>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</si>
  <si>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</si>
  <si>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</si>
  <si>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</si>
  <si>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</si>
  <si>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</si>
  <si>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</si>
  <si>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</si>
  <si>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</si>
  <si>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</si>
  <si>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</si>
  <si>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</si>
  <si>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</si>
  <si>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</si>
  <si>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</si>
  <si>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</si>
  <si>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</si>
  <si>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</si>
  <si>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</si>
  <si>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</si>
  <si>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</si>
  <si>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</si>
  <si>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</si>
  <si>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</si>
  <si>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</si>
  <si>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</si>
  <si>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</si>
  <si>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</si>
  <si>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</si>
  <si>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</si>
  <si>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</si>
  <si>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</si>
  <si>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</si>
  <si>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</si>
  <si>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</si>
  <si>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</si>
  <si>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</si>
  <si>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</si>
  <si>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</si>
  <si>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</si>
  <si>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</si>
  <si>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</si>
  <si>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</si>
  <si>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</si>
  <si>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</si>
  <si>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</si>
  <si>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</si>
  <si>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</si>
  <si>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</si>
  <si>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</si>
  <si>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</si>
  <si>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</si>
  <si>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</si>
  <si>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</si>
  <si>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</si>
  <si>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</si>
  <si>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</si>
  <si>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</si>
  <si>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</si>
  <si>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</si>
  <si>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</si>
  <si>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</si>
  <si>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</si>
  <si>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</si>
  <si>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</si>
  <si>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</si>
  <si>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</si>
  <si>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</si>
  <si>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</si>
  <si>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</si>
  <si>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</si>
  <si>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</si>
  <si>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</si>
  <si>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</si>
  <si>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</si>
  <si>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</si>
  <si>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</si>
  <si>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</si>
  <si>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</si>
  <si>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</si>
  <si>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</si>
  <si>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</si>
  <si>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</si>
  <si>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</si>
  <si>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</si>
  <si>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</si>
  <si>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</si>
  <si>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</si>
  <si>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</si>
  <si>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</si>
  <si>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</si>
  <si>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</si>
  <si>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</si>
  <si>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</si>
  <si>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</si>
  <si>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</si>
  <si>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</si>
  <si>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</si>
  <si>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</si>
  <si>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</si>
  <si>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</si>
  <si>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</si>
  <si>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</si>
  <si>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</si>
  <si>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</si>
  <si>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</si>
  <si>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</si>
  <si>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</si>
  <si>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</si>
  <si>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</si>
  <si>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</si>
  <si>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</si>
  <si>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</si>
  <si>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</si>
  <si>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</si>
  <si>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</si>
  <si>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</si>
  <si>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</si>
  <si>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</si>
  <si>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</si>
  <si>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</si>
  <si>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</si>
  <si>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</si>
  <si>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</si>
  <si>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</si>
  <si>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</si>
  <si>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</si>
  <si>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</si>
  <si>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</si>
  <si>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</si>
  <si>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</si>
  <si>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</si>
  <si>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</si>
  <si>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</si>
  <si>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</si>
  <si>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</si>
  <si>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</si>
  <si>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</si>
  <si>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</si>
  <si>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</si>
  <si>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</si>
  <si>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</si>
  <si>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</si>
  <si>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</si>
  <si>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</si>
  <si>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</si>
  <si>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</si>
  <si>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</si>
  <si>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</si>
  <si>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</si>
  <si>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</si>
  <si>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</si>
  <si>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</si>
  <si>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</si>
  <si>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</si>
  <si>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</si>
  <si>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</si>
  <si>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</si>
  <si>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</si>
  <si>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</si>
  <si>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</si>
  <si>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</si>
  <si>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</si>
  <si>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</si>
  <si>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</si>
  <si>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</si>
  <si>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</si>
  <si>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</si>
  <si>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</si>
  <si>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</si>
  <si>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</si>
  <si>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</si>
  <si>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</si>
  <si>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</si>
  <si>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</si>
  <si>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</si>
  <si>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</si>
  <si>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</si>
  <si>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</si>
  <si>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</si>
  <si>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</si>
  <si>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</si>
  <si>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</si>
  <si>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</si>
  <si>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</si>
  <si>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</si>
  <si>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</si>
  <si>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40147487</t>
  </si>
  <si>
    <t>Ľubomír Grnáč Penzión Kerametal - areál športov</t>
  </si>
  <si>
    <t>Letné sústredenie, Penzión Kerametal - areál športov, Látky, 2.8.25-9.8.25, počet zúčastnených 40</t>
  </si>
  <si>
    <t>športové pomôcky - žinienky, slalomové tyče, tréningová agility sada, trojuholníkové značkovače na podlahu</t>
  </si>
  <si>
    <t>26098806</t>
  </si>
  <si>
    <t>RADANSPORT s.r.o., České Budejovice, ČR</t>
  </si>
  <si>
    <t>2502/1361
2502/13892</t>
  </si>
  <si>
    <t>12500960</t>
  </si>
  <si>
    <t>športové dresy</t>
  </si>
  <si>
    <t>35935448</t>
  </si>
  <si>
    <t>SINTRA šport, s.r.o.</t>
  </si>
  <si>
    <t>FA-2025/050</t>
  </si>
  <si>
    <t>3020250028</t>
  </si>
  <si>
    <t>3020250025</t>
  </si>
  <si>
    <t>7020250013
7020250014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</si>
</sst>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1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9000000}"/>
    <cellStyle name="normálne 2 2" xfId="26" xr:uid="{00000000-0005-0000-0000-00001A000000}"/>
    <cellStyle name="normálne 2 2 2" xfId="27" xr:uid="{00000000-0005-0000-0000-00001B000000}"/>
    <cellStyle name="normálne 2 3" xfId="28" xr:uid="{00000000-0005-0000-0000-00001C000000}"/>
    <cellStyle name="normálne 2 4" xfId="29" xr:uid="{00000000-0005-0000-0000-00001D000000}"/>
    <cellStyle name="Normálne 3" xfId="30" xr:uid="{00000000-0005-0000-0000-00001E00000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6" fmlaLink="$B$102" fmlaRange="Adr!$B$2:$B$237" noThreeD="1" sel="27" val="2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topLeftCell="A135"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28"/>
      <c r="D1" s="328"/>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5" customHeight="1" x14ac:dyDescent="0.25">
      <c r="A12" s="302" t="s">
        <v>1352</v>
      </c>
      <c r="C12" s="205"/>
      <c r="D12" s="205"/>
    </row>
    <row r="13" spans="1:4" s="18" customFormat="1" ht="23.5" customHeight="1" x14ac:dyDescent="0.25">
      <c r="A13" s="307"/>
      <c r="C13" s="205"/>
      <c r="D13" s="205"/>
    </row>
    <row r="14" spans="1:4" s="18" customFormat="1" ht="17.5" x14ac:dyDescent="0.25">
      <c r="A14" s="308" t="s">
        <v>5</v>
      </c>
      <c r="C14" s="205"/>
      <c r="D14" s="205"/>
    </row>
    <row r="15" spans="1:4" ht="16.399999999999999" customHeight="1" x14ac:dyDescent="0.25">
      <c r="A15" s="127"/>
      <c r="C15" s="21"/>
    </row>
    <row r="16" spans="1:4" ht="303" x14ac:dyDescent="0.25">
      <c r="A16" s="296" t="s">
        <v>6</v>
      </c>
      <c r="C16" s="21"/>
    </row>
    <row r="17" spans="1:4" ht="17.5"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29"/>
      <c r="D21" s="329"/>
    </row>
    <row r="22" spans="1:4" x14ac:dyDescent="0.25">
      <c r="C22" s="330"/>
      <c r="D22" s="329"/>
    </row>
    <row r="23" spans="1:4" ht="64" x14ac:dyDescent="0.25">
      <c r="A23" s="23" t="s">
        <v>1353</v>
      </c>
      <c r="C23" s="255"/>
      <c r="D23" s="256"/>
    </row>
    <row r="24" spans="1:4" ht="12.75" customHeight="1" x14ac:dyDescent="0.25">
      <c r="C24" s="326"/>
      <c r="D24" s="327"/>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1334</v>
      </c>
    </row>
    <row r="32" spans="1:4" ht="12.65" customHeight="1" x14ac:dyDescent="0.25"/>
    <row r="33" spans="1:3" ht="15.75" customHeight="1" x14ac:dyDescent="0.25">
      <c r="A33" s="19" t="s">
        <v>1335</v>
      </c>
    </row>
    <row r="34" spans="1:3" ht="12.65" customHeight="1" x14ac:dyDescent="0.25"/>
    <row r="35" spans="1:3" ht="52" x14ac:dyDescent="0.25">
      <c r="A35" s="19" t="s">
        <v>1337</v>
      </c>
    </row>
    <row r="36" spans="1:3" ht="12" customHeight="1" x14ac:dyDescent="0.25"/>
    <row r="37" spans="1:3" ht="25.5" x14ac:dyDescent="0.25">
      <c r="A37" s="271" t="s">
        <v>1336</v>
      </c>
    </row>
    <row r="39" spans="1:3" ht="77" x14ac:dyDescent="0.25">
      <c r="A39" s="23" t="s">
        <v>1338</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5" customHeight="1" x14ac:dyDescent="0.25">
      <c r="A46" s="299" t="s">
        <v>15</v>
      </c>
      <c r="C46" s="22"/>
    </row>
    <row r="47" spans="1:3" ht="11.5" customHeight="1" x14ac:dyDescent="0.25"/>
    <row r="48" spans="1:3" ht="13" x14ac:dyDescent="0.25">
      <c r="A48" s="300" t="s">
        <v>1340</v>
      </c>
    </row>
    <row r="49" spans="1:1" ht="12" customHeight="1" x14ac:dyDescent="0.25"/>
    <row r="50" spans="1:1" ht="39" x14ac:dyDescent="0.25">
      <c r="A50" s="19" t="s">
        <v>1341</v>
      </c>
    </row>
    <row r="51" spans="1:1" ht="12.75" customHeight="1" x14ac:dyDescent="0.25"/>
    <row r="52" spans="1:1" ht="75.5" x14ac:dyDescent="0.25">
      <c r="A52" s="19" t="s">
        <v>1342</v>
      </c>
    </row>
    <row r="53" spans="1:1" ht="12.75" customHeight="1" x14ac:dyDescent="0.25"/>
    <row r="54" spans="1:1" ht="38.5" x14ac:dyDescent="0.25">
      <c r="A54" s="19" t="s">
        <v>1343</v>
      </c>
    </row>
    <row r="56" spans="1:1" ht="13" x14ac:dyDescent="0.25">
      <c r="A56" s="19" t="s">
        <v>16</v>
      </c>
    </row>
    <row r="58" spans="1:1" ht="13" x14ac:dyDescent="0.25">
      <c r="A58" s="19" t="s">
        <v>17</v>
      </c>
    </row>
    <row r="60" spans="1:1" ht="121.75" customHeight="1" x14ac:dyDescent="0.25">
      <c r="A60" s="23" t="s">
        <v>1344</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1345</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09" t="s">
        <v>1363</v>
      </c>
    </row>
    <row r="73" spans="1:1" ht="37.5" x14ac:dyDescent="0.25">
      <c r="A73" s="23" t="s">
        <v>1364</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1354</v>
      </c>
    </row>
    <row r="96" spans="1:2" x14ac:dyDescent="0.25">
      <c r="A96" s="23"/>
    </row>
    <row r="97" spans="1:4" ht="13" x14ac:dyDescent="0.25">
      <c r="A97" s="260" t="s">
        <v>40</v>
      </c>
    </row>
    <row r="98" spans="1:4" ht="68.5" customHeight="1" x14ac:dyDescent="0.25">
      <c r="A98" s="23" t="s">
        <v>1355</v>
      </c>
    </row>
    <row r="99" spans="1:4" x14ac:dyDescent="0.25">
      <c r="A99" s="23"/>
    </row>
    <row r="100" spans="1:4" ht="13" x14ac:dyDescent="0.25">
      <c r="A100" s="260" t="s">
        <v>41</v>
      </c>
    </row>
    <row r="101" spans="1:4" ht="75.5" x14ac:dyDescent="0.25">
      <c r="A101" s="23" t="s">
        <v>1356</v>
      </c>
    </row>
    <row r="102" spans="1:4" x14ac:dyDescent="0.25">
      <c r="A102" s="23"/>
    </row>
    <row r="103" spans="1:4" ht="13" x14ac:dyDescent="0.25">
      <c r="A103" s="295" t="s">
        <v>42</v>
      </c>
    </row>
    <row r="104" spans="1:4" ht="50.5" x14ac:dyDescent="0.25">
      <c r="A104" s="23" t="s">
        <v>1357</v>
      </c>
    </row>
    <row r="105" spans="1:4" x14ac:dyDescent="0.25">
      <c r="A105" s="23"/>
      <c r="B105" s="20" t="s">
        <v>43</v>
      </c>
    </row>
    <row r="106" spans="1:4" ht="13" x14ac:dyDescent="0.25">
      <c r="A106" s="260" t="s">
        <v>44</v>
      </c>
    </row>
    <row r="107" spans="1:4" ht="71.25" customHeight="1" x14ac:dyDescent="0.25">
      <c r="A107" s="19" t="s">
        <v>1358</v>
      </c>
    </row>
    <row r="108" spans="1:4" ht="37.5" x14ac:dyDescent="0.25">
      <c r="A108" s="19" t="s">
        <v>1348</v>
      </c>
    </row>
    <row r="109" spans="1:4" ht="25" x14ac:dyDescent="0.25">
      <c r="A109" s="19" t="s">
        <v>45</v>
      </c>
    </row>
    <row r="110" spans="1:4" ht="10.5" customHeight="1" x14ac:dyDescent="0.25">
      <c r="D110" s="20" t="s">
        <v>43</v>
      </c>
    </row>
    <row r="111" spans="1:4" ht="99.75" customHeight="1" x14ac:dyDescent="0.25">
      <c r="A111" s="23" t="s">
        <v>1347</v>
      </c>
    </row>
    <row r="112" spans="1:4" ht="26" x14ac:dyDescent="0.25">
      <c r="A112" s="19" t="s">
        <v>1346</v>
      </c>
    </row>
    <row r="114" spans="1:2" ht="175" x14ac:dyDescent="0.25">
      <c r="A114" s="23" t="s">
        <v>1359</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1349</v>
      </c>
    </row>
    <row r="133" spans="1:1" ht="61.5" customHeight="1" x14ac:dyDescent="0.25">
      <c r="A133" s="301" t="s">
        <v>1361</v>
      </c>
    </row>
    <row r="134" spans="1:1" ht="13" x14ac:dyDescent="0.25">
      <c r="A134" s="260" t="s">
        <v>1362</v>
      </c>
    </row>
    <row r="135" spans="1:1" ht="101" x14ac:dyDescent="0.25">
      <c r="A135" s="301" t="s">
        <v>1350</v>
      </c>
    </row>
    <row r="136" spans="1:1" x14ac:dyDescent="0.25">
      <c r="A136"/>
    </row>
    <row r="137" spans="1:1" ht="71.5"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80" t="str">
        <f>Spolu!C3&amp;", "&amp;Spolu!C6</f>
        <v>Handball Club Pezinok, Na Bielenisku 4, Pezinok, 902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4" customHeight="1" x14ac:dyDescent="0.25">
      <c r="A14" s="139" t="s">
        <v>1267</v>
      </c>
      <c r="B14" s="385" t="s">
        <v>1285</v>
      </c>
      <c r="C14" s="386"/>
      <c r="F14" s="311"/>
      <c r="N14" s="137" t="str">
        <f t="shared" si="0"/>
        <v xml:space="preserve">n - </v>
      </c>
      <c r="O14" s="137" t="s">
        <v>364</v>
      </c>
    </row>
    <row r="15" spans="1:16" ht="34.4" customHeight="1" x14ac:dyDescent="0.25">
      <c r="A15" s="139" t="s">
        <v>1286</v>
      </c>
      <c r="B15" s="385"/>
      <c r="C15" s="386"/>
      <c r="F15" s="388"/>
      <c r="N15" s="137" t="str">
        <f t="shared" si="0"/>
        <v xml:space="preserve">o - </v>
      </c>
      <c r="O15" s="137" t="s">
        <v>365</v>
      </c>
    </row>
    <row r="16" spans="1:16" x14ac:dyDescent="0.25">
      <c r="A16" s="139" t="s">
        <v>1270</v>
      </c>
      <c r="B16" s="142">
        <f>F8</f>
        <v>0</v>
      </c>
      <c r="C16" s="137"/>
      <c r="F16" s="388"/>
      <c r="N16" s="137" t="str">
        <f t="shared" si="0"/>
        <v xml:space="preserve">p - </v>
      </c>
      <c r="O16" s="137" t="s">
        <v>366</v>
      </c>
    </row>
    <row r="17" spans="1:16" ht="32.15" customHeight="1" x14ac:dyDescent="0.25">
      <c r="A17" s="139" t="s">
        <v>1273</v>
      </c>
      <c r="B17" s="142">
        <f>F9</f>
        <v>0</v>
      </c>
      <c r="C17" s="137"/>
      <c r="F17" s="388"/>
      <c r="N17" s="137" t="str">
        <f t="shared" si="0"/>
        <v xml:space="preserve">q - </v>
      </c>
      <c r="O17" s="137" t="s">
        <v>367</v>
      </c>
    </row>
    <row r="18" spans="1:16" ht="16" thickBot="1" x14ac:dyDescent="0.3">
      <c r="B18" s="193" t="s">
        <v>1287</v>
      </c>
      <c r="C18" s="194">
        <v>31</v>
      </c>
      <c r="N18" s="137" t="str">
        <f t="shared" si="0"/>
        <v xml:space="preserve">r - </v>
      </c>
      <c r="O18" s="137" t="s">
        <v>368</v>
      </c>
    </row>
    <row r="19" spans="1:16" x14ac:dyDescent="0.25">
      <c r="B19" s="193" t="s">
        <v>1275</v>
      </c>
      <c r="C19" s="142" t="str">
        <f>Spolu!C4</f>
        <v>35605472</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1278</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1290</v>
      </c>
    </row>
    <row r="2" spans="1:2" ht="30" customHeight="1" x14ac:dyDescent="0.25">
      <c r="A2" s="389" t="s">
        <v>1291</v>
      </c>
      <c r="B2" s="389"/>
    </row>
    <row r="3" spans="1:2" ht="13"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4" sqref="C14"/>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40" t="s">
        <v>311</v>
      </c>
      <c r="B1" s="341"/>
      <c r="C1" s="174">
        <v>45688</v>
      </c>
      <c r="D1" s="26"/>
      <c r="G1" s="252">
        <v>45688</v>
      </c>
    </row>
    <row r="2" spans="1:7" ht="14" x14ac:dyDescent="0.3">
      <c r="A2" s="28"/>
      <c r="B2" s="28"/>
      <c r="G2" s="252">
        <v>45716</v>
      </c>
    </row>
    <row r="3" spans="1:7" ht="14" x14ac:dyDescent="0.3">
      <c r="A3" s="30" t="s">
        <v>312</v>
      </c>
      <c r="B3" s="338" t="str">
        <f>INDEX(Adr!B:B,Doklady!B102+1)</f>
        <v>Handball Club Pezinok</v>
      </c>
      <c r="C3" s="338"/>
      <c r="D3" s="338"/>
      <c r="G3" s="252">
        <v>45747</v>
      </c>
    </row>
    <row r="4" spans="1:7" ht="14" x14ac:dyDescent="0.3">
      <c r="A4" s="30" t="s">
        <v>313</v>
      </c>
      <c r="B4" s="29" t="str">
        <f>RIGHT("0000"&amp;INDEX(Adr!A:A,Doklady!B102+1),8)</f>
        <v>35605472</v>
      </c>
      <c r="G4" s="252">
        <v>45777</v>
      </c>
    </row>
    <row r="5" spans="1:7" ht="14" x14ac:dyDescent="0.3">
      <c r="A5" s="30" t="s">
        <v>314</v>
      </c>
      <c r="B5" s="29" t="str">
        <f>INDEX(Adr!D:D,Doklady!B102+1)&amp;", "&amp;INDEX(Adr!E:E,Doklady!B102+1)</f>
        <v>Na Bielenisku 4, Pezinok</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4830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4830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opLeftCell="A17"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61" t="s">
        <v>329</v>
      </c>
      <c r="B1" s="361"/>
      <c r="C1" s="361"/>
      <c r="D1" s="361"/>
      <c r="E1" s="361"/>
      <c r="F1" s="361"/>
      <c r="G1" s="361"/>
      <c r="H1" s="361"/>
      <c r="I1" s="361"/>
    </row>
    <row r="2" spans="1:26" ht="7.5" customHeight="1" x14ac:dyDescent="0.2">
      <c r="C2" s="8"/>
      <c r="D2" s="8"/>
      <c r="E2" s="8"/>
      <c r="F2" s="8"/>
      <c r="G2" s="8"/>
      <c r="H2" s="8"/>
      <c r="I2" s="8"/>
    </row>
    <row r="3" spans="1:26" s="9" customFormat="1" ht="26.15" customHeight="1" x14ac:dyDescent="0.25">
      <c r="B3" s="160" t="s">
        <v>59</v>
      </c>
      <c r="C3" s="362" t="str">
        <f>INDEX(Adr!B2:B242,Doklady!B102)</f>
        <v>Handball Club Pezinok</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INDEX(Adr!A2:A242,Doklady!B102)</f>
        <v>35605472</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INDEX(Adr!D2:D242,Doklady!B102)&amp;", "&amp;INDEX(Adr!E2:E242,Doklady!B102)&amp;", "&amp;INDEX(Adr!F2:F242,Doklady!B102)</f>
        <v>Na Bielenisku 4, Pezinok, 902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4">
      <c r="A10" s="69" t="s">
        <v>317</v>
      </c>
      <c r="B10" s="70" t="s">
        <v>318</v>
      </c>
      <c r="C10" s="126">
        <f>SUMIF(FP!J:J,Doklady!$B$1&amp;A10,FP!D:D)</f>
        <v>4830</v>
      </c>
      <c r="D10" s="126">
        <f>C10-E10</f>
        <v>4830</v>
      </c>
      <c r="E10" s="357">
        <f>SUMIF(K:K,A10,I:I)</f>
        <v>0</v>
      </c>
      <c r="F10" s="358"/>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4">
      <c r="A12" s="69" t="s">
        <v>321</v>
      </c>
      <c r="B12" s="70" t="s">
        <v>322</v>
      </c>
      <c r="C12" s="126">
        <f>SUMIF(FP!J:J,Doklady!$B$1&amp;A12,FP!D:D)</f>
        <v>0</v>
      </c>
      <c r="D12" s="126">
        <f>C12-E12</f>
        <v>0</v>
      </c>
      <c r="E12" s="357">
        <f>SUMIF(K:K,A12,I:I)</f>
        <v>0</v>
      </c>
      <c r="F12" s="358"/>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2236</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2990</v>
      </c>
      <c r="C28" s="347"/>
      <c r="D28" s="347"/>
      <c r="E28" s="347"/>
      <c r="F28" s="347"/>
      <c r="G28" s="347"/>
      <c r="H28" s="348"/>
      <c r="I28" s="73">
        <f>SUMIF(FP!I:I,Doklady!$B$1&amp;A28,FP!D:D)</f>
        <v>4830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4830</v>
      </c>
      <c r="D53" s="73">
        <f>IF(A53&lt;&gt;"",Doklady!I1-Doklady!J1,"")</f>
        <v>4830</v>
      </c>
      <c r="E53" s="73">
        <f>IF(A53&lt;&gt;"",MIN(D53,C53)*Doklady!C1/(1-Doklady!C1),"")</f>
        <v>0</v>
      </c>
      <c r="F53" s="71">
        <f>IF(A53&lt;&gt;"",Doklady!J1,"")</f>
        <v>0</v>
      </c>
      <c r="G53" s="73">
        <f>+IFERROR(HLOOKUP(IF(RIGHT(B53,15)="bežné transfery",LEFT(B53,LEN(B53)-18),0),$J$40:$K$42,3,0),MIN(C53,D53))</f>
        <v>4830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4830</v>
      </c>
      <c r="D130" s="228">
        <f t="shared" ref="D130:I130" si="9">SUM(D53:D129)</f>
        <v>4830</v>
      </c>
      <c r="E130" s="228">
        <f t="shared" si="9"/>
        <v>0</v>
      </c>
      <c r="F130" s="228">
        <f t="shared" si="9"/>
        <v>0</v>
      </c>
      <c r="G130" s="228">
        <f t="shared" si="9"/>
        <v>4830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72"/>
      <c r="E140" s="372"/>
      <c r="F140" s="372"/>
      <c r="G140" s="372"/>
      <c r="H140" s="372"/>
      <c r="I140" s="372"/>
      <c r="J140" s="85"/>
    </row>
    <row r="141" spans="1:26" ht="68.25" customHeight="1" x14ac:dyDescent="0.25">
      <c r="A141" s="9"/>
      <c r="B141" s="281" t="s">
        <v>393</v>
      </c>
      <c r="C141" s="214"/>
      <c r="D141" s="356" t="s">
        <v>394</v>
      </c>
      <c r="E141" s="356"/>
      <c r="F141" s="356"/>
      <c r="G141" s="356"/>
      <c r="H141" s="356"/>
      <c r="I141" s="356"/>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abSelected="1" topLeftCell="A100" zoomScaleNormal="100" workbookViewId="0">
      <selection activeCell="M122" sqref="M122"/>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l - športové pohybové tábory pre mládež</v>
      </c>
      <c r="B1" s="232" t="str">
        <f>INDEX(Adr!A:A,B102+1)</f>
        <v>35605472</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4830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44</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2992</v>
      </c>
      <c r="J100" s="375"/>
      <c r="K100" s="89"/>
    </row>
    <row r="101" spans="1:25" ht="15.5" x14ac:dyDescent="0.35">
      <c r="A101" s="373"/>
      <c r="B101" s="373"/>
      <c r="C101" s="373"/>
      <c r="D101" s="373"/>
      <c r="E101" s="373"/>
      <c r="F101" s="373"/>
      <c r="G101" s="373"/>
      <c r="H101" s="373"/>
      <c r="I101" s="374">
        <v>45961</v>
      </c>
      <c r="J101" s="374"/>
    </row>
    <row r="102" spans="1:25" ht="14" x14ac:dyDescent="0.3">
      <c r="A102" s="249" t="s">
        <v>399</v>
      </c>
      <c r="B102" s="250">
        <v>27</v>
      </c>
      <c r="C102" s="250"/>
      <c r="D102" s="251"/>
      <c r="E102" s="251"/>
      <c r="F102" s="251"/>
      <c r="G102" s="251"/>
      <c r="H102" s="251"/>
      <c r="I102" s="86"/>
      <c r="J102" s="220"/>
    </row>
    <row r="103" spans="1:25" s="83" customFormat="1" ht="10.5"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 x14ac:dyDescent="0.25">
      <c r="A107" s="14" t="s">
        <v>3001</v>
      </c>
      <c r="B107" s="14" t="s">
        <v>3014</v>
      </c>
      <c r="C107" s="14" t="s">
        <v>3013</v>
      </c>
      <c r="D107" s="16">
        <v>45891</v>
      </c>
      <c r="E107" s="16">
        <v>45999</v>
      </c>
      <c r="F107" s="14" t="s">
        <v>3004</v>
      </c>
      <c r="G107" s="14" t="s">
        <v>3002</v>
      </c>
      <c r="H107" s="14" t="s">
        <v>3003</v>
      </c>
      <c r="I107" s="15">
        <v>3920</v>
      </c>
      <c r="J107" s="77">
        <v>1</v>
      </c>
      <c r="K107" s="92"/>
    </row>
    <row r="108" spans="1:25" ht="30" x14ac:dyDescent="0.25">
      <c r="A108" s="14" t="s">
        <v>3001</v>
      </c>
      <c r="B108" s="14" t="s">
        <v>3016</v>
      </c>
      <c r="C108" s="14" t="s">
        <v>3008</v>
      </c>
      <c r="D108" s="16">
        <v>45957</v>
      </c>
      <c r="E108" s="16"/>
      <c r="F108" s="14" t="s">
        <v>3005</v>
      </c>
      <c r="G108" s="14" t="s">
        <v>3006</v>
      </c>
      <c r="H108" s="14" t="s">
        <v>3007</v>
      </c>
      <c r="I108" s="15">
        <v>374.1</v>
      </c>
      <c r="J108" s="77">
        <v>1</v>
      </c>
      <c r="K108" s="92"/>
    </row>
    <row r="109" spans="1:25" ht="12.5" x14ac:dyDescent="0.25">
      <c r="A109" s="14" t="s">
        <v>3001</v>
      </c>
      <c r="B109" s="14" t="s">
        <v>3015</v>
      </c>
      <c r="C109" s="14" t="s">
        <v>3009</v>
      </c>
      <c r="D109" s="16">
        <v>45866</v>
      </c>
      <c r="E109" s="16">
        <v>45999</v>
      </c>
      <c r="F109" s="14" t="s">
        <v>3010</v>
      </c>
      <c r="G109" s="14" t="s">
        <v>3011</v>
      </c>
      <c r="H109" s="14" t="s">
        <v>3012</v>
      </c>
      <c r="I109" s="15">
        <v>535.9</v>
      </c>
      <c r="J109" s="77">
        <v>1</v>
      </c>
      <c r="K109" s="92"/>
    </row>
    <row r="110" spans="1:25" ht="12.5" x14ac:dyDescent="0.25">
      <c r="A110" s="14"/>
      <c r="B110" s="14"/>
      <c r="C110" s="14"/>
      <c r="D110" s="16"/>
      <c r="E110" s="16"/>
      <c r="F110" s="14"/>
      <c r="G110" s="14"/>
      <c r="H110" s="14"/>
      <c r="I110" s="15"/>
      <c r="J110" s="77"/>
      <c r="K110" s="92"/>
    </row>
    <row r="111" spans="1:25" ht="12.5" x14ac:dyDescent="0.25">
      <c r="A111" s="14"/>
      <c r="B111" s="14"/>
      <c r="C111" s="14"/>
      <c r="D111" s="16"/>
      <c r="E111" s="16"/>
      <c r="F111" s="14"/>
      <c r="G111" s="14"/>
      <c r="H111" s="14"/>
      <c r="I111" s="15"/>
      <c r="J111" s="77"/>
      <c r="K111" s="92"/>
    </row>
    <row r="112" spans="1:25" ht="12.5" x14ac:dyDescent="0.25">
      <c r="A112" s="14"/>
      <c r="B112" s="14"/>
      <c r="C112" s="14"/>
      <c r="D112" s="16"/>
      <c r="E112" s="16"/>
      <c r="F112" s="14"/>
      <c r="G112" s="14"/>
      <c r="H112" s="14"/>
      <c r="I112" s="15"/>
      <c r="J112" s="77"/>
      <c r="K112" s="92"/>
    </row>
    <row r="113" spans="1:11" ht="12.5" x14ac:dyDescent="0.25">
      <c r="A113" s="14"/>
      <c r="B113" s="14"/>
      <c r="C113" s="14"/>
      <c r="D113" s="16"/>
      <c r="E113" s="16"/>
      <c r="F113" s="14"/>
      <c r="G113" s="14"/>
      <c r="H113" s="14"/>
      <c r="I113" s="15"/>
      <c r="J113" s="77"/>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link="1"/>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00000000-0002-0000-0400-000000000000}">
      <formula1>42370</formula1>
      <formula2>42735</formula2>
    </dataValidation>
    <dataValidation type="list" allowBlank="1" sqref="F107:F5000" xr:uid="{00000000-0002-0000-0400-000001000000}">
      <formula1>$F$96:$F$99</formula1>
    </dataValidation>
    <dataValidation type="list" allowBlank="1" showInputMessage="1" showErrorMessage="1" sqref="A107:A5000" xr:uid="{00000000-0002-0000-0400-000002000000}">
      <formula1>OFFSET($A$1,0,0,$B$3,1)</formula1>
    </dataValidation>
    <dataValidation allowBlank="1" sqref="G107:G5000" xr:uid="{00000000-0002-0000-0400-000003000000}"/>
    <dataValidation type="list" allowBlank="1" showInputMessage="1" showErrorMessage="1" errorTitle="Chyba !" error="zadajte (vyberte zo zoznamu) platný analytický kód podľa nápovedy k bunke I104" sqref="J107:J10000"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5"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5"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5"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5"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5"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5"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5"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x14ac:dyDescent="0.2">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x14ac:dyDescent="0.2">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x14ac:dyDescent="0.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2">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x14ac:dyDescent="0.2">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x14ac:dyDescent="0.2">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x14ac:dyDescent="0.2">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x14ac:dyDescent="0.2">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x14ac:dyDescent="0.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2.5" x14ac:dyDescent="0.2">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x14ac:dyDescent="0.2">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2">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x14ac:dyDescent="0.2">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2">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2">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x14ac:dyDescent="0.2">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x14ac:dyDescent="0.2">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2">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x14ac:dyDescent="0.2">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2">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2">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2">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2">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2">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2.5" x14ac:dyDescent="0.2">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2.5" x14ac:dyDescent="0.2">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x14ac:dyDescent="0.2">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2">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x14ac:dyDescent="0.2">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2">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x14ac:dyDescent="0.2">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x14ac:dyDescent="0.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x14ac:dyDescent="0.2">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x14ac:dyDescent="0.2">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x14ac:dyDescent="0.2">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2">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2">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2">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x14ac:dyDescent="0.2">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x14ac:dyDescent="0.2">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x14ac:dyDescent="0.2">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x14ac:dyDescent="0.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x14ac:dyDescent="0.2">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2">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2">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2">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2">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2">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2">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2">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x14ac:dyDescent="0.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2">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2">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2">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2">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x14ac:dyDescent="0.2">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x14ac:dyDescent="0.2">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x14ac:dyDescent="0.2">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2">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x14ac:dyDescent="0.2">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2">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x14ac:dyDescent="0.2">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2">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x14ac:dyDescent="0.2">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2">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2">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2">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2">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x14ac:dyDescent="0.2">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x14ac:dyDescent="0.2">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x14ac:dyDescent="0.2">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x14ac:dyDescent="0.2">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x14ac:dyDescent="0.2">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x14ac:dyDescent="0.2">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x14ac:dyDescent="0.2">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0" x14ac:dyDescent="0.2">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x14ac:dyDescent="0.2">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x14ac:dyDescent="0.2">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x14ac:dyDescent="0.2">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2.5" x14ac:dyDescent="0.25">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x14ac:dyDescent="0.2">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x14ac:dyDescent="0.2">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x14ac:dyDescent="0.2">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x14ac:dyDescent="0.2">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2.5" x14ac:dyDescent="0.25">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x14ac:dyDescent="0.2">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x14ac:dyDescent="0.2">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x14ac:dyDescent="0.2">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x14ac:dyDescent="0.2">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x14ac:dyDescent="0.2">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x14ac:dyDescent="0.2">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x14ac:dyDescent="0.2">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x14ac:dyDescent="0.2">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x14ac:dyDescent="0.2">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x14ac:dyDescent="0.2">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x14ac:dyDescent="0.2">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x14ac:dyDescent="0.2">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x14ac:dyDescent="0.2">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x14ac:dyDescent="0.2">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x14ac:dyDescent="0.2">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x14ac:dyDescent="0.2">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x14ac:dyDescent="0.2">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x14ac:dyDescent="0.2">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x14ac:dyDescent="0.2">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x14ac:dyDescent="0.2">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x14ac:dyDescent="0.2">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x14ac:dyDescent="0.2">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2.5" x14ac:dyDescent="0.25">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x14ac:dyDescent="0.2">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x14ac:dyDescent="0.2">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x14ac:dyDescent="0.2">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2.5" x14ac:dyDescent="0.25">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x14ac:dyDescent="0.2">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2.5" x14ac:dyDescent="0.25">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2.5" x14ac:dyDescent="0.25">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2.5" x14ac:dyDescent="0.25">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x14ac:dyDescent="0.2">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x14ac:dyDescent="0.2">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x14ac:dyDescent="0.2">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2.5" x14ac:dyDescent="0.25">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x14ac:dyDescent="0.2">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x14ac:dyDescent="0.2">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2.5" x14ac:dyDescent="0.25">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2.5" x14ac:dyDescent="0.25">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x14ac:dyDescent="0.2">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x14ac:dyDescent="0.2">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x14ac:dyDescent="0.2">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2.5" x14ac:dyDescent="0.25">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x14ac:dyDescent="0.2">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x14ac:dyDescent="0.2">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x14ac:dyDescent="0.2">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x14ac:dyDescent="0.2">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x14ac:dyDescent="0.2">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x14ac:dyDescent="0.2">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00000000-0004-0000-0500-000000000000}"/>
    <hyperlink ref="G150" r:id="rId2" xr:uid="{00000000-0004-0000-0500-000001000000}"/>
    <hyperlink ref="G165" r:id="rId3" xr:uid="{00000000-0004-0000-0500-000002000000}"/>
    <hyperlink ref="H165" r:id="rId4" xr:uid="{00000000-0004-0000-0500-000003000000}"/>
    <hyperlink ref="H182" r:id="rId5" xr:uid="{00000000-0004-0000-0500-000004000000}"/>
    <hyperlink ref="H60" r:id="rId6" display="info@mammal.sk; " xr:uid="{00000000-0004-0000-0500-000005000000}"/>
    <hyperlink ref="H177" r:id="rId7" xr:uid="{00000000-0004-0000-0500-000006000000}"/>
    <hyperlink ref="H88" r:id="rId8" xr:uid="{00000000-0004-0000-0500-000007000000}"/>
    <hyperlink ref="G235" r:id="rId9" xr:uid="{00000000-0004-0000-0500-000008000000}"/>
    <hyperlink ref="H235" r:id="rId10" xr:uid="{00000000-0004-0000-0500-000009000000}"/>
    <hyperlink ref="H149" r:id="rId11" xr:uid="{00000000-0004-0000-0500-00000A000000}"/>
    <hyperlink ref="H95" r:id="rId12" xr:uid="{00000000-0004-0000-0500-00000B000000}"/>
    <hyperlink ref="G225" r:id="rId13" xr:uid="{00000000-0004-0000-0500-00000C000000}"/>
    <hyperlink ref="H225" r:id="rId14" xr:uid="{00000000-0004-0000-0500-00000D000000}"/>
    <hyperlink ref="G174" r:id="rId15" xr:uid="{00000000-0004-0000-0500-00000E000000}"/>
    <hyperlink ref="H121" r:id="rId16" xr:uid="{00000000-0004-0000-0500-00000F000000}"/>
    <hyperlink ref="H109" r:id="rId17" xr:uid="{00000000-0004-0000-0500-000010000000}"/>
    <hyperlink ref="G121" r:id="rId18" xr:uid="{00000000-0004-0000-0500-000011000000}"/>
    <hyperlink ref="H164" r:id="rId19" display="jkolozsy@gmail.com" xr:uid="{00000000-0004-0000-0500-000012000000}"/>
    <hyperlink ref="G20" r:id="rId20" xr:uid="{00000000-0004-0000-0500-000013000000}"/>
    <hyperlink ref="H20" r:id="rId21" xr:uid="{00000000-0004-0000-0500-000014000000}"/>
    <hyperlink ref="G33" r:id="rId22" xr:uid="{00000000-0004-0000-0500-000015000000}"/>
    <hyperlink ref="G223" r:id="rId23" xr:uid="{00000000-0004-0000-0500-000016000000}"/>
    <hyperlink ref="G129" r:id="rId24" xr:uid="{00000000-0004-0000-0500-000017000000}"/>
    <hyperlink ref="G128" r:id="rId25" xr:uid="{00000000-0004-0000-0500-000018000000}"/>
    <hyperlink ref="H128" r:id="rId26" xr:uid="{00000000-0004-0000-0500-000019000000}"/>
    <hyperlink ref="G38" r:id="rId27" xr:uid="{00000000-0004-0000-0500-00001A000000}"/>
    <hyperlink ref="G211" r:id="rId28" xr:uid="{00000000-0004-0000-0500-00001B000000}"/>
    <hyperlink ref="H211" r:id="rId29" xr:uid="{00000000-0004-0000-0500-00001C000000}"/>
    <hyperlink ref="G50" r:id="rId30" xr:uid="{00000000-0004-0000-0500-00001D000000}"/>
    <hyperlink ref="G51" r:id="rId31" xr:uid="{00000000-0004-0000-0500-00001E000000}"/>
    <hyperlink ref="G69" r:id="rId32" xr:uid="{00000000-0004-0000-0500-00001F000000}"/>
    <hyperlink ref="G74" r:id="rId33" xr:uid="{00000000-0004-0000-0500-000020000000}"/>
    <hyperlink ref="G81" r:id="rId34" xr:uid="{00000000-0004-0000-0500-000021000000}"/>
    <hyperlink ref="G82" r:id="rId35" xr:uid="{00000000-0004-0000-0500-000022000000}"/>
    <hyperlink ref="G84" r:id="rId36" xr:uid="{00000000-0004-0000-0500-000023000000}"/>
    <hyperlink ref="G183" r:id="rId37" xr:uid="{00000000-0004-0000-0500-000024000000}"/>
    <hyperlink ref="G188" r:id="rId38" xr:uid="{00000000-0004-0000-0500-000025000000}"/>
    <hyperlink ref="G215" r:id="rId39" xr:uid="{00000000-0004-0000-0500-000026000000}"/>
    <hyperlink ref="G217" r:id="rId40" xr:uid="{00000000-0004-0000-0500-000027000000}"/>
    <hyperlink ref="G218" r:id="rId41" xr:uid="{00000000-0004-0000-0500-000028000000}"/>
    <hyperlink ref="G219" r:id="rId42" xr:uid="{00000000-0004-0000-0500-000029000000}"/>
    <hyperlink ref="G226" r:id="rId43" xr:uid="{00000000-0004-0000-0500-00002A000000}"/>
    <hyperlink ref="G231" r:id="rId44" xr:uid="{00000000-0004-0000-0500-00002B000000}"/>
    <hyperlink ref="H113" r:id="rId45" xr:uid="{00000000-0004-0000-0500-00002C000000}"/>
    <hyperlink ref="H30" r:id="rId46" xr:uid="{00000000-0004-0000-0500-00002D000000}"/>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612</v>
      </c>
      <c r="B209" s="204" t="str">
        <f>VLOOKUP(A209,Adr!A:B,2,FALSE)</f>
        <v>Slovenská plavecká federácia</v>
      </c>
      <c r="C209" s="169" t="s">
        <v>1548</v>
      </c>
      <c r="D209" s="288">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612</v>
      </c>
      <c r="B210" s="204" t="str">
        <f>VLOOKUP(A210,Adr!A:B,2,FALSE)</f>
        <v>Slovenská plavecká federácia</v>
      </c>
      <c r="C210" s="196" t="s">
        <v>1547</v>
      </c>
      <c r="D210" s="289">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85" t="s">
        <v>1566</v>
      </c>
      <c r="D233" s="287">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662</v>
      </c>
      <c r="B234" s="204" t="str">
        <f>VLOOKUP(A234,Adr!A:B,2,FALSE)</f>
        <v>Slovenský atletický zväz</v>
      </c>
      <c r="C234" s="196" t="s">
        <v>1562</v>
      </c>
      <c r="D234" s="289">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662</v>
      </c>
      <c r="B235" s="204" t="str">
        <f>VLOOKUP(A235,Adr!A:B,2,FALSE)</f>
        <v>Slovenský atletický zväz</v>
      </c>
      <c r="C235" s="185" t="s">
        <v>1563</v>
      </c>
      <c r="D235" s="287">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662</v>
      </c>
      <c r="B236" s="204" t="str">
        <f>VLOOKUP(A236,Adr!A:B,2,FALSE)</f>
        <v>Slovenský atletický zväz</v>
      </c>
      <c r="C236" s="196" t="s">
        <v>2169</v>
      </c>
      <c r="D236" s="287">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662</v>
      </c>
      <c r="B237" s="204" t="str">
        <f>VLOOKUP(A237,Adr!A:B,2,FALSE)</f>
        <v>Slovenský atletický zväz</v>
      </c>
      <c r="C237" s="169" t="s">
        <v>1568</v>
      </c>
      <c r="D237" s="288">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662</v>
      </c>
      <c r="B238" s="204" t="str">
        <f>VLOOKUP(A238,Adr!A:B,2,FALSE)</f>
        <v>Slovenský atletický zväz</v>
      </c>
      <c r="C238" s="190" t="s">
        <v>1564</v>
      </c>
      <c r="D238" s="288">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662</v>
      </c>
      <c r="B239" s="204" t="str">
        <f>VLOOKUP(A239,Adr!A:B,2,FALSE)</f>
        <v>Slovenský atletický zväz</v>
      </c>
      <c r="C239" s="185" t="s">
        <v>1565</v>
      </c>
      <c r="D239" s="287">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 x14ac:dyDescent="0.2">
      <c r="A268" s="166" t="s">
        <v>731</v>
      </c>
      <c r="B268" s="204" t="str">
        <f>VLOOKUP(A268,Adr!A:B,2,FALSE)</f>
        <v>Slovenský olympijský a športový výbor</v>
      </c>
      <c r="C268" s="197" t="s">
        <v>2998</v>
      </c>
      <c r="D268" s="290">
        <v>217000</v>
      </c>
      <c r="E268" s="173">
        <v>0</v>
      </c>
      <c r="F268" s="166" t="s">
        <v>347</v>
      </c>
      <c r="G268" s="169" t="s">
        <v>321</v>
      </c>
      <c r="H268" s="169" t="s">
        <v>1032</v>
      </c>
      <c r="I268" s="192" t="str">
        <f>A268&amp;F268</f>
        <v>30811082e</v>
      </c>
      <c r="J268" s="167" t="str">
        <f>A268&amp;G268</f>
        <v>30811082026 03</v>
      </c>
      <c r="K268" s="5"/>
      <c r="L268" s="167" t="str">
        <f>A268&amp;G268&amp;H268</f>
        <v>30811082026 03B</v>
      </c>
      <c r="M268" s="5" t="str">
        <f>B268&amp;F268&amp;H268&amp;C268</f>
        <v>Slovenský olympijský a športový výboreBzabezpečenie účasti športovej reprezentácie SR na Zimnom Európskom olympijskom festivale mládeže (EYOF) v Bakuriani, Gruzínsko</v>
      </c>
      <c r="N268" s="3" t="str">
        <f>+I268&amp;H268</f>
        <v>30811082eB</v>
      </c>
    </row>
    <row r="269" spans="1:14" ht="20" x14ac:dyDescent="0.2">
      <c r="A269" s="166" t="s">
        <v>731</v>
      </c>
      <c r="B269" s="204" t="str">
        <f>VLOOKUP(A269,Adr!A:B,2,FALSE)</f>
        <v>Slovenský olympijský a športový výbor</v>
      </c>
      <c r="C269" s="197" t="s">
        <v>2999</v>
      </c>
      <c r="D269" s="290">
        <v>156100</v>
      </c>
      <c r="E269" s="230">
        <v>0</v>
      </c>
      <c r="F269" s="166" t="s">
        <v>347</v>
      </c>
      <c r="G269" s="169" t="s">
        <v>321</v>
      </c>
      <c r="H269" s="169" t="s">
        <v>1032</v>
      </c>
      <c r="I269" s="192" t="str">
        <f>A269&amp;F269</f>
        <v>30811082e</v>
      </c>
      <c r="J269" s="167" t="str">
        <f>A269&amp;G269</f>
        <v>30811082026 03</v>
      </c>
      <c r="K269" s="5"/>
      <c r="L269" s="167" t="str">
        <f>A269&amp;G269&amp;H269</f>
        <v>30811082026 03B</v>
      </c>
      <c r="M269" s="5" t="str">
        <f>B269&amp;F269&amp;H269&amp;C269</f>
        <v>Slovenský olympijský a športový výboreBzabezpečenie účasti športovej reprezentácie SR na Letnom Európskom olympijskom festivale mládeže (EYOF) v Skopje, Severné Macedónsko</v>
      </c>
      <c r="N269" s="3" t="str">
        <f>+I269&amp;H269</f>
        <v>30811082eB</v>
      </c>
    </row>
    <row r="270" spans="1:14" ht="20" x14ac:dyDescent="0.2">
      <c r="A270" s="166" t="s">
        <v>731</v>
      </c>
      <c r="B270" s="204" t="str">
        <f>VLOOKUP(A270,Adr!A:B,2,FALSE)</f>
        <v>Slovenský olympijský a športový výbor</v>
      </c>
      <c r="C270" s="197" t="s">
        <v>3000</v>
      </c>
      <c r="D270" s="290">
        <v>193372</v>
      </c>
      <c r="E270" s="173">
        <v>0</v>
      </c>
      <c r="F270" s="166" t="s">
        <v>347</v>
      </c>
      <c r="G270" s="169" t="s">
        <v>321</v>
      </c>
      <c r="H270" s="169" t="s">
        <v>1032</v>
      </c>
      <c r="I270" s="192" t="str">
        <f>A270&amp;F270</f>
        <v>30811082e</v>
      </c>
      <c r="J270" s="167" t="str">
        <f>A270&amp;G270</f>
        <v>30811082026 03</v>
      </c>
      <c r="K270" s="5"/>
      <c r="L270" s="167" t="str">
        <f>A270&amp;G270&amp;H270</f>
        <v>30811082026 03B</v>
      </c>
      <c r="M270" s="5" t="str">
        <f>B270&amp;F270&amp;H270&amp;C270</f>
        <v>Slovenský olympijský a športový výboreBzabezpečenie účasti športovej reprezentácie SR na Svetových hrách 2025 v Čcheng-tu, Čína</v>
      </c>
      <c r="N270" s="3" t="str">
        <f>+I270&amp;H270</f>
        <v>30811082eB</v>
      </c>
    </row>
    <row r="271" spans="1:14" x14ac:dyDescent="0.2">
      <c r="A271" s="202" t="s">
        <v>731</v>
      </c>
      <c r="B271" s="204" t="str">
        <f>VLOOKUP(A271,Adr!A:B,2,FALSE)</f>
        <v>Slovenský olympijský a športový výbor</v>
      </c>
      <c r="C271" s="185" t="s">
        <v>1481</v>
      </c>
      <c r="D271" s="287">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731</v>
      </c>
      <c r="B272" s="204" t="str">
        <f>VLOOKUP(A272,Adr!A:B,2,FALSE)</f>
        <v>Slovenský olympijský a športový výbor</v>
      </c>
      <c r="C272" s="185" t="s">
        <v>2997</v>
      </c>
      <c r="D272" s="287">
        <v>200000</v>
      </c>
      <c r="E272" s="230">
        <v>0</v>
      </c>
      <c r="F272" s="166" t="s">
        <v>349</v>
      </c>
      <c r="G272" s="169" t="s">
        <v>321</v>
      </c>
      <c r="H272" s="169" t="s">
        <v>1032</v>
      </c>
      <c r="I272" s="192" t="str">
        <f>A272&amp;F272</f>
        <v>30811082f</v>
      </c>
      <c r="J272" s="167" t="str">
        <f>A272&amp;G272</f>
        <v>30811082026 03</v>
      </c>
      <c r="K272" s="5"/>
      <c r="L272" s="167" t="str">
        <f>A272&amp;G272&amp;H272</f>
        <v>30811082026 03B</v>
      </c>
      <c r="M272" s="5" t="str">
        <f>B272&amp;F272&amp;H272&amp;C272</f>
        <v>Slovenský olympijský a športový výborfBŠportovec roka 2024</v>
      </c>
      <c r="N272" s="3" t="str">
        <f>+I272&amp;H272</f>
        <v>30811082fB</v>
      </c>
    </row>
    <row r="273" spans="1:14" x14ac:dyDescent="0.2">
      <c r="A273" s="182" t="s">
        <v>1435</v>
      </c>
      <c r="B273" s="204" t="str">
        <f>VLOOKUP(A273,Adr!A:B,2,FALSE)</f>
        <v>Slovenský paralympijský výbor</v>
      </c>
      <c r="C273" s="196" t="s">
        <v>1467</v>
      </c>
      <c r="D273" s="287">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1435</v>
      </c>
      <c r="B274" s="204" t="str">
        <f>VLOOKUP(A274,Adr!A:B,2,FALSE)</f>
        <v>Slovenský paralympijský výbor</v>
      </c>
      <c r="C274" s="196" t="s">
        <v>1574</v>
      </c>
      <c r="D274" s="289">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1435</v>
      </c>
      <c r="B275" s="204" t="str">
        <f>VLOOKUP(A275,Adr!A:B,2,FALSE)</f>
        <v>Slovenský paralympijský výbor</v>
      </c>
      <c r="C275" s="196" t="s">
        <v>1575</v>
      </c>
      <c r="D275" s="289">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1435</v>
      </c>
      <c r="B276" s="204" t="str">
        <f>VLOOKUP(A276,Adr!A:B,2,FALSE)</f>
        <v>Slovenský paralympijský výbor</v>
      </c>
      <c r="C276" s="185" t="s">
        <v>2171</v>
      </c>
      <c r="D276" s="287">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1435</v>
      </c>
      <c r="B277" s="204" t="str">
        <f>VLOOKUP(A277,Adr!A:B,2,FALSE)</f>
        <v>Slovenský paralympijský výbor</v>
      </c>
      <c r="C277" s="185" t="s">
        <v>1577</v>
      </c>
      <c r="D277" s="287">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1435</v>
      </c>
      <c r="B278" s="204" t="str">
        <f>VLOOKUP(A278,Adr!A:B,2,FALSE)</f>
        <v>Slovenský paralympijský výbor</v>
      </c>
      <c r="C278" s="169" t="s">
        <v>1576</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1435</v>
      </c>
      <c r="B279" s="204" t="str">
        <f>VLOOKUP(A279,Adr!A:B,2,FALSE)</f>
        <v>Slovenský paralympijský výbor</v>
      </c>
      <c r="C279" s="196" t="s">
        <v>1578</v>
      </c>
      <c r="D279" s="289">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1435</v>
      </c>
      <c r="B280" s="204" t="str">
        <f>VLOOKUP(A280,Adr!A:B,2,FALSE)</f>
        <v>Slovenský paralympijský výbor</v>
      </c>
      <c r="C280" s="185" t="s">
        <v>1579</v>
      </c>
      <c r="D280" s="287">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1435</v>
      </c>
      <c r="B281" s="204" t="str">
        <f>VLOOKUP(A281,Adr!A:B,2,FALSE)</f>
        <v>Slovenský paralympijský výbor</v>
      </c>
      <c r="C281" s="169" t="s">
        <v>2172</v>
      </c>
      <c r="D281" s="288">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1435</v>
      </c>
      <c r="B282" s="204" t="str">
        <f>VLOOKUP(A282,Adr!A:B,2,FALSE)</f>
        <v>Slovenský paralympijský výbor</v>
      </c>
      <c r="C282" s="185" t="s">
        <v>1580</v>
      </c>
      <c r="D282" s="289">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1435</v>
      </c>
      <c r="B283" s="204" t="str">
        <f>VLOOKUP(A283,Adr!A:B,2,FALSE)</f>
        <v>Slovenský paralympijský výbor</v>
      </c>
      <c r="C283" s="196" t="s">
        <v>1581</v>
      </c>
      <c r="D283" s="289">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1435</v>
      </c>
      <c r="B284" s="204" t="str">
        <f>VLOOKUP(A284,Adr!A:B,2,FALSE)</f>
        <v>Slovenský paralympijský výbor</v>
      </c>
      <c r="C284" s="185" t="s">
        <v>2233</v>
      </c>
      <c r="D284" s="287">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1435</v>
      </c>
      <c r="B285" s="204" t="str">
        <f>VLOOKUP(A285,Adr!A:B,2,FALSE)</f>
        <v>Slovenský paralympijský výbor</v>
      </c>
      <c r="C285" s="185" t="s">
        <v>350</v>
      </c>
      <c r="D285" s="287">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2714</v>
      </c>
      <c r="B286" s="204" t="str">
        <f>VLOOKUP(A286,Adr!A:B,2,FALSE)</f>
        <v>Slovenský rybársky zväz</v>
      </c>
      <c r="C286" s="185" t="s">
        <v>2990</v>
      </c>
      <c r="D286" s="287">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739</v>
      </c>
      <c r="B287" s="204" t="str">
        <f>VLOOKUP(A287,Adr!A:B,2,FALSE)</f>
        <v>Slovenský rýchlokorčuliarsky zväz</v>
      </c>
      <c r="C287" s="185" t="s">
        <v>1121</v>
      </c>
      <c r="D287" s="287">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x14ac:dyDescent="0.2">
      <c r="A288" s="198" t="s">
        <v>739</v>
      </c>
      <c r="B288" s="204" t="str">
        <f>VLOOKUP(A288,Adr!A:B,2,FALSE)</f>
        <v>Slovenský rýchlokorčuliarsky zväz</v>
      </c>
      <c r="C288" s="169" t="s">
        <v>1582</v>
      </c>
      <c r="D288" s="289">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746</v>
      </c>
      <c r="B289" s="204" t="str">
        <f>VLOOKUP(A289,Adr!A:B,2,FALSE)</f>
        <v>Slovenský stolnotenisový zväz</v>
      </c>
      <c r="C289" s="185" t="s">
        <v>1123</v>
      </c>
      <c r="D289" s="287">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x14ac:dyDescent="0.2">
      <c r="A290" s="182" t="s">
        <v>746</v>
      </c>
      <c r="B290" s="204" t="str">
        <f>VLOOKUP(A290,Adr!A:B,2,FALSE)</f>
        <v>Slovenský stolnotenisový zväz</v>
      </c>
      <c r="C290" s="185" t="s">
        <v>2173</v>
      </c>
      <c r="D290" s="287">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746</v>
      </c>
      <c r="B291" s="204" t="str">
        <f>VLOOKUP(A291,Adr!A:B,2,FALSE)</f>
        <v>Slovenský stolnotenisový zväz</v>
      </c>
      <c r="C291" s="169" t="s">
        <v>2174</v>
      </c>
      <c r="D291" s="288">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746</v>
      </c>
      <c r="B292" s="204" t="str">
        <f>VLOOKUP(A292,Adr!A:B,2,FALSE)</f>
        <v>Slovenský stolnotenisový zväz</v>
      </c>
      <c r="C292" s="196" t="s">
        <v>1583</v>
      </c>
      <c r="D292" s="289">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746</v>
      </c>
      <c r="B293" s="204" t="str">
        <f>VLOOKUP(A293,Adr!A:B,2,FALSE)</f>
        <v>Slovenský stolnotenisový zväz</v>
      </c>
      <c r="C293" s="185" t="s">
        <v>1584</v>
      </c>
      <c r="D293" s="287">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746</v>
      </c>
      <c r="B294" s="204" t="str">
        <f>VLOOKUP(A294,Adr!A:B,2,FALSE)</f>
        <v>Slovenský stolnotenisový zväz</v>
      </c>
      <c r="C294" s="185" t="s">
        <v>2175</v>
      </c>
      <c r="D294" s="287">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746</v>
      </c>
      <c r="B295" s="204" t="str">
        <f>VLOOKUP(A295,Adr!A:B,2,FALSE)</f>
        <v>Slovenský stolnotenisový zväz</v>
      </c>
      <c r="C295" s="185" t="s">
        <v>1585</v>
      </c>
      <c r="D295" s="287">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746</v>
      </c>
      <c r="B296" s="204" t="str">
        <f>VLOOKUP(A296,Adr!A:B,2,FALSE)</f>
        <v>Slovenský stolnotenisový zväz</v>
      </c>
      <c r="C296" s="196" t="s">
        <v>2234</v>
      </c>
      <c r="D296" s="289">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755</v>
      </c>
      <c r="B297" s="204" t="str">
        <f>VLOOKUP(A297,Adr!A:B,2,FALSE)</f>
        <v>SLOVENSKÝ STRELECKÝ ZVÄZ</v>
      </c>
      <c r="C297" s="169" t="s">
        <v>1125</v>
      </c>
      <c r="D297" s="288">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x14ac:dyDescent="0.2">
      <c r="A298" s="198" t="s">
        <v>755</v>
      </c>
      <c r="B298" s="204" t="str">
        <f>VLOOKUP(A298,Adr!A:B,2,FALSE)</f>
        <v>SLOVENSKÝ STRELECKÝ ZVÄZ</v>
      </c>
      <c r="C298" s="169" t="s">
        <v>2984</v>
      </c>
      <c r="D298" s="288">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755</v>
      </c>
      <c r="B299" s="204" t="str">
        <f>VLOOKUP(A299,Adr!A:B,2,FALSE)</f>
        <v>SLOVENSKÝ STRELECKÝ ZVÄZ</v>
      </c>
      <c r="C299" s="185" t="s">
        <v>1586</v>
      </c>
      <c r="D299" s="287">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755</v>
      </c>
      <c r="B300" s="204" t="str">
        <f>VLOOKUP(A300,Adr!A:B,2,FALSE)</f>
        <v>SLOVENSKÝ STRELECKÝ ZVÄZ</v>
      </c>
      <c r="C300" s="185" t="s">
        <v>1588</v>
      </c>
      <c r="D300" s="287">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755</v>
      </c>
      <c r="B301" s="204" t="str">
        <f>VLOOKUP(A301,Adr!A:B,2,FALSE)</f>
        <v>SLOVENSKÝ STRELECKÝ ZVÄZ</v>
      </c>
      <c r="C301" s="196" t="s">
        <v>1587</v>
      </c>
      <c r="D301" s="289">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755</v>
      </c>
      <c r="B302" s="204" t="str">
        <f>VLOOKUP(A302,Adr!A:B,2,FALSE)</f>
        <v>SLOVENSKÝ STRELECKÝ ZVÄZ</v>
      </c>
      <c r="C302" s="185" t="s">
        <v>1589</v>
      </c>
      <c r="D302" s="287">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755</v>
      </c>
      <c r="B303" s="204" t="str">
        <f>VLOOKUP(A303,Adr!A:B,2,FALSE)</f>
        <v>SLOVENSKÝ STRELECKÝ ZVÄZ</v>
      </c>
      <c r="C303" s="169" t="s">
        <v>1590</v>
      </c>
      <c r="D303" s="288">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755</v>
      </c>
      <c r="B304" s="204" t="str">
        <f>VLOOKUP(A304,Adr!A:B,2,FALSE)</f>
        <v>SLOVENSKÝ STRELECKÝ ZVÄZ</v>
      </c>
      <c r="C304" s="185" t="s">
        <v>2985</v>
      </c>
      <c r="D304" s="287">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755</v>
      </c>
      <c r="B305" s="204" t="str">
        <f>VLOOKUP(A305,Adr!A:B,2,FALSE)</f>
        <v>SLOVENSKÝ STRELECKÝ ZVÄZ</v>
      </c>
      <c r="C305" s="185" t="s">
        <v>2986</v>
      </c>
      <c r="D305" s="287">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755</v>
      </c>
      <c r="B306" s="204" t="str">
        <f>VLOOKUP(A306,Adr!A:B,2,FALSE)</f>
        <v>SLOVENSKÝ STRELECKÝ ZVÄZ</v>
      </c>
      <c r="C306" s="185" t="s">
        <v>1591</v>
      </c>
      <c r="D306" s="287">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755</v>
      </c>
      <c r="B307" s="204" t="str">
        <f>VLOOKUP(A307,Adr!A:B,2,FALSE)</f>
        <v>SLOVENSKÝ STRELECKÝ ZVÄZ</v>
      </c>
      <c r="C307" s="196" t="s">
        <v>2987</v>
      </c>
      <c r="D307" s="289">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755</v>
      </c>
      <c r="B308" s="204" t="str">
        <f>VLOOKUP(A308,Adr!A:B,2,FALSE)</f>
        <v>SLOVENSKÝ STRELECKÝ ZVÄZ</v>
      </c>
      <c r="C308" s="185" t="s">
        <v>1592</v>
      </c>
      <c r="D308" s="287">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755</v>
      </c>
      <c r="B309" s="204" t="str">
        <f>VLOOKUP(A309,Adr!A:B,2,FALSE)</f>
        <v>SLOVENSKÝ STRELECKÝ ZVÄZ</v>
      </c>
      <c r="C309" s="196" t="s">
        <v>2988</v>
      </c>
      <c r="D309" s="289">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755</v>
      </c>
      <c r="B310" s="204" t="str">
        <f>VLOOKUP(A310,Adr!A:B,2,FALSE)</f>
        <v>SLOVENSKÝ STRELECKÝ ZVÄZ</v>
      </c>
      <c r="C310" s="185" t="s">
        <v>1593</v>
      </c>
      <c r="D310" s="287">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755</v>
      </c>
      <c r="B311" s="204" t="str">
        <f>VLOOKUP(A311,Adr!A:B,2,FALSE)</f>
        <v>SLOVENSKÝ STRELECKÝ ZVÄZ</v>
      </c>
      <c r="C311" s="185" t="s">
        <v>1594</v>
      </c>
      <c r="D311" s="287">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755</v>
      </c>
      <c r="B312" s="204" t="str">
        <f>VLOOKUP(A312,Adr!A:B,2,FALSE)</f>
        <v>SLOVENSKÝ STRELECKÝ ZVÄZ</v>
      </c>
      <c r="C312" s="185" t="s">
        <v>2176</v>
      </c>
      <c r="D312" s="287">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755</v>
      </c>
      <c r="B313" s="204" t="str">
        <f>VLOOKUP(A313,Adr!A:B,2,FALSE)</f>
        <v>SLOVENSKÝ STRELECKÝ ZVÄZ</v>
      </c>
      <c r="C313" s="185" t="s">
        <v>2177</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755</v>
      </c>
      <c r="B314" s="204" t="str">
        <f>VLOOKUP(A314,Adr!A:B,2,FALSE)</f>
        <v>SLOVENSKÝ STRELECKÝ ZVÄZ</v>
      </c>
      <c r="C314" s="169" t="s">
        <v>1595</v>
      </c>
      <c r="D314" s="288">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755</v>
      </c>
      <c r="B315" s="204" t="str">
        <f>VLOOKUP(A315,Adr!A:B,2,FALSE)</f>
        <v>SLOVENSKÝ STRELECKÝ ZVÄZ</v>
      </c>
      <c r="C315" s="196" t="s">
        <v>1596</v>
      </c>
      <c r="D315" s="289">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755</v>
      </c>
      <c r="B316" s="204" t="str">
        <f>VLOOKUP(A316,Adr!A:B,2,FALSE)</f>
        <v>SLOVENSKÝ STRELECKÝ ZVÄZ</v>
      </c>
      <c r="C316" s="185" t="s">
        <v>1597</v>
      </c>
      <c r="D316" s="287">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755</v>
      </c>
      <c r="B317" s="204" t="str">
        <f>VLOOKUP(A317,Adr!A:B,2,FALSE)</f>
        <v>SLOVENSKÝ STRELECKÝ ZVÄZ</v>
      </c>
      <c r="C317" s="196" t="s">
        <v>2213</v>
      </c>
      <c r="D317" s="289">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764</v>
      </c>
      <c r="B318" s="204" t="str">
        <f>VLOOKUP(A318,Adr!A:B,2,FALSE)</f>
        <v>Slovenský šachový zväz</v>
      </c>
      <c r="C318" s="196" t="s">
        <v>1127</v>
      </c>
      <c r="D318" s="289">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x14ac:dyDescent="0.2">
      <c r="A319" s="202" t="s">
        <v>764</v>
      </c>
      <c r="B319" s="204" t="str">
        <f>VLOOKUP(A319,Adr!A:B,2,FALSE)</f>
        <v>Slovenský šachový zväz</v>
      </c>
      <c r="C319" s="185" t="s">
        <v>1474</v>
      </c>
      <c r="D319" s="287">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764</v>
      </c>
      <c r="B320" s="204" t="str">
        <f>VLOOKUP(A320,Adr!A:B,2,FALSE)</f>
        <v>Slovenský šachový zväz</v>
      </c>
      <c r="C320" s="196" t="s">
        <v>2214</v>
      </c>
      <c r="D320" s="289">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774</v>
      </c>
      <c r="B321" s="204" t="str">
        <f>VLOOKUP(A321,Adr!A:B,2,FALSE)</f>
        <v>Slovenský šermiarsky zväz</v>
      </c>
      <c r="C321" s="169" t="s">
        <v>1129</v>
      </c>
      <c r="D321" s="288">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x14ac:dyDescent="0.2">
      <c r="A322" s="198" t="s">
        <v>774</v>
      </c>
      <c r="B322" s="204" t="str">
        <f>VLOOKUP(A322,Adr!A:B,2,FALSE)</f>
        <v>Slovenský šermiarsky zväz</v>
      </c>
      <c r="C322" s="185" t="s">
        <v>1598</v>
      </c>
      <c r="D322" s="287">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782</v>
      </c>
      <c r="B323" s="204" t="str">
        <f>VLOOKUP(A323,Adr!A:B,2,FALSE)</f>
        <v>Slovenský tenisový zväz</v>
      </c>
      <c r="C323" s="185" t="s">
        <v>1131</v>
      </c>
      <c r="D323" s="287">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x14ac:dyDescent="0.2">
      <c r="A324" s="202" t="s">
        <v>782</v>
      </c>
      <c r="B324" s="204" t="str">
        <f>VLOOKUP(A324,Adr!A:B,2,FALSE)</f>
        <v>Slovenský tenisový zväz</v>
      </c>
      <c r="C324" s="185" t="s">
        <v>2178</v>
      </c>
      <c r="D324" s="287">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782</v>
      </c>
      <c r="B325" s="204" t="str">
        <f>VLOOKUP(A325,Adr!A:B,2,FALSE)</f>
        <v>Slovenský tenisový zväz</v>
      </c>
      <c r="C325" s="185" t="s">
        <v>1599</v>
      </c>
      <c r="D325" s="287">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782</v>
      </c>
      <c r="B326" s="204" t="str">
        <f>VLOOKUP(A326,Adr!A:B,2,FALSE)</f>
        <v>Slovenský tenisový zväz</v>
      </c>
      <c r="C326" s="185" t="s">
        <v>1600</v>
      </c>
      <c r="D326" s="287">
        <v>10000</v>
      </c>
      <c r="E326" s="230">
        <v>0</v>
      </c>
      <c r="F326" s="166" t="s">
        <v>345</v>
      </c>
      <c r="G326" s="169" t="s">
        <v>321</v>
      </c>
      <c r="H326" s="169" t="s">
        <v>1032</v>
      </c>
      <c r="I326" s="192" t="str">
        <f t="shared" ref="I326:I389" si="25">A326&amp;F326</f>
        <v>30811384d</v>
      </c>
      <c r="J326" s="167" t="str">
        <f t="shared" ref="J326:J389" si="26">A326&amp;G326</f>
        <v>30811384026 03</v>
      </c>
      <c r="K326" s="5"/>
      <c r="L326" s="167" t="str">
        <f t="shared" ref="L326:L389" si="27">A326&amp;G326&amp;H326</f>
        <v>30811384026 03B</v>
      </c>
      <c r="M326" s="5" t="str">
        <f t="shared" ref="M326:M389" si="28">B326&amp;F326&amp;H326&amp;C326</f>
        <v>Slovenský tenisový zväzdBKrajčí Michal</v>
      </c>
      <c r="N326" s="3" t="str">
        <f t="shared" ref="N326:N389" si="29">+I326&amp;H326</f>
        <v>30811384dB</v>
      </c>
    </row>
    <row r="327" spans="1:14" x14ac:dyDescent="0.2">
      <c r="A327" s="202" t="s">
        <v>782</v>
      </c>
      <c r="B327" s="204" t="str">
        <f>VLOOKUP(A327,Adr!A:B,2,FALSE)</f>
        <v>Slovenský tenisový zväz</v>
      </c>
      <c r="C327" s="185" t="s">
        <v>1601</v>
      </c>
      <c r="D327" s="287">
        <v>10000</v>
      </c>
      <c r="E327" s="230">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zväzdBPohánková Mia</v>
      </c>
      <c r="N327" s="3" t="str">
        <f t="shared" si="29"/>
        <v>30811384dB</v>
      </c>
    </row>
    <row r="328" spans="1:14" x14ac:dyDescent="0.2">
      <c r="A328" s="202" t="s">
        <v>782</v>
      </c>
      <c r="B328" s="204" t="str">
        <f>VLOOKUP(A328,Adr!A:B,2,FALSE)</f>
        <v>Slovenský tenisový zväz</v>
      </c>
      <c r="C328" s="185" t="s">
        <v>1602</v>
      </c>
      <c r="D328" s="287">
        <v>60000</v>
      </c>
      <c r="E328" s="173">
        <v>0</v>
      </c>
      <c r="F328" s="166" t="s">
        <v>345</v>
      </c>
      <c r="G328" s="169" t="s">
        <v>321</v>
      </c>
      <c r="H328" s="169" t="s">
        <v>1032</v>
      </c>
      <c r="I328" s="192" t="str">
        <f t="shared" si="25"/>
        <v>30811384d</v>
      </c>
      <c r="J328" s="167" t="str">
        <f t="shared" si="26"/>
        <v>30811384026 03</v>
      </c>
      <c r="K328" s="5"/>
      <c r="L328" s="167" t="str">
        <f t="shared" si="27"/>
        <v>30811384026 03B</v>
      </c>
      <c r="M328" s="5" t="str">
        <f t="shared" si="28"/>
        <v>Slovenský tenisový zväzdBSchmiedlová Karolína Anna</v>
      </c>
      <c r="N328" s="3" t="str">
        <f t="shared" si="29"/>
        <v>30811384dB</v>
      </c>
    </row>
    <row r="329" spans="1:14" x14ac:dyDescent="0.2">
      <c r="A329" s="202" t="s">
        <v>782</v>
      </c>
      <c r="B329" s="204" t="str">
        <f>VLOOKUP(A329,Adr!A:B,2,FALSE)</f>
        <v>Slovenský tenisový zväz</v>
      </c>
      <c r="C329" s="185" t="s">
        <v>1603</v>
      </c>
      <c r="D329" s="287">
        <v>11200</v>
      </c>
      <c r="E329" s="173">
        <v>0</v>
      </c>
      <c r="F329" s="166" t="s">
        <v>345</v>
      </c>
      <c r="G329" s="169" t="s">
        <v>321</v>
      </c>
      <c r="H329" s="169" t="s">
        <v>1032</v>
      </c>
      <c r="I329" s="192" t="str">
        <f t="shared" si="25"/>
        <v>30811384d</v>
      </c>
      <c r="J329" s="167" t="str">
        <f t="shared" si="26"/>
        <v>30811384026 03</v>
      </c>
      <c r="K329" s="5"/>
      <c r="L329" s="167" t="str">
        <f t="shared" si="27"/>
        <v>30811384026 03B</v>
      </c>
      <c r="M329" s="5" t="str">
        <f t="shared" si="28"/>
        <v>Slovenský tenisový zväzdBŠramková Tamara</v>
      </c>
      <c r="N329" s="3" t="str">
        <f t="shared" si="29"/>
        <v>30811384dB</v>
      </c>
    </row>
    <row r="330" spans="1:14" x14ac:dyDescent="0.2">
      <c r="A330" s="202" t="s">
        <v>782</v>
      </c>
      <c r="B330" s="204" t="str">
        <f>VLOOKUP(A330,Adr!A:B,2,FALSE)</f>
        <v>Slovenský tenisový zväz</v>
      </c>
      <c r="C330" s="185" t="s">
        <v>1604</v>
      </c>
      <c r="D330" s="287">
        <v>15000</v>
      </c>
      <c r="E330" s="230">
        <v>0</v>
      </c>
      <c r="F330" s="166" t="s">
        <v>345</v>
      </c>
      <c r="G330" s="169" t="s">
        <v>321</v>
      </c>
      <c r="H330" s="169" t="s">
        <v>1032</v>
      </c>
      <c r="I330" s="192" t="str">
        <f t="shared" si="25"/>
        <v>30811384d</v>
      </c>
      <c r="J330" s="167" t="str">
        <f t="shared" si="26"/>
        <v>30811384026 03</v>
      </c>
      <c r="K330" s="5"/>
      <c r="L330" s="167" t="str">
        <f t="shared" si="27"/>
        <v>30811384026 03B</v>
      </c>
      <c r="M330" s="5" t="str">
        <f t="shared" si="28"/>
        <v>Slovenský tenisový zväzdBVargová Nina</v>
      </c>
      <c r="N330" s="3" t="str">
        <f t="shared" si="29"/>
        <v>30811384dB</v>
      </c>
    </row>
    <row r="331" spans="1:14" x14ac:dyDescent="0.2">
      <c r="A331" s="202" t="s">
        <v>782</v>
      </c>
      <c r="B331" s="204" t="str">
        <f>VLOOKUP(A331,Adr!A:B,2,FALSE)</f>
        <v>Slovenský tenisový zväz</v>
      </c>
      <c r="C331" s="196" t="s">
        <v>1605</v>
      </c>
      <c r="D331" s="287">
        <v>7500</v>
      </c>
      <c r="E331" s="173">
        <v>0</v>
      </c>
      <c r="F331" s="166" t="s">
        <v>345</v>
      </c>
      <c r="G331" s="169" t="s">
        <v>321</v>
      </c>
      <c r="H331" s="169" t="s">
        <v>1032</v>
      </c>
      <c r="I331" s="192" t="str">
        <f t="shared" si="25"/>
        <v>30811384d</v>
      </c>
      <c r="J331" s="167" t="str">
        <f t="shared" si="26"/>
        <v>30811384026 03</v>
      </c>
      <c r="K331" s="5"/>
      <c r="L331" s="167" t="str">
        <f t="shared" si="27"/>
        <v>30811384026 03B</v>
      </c>
      <c r="M331" s="5" t="str">
        <f t="shared" si="28"/>
        <v>Slovenský tenisový zväzdBŽabková Kiara</v>
      </c>
      <c r="N331" s="3" t="str">
        <f t="shared" si="29"/>
        <v>30811384dB</v>
      </c>
    </row>
    <row r="332" spans="1:14" x14ac:dyDescent="0.2">
      <c r="A332" s="198" t="s">
        <v>790</v>
      </c>
      <c r="B332" s="204" t="str">
        <f>VLOOKUP(A332,Adr!A:B,2,FALSE)</f>
        <v>Slovenský veslársky zväz</v>
      </c>
      <c r="C332" s="169" t="s">
        <v>1133</v>
      </c>
      <c r="D332" s="288">
        <v>109864</v>
      </c>
      <c r="E332" s="230">
        <v>0</v>
      </c>
      <c r="F332" s="166" t="s">
        <v>339</v>
      </c>
      <c r="G332" s="169" t="s">
        <v>319</v>
      </c>
      <c r="H332" s="169" t="s">
        <v>1032</v>
      </c>
      <c r="I332" s="192" t="str">
        <f t="shared" si="25"/>
        <v>00688304a</v>
      </c>
      <c r="J332" s="167" t="str">
        <f t="shared" si="26"/>
        <v>00688304026 02</v>
      </c>
      <c r="K332" s="5" t="s">
        <v>1134</v>
      </c>
      <c r="L332" s="167" t="str">
        <f t="shared" si="27"/>
        <v>00688304026 02B</v>
      </c>
      <c r="M332" s="5" t="str">
        <f t="shared" si="28"/>
        <v>Slovenský veslársky zväzaBveslovanie - bežné transfery</v>
      </c>
      <c r="N332" s="3" t="str">
        <f t="shared" si="29"/>
        <v>00688304aB</v>
      </c>
    </row>
    <row r="333" spans="1:14" x14ac:dyDescent="0.2">
      <c r="A333" s="202" t="s">
        <v>790</v>
      </c>
      <c r="B333" s="204" t="str">
        <f>VLOOKUP(A333,Adr!A:B,2,FALSE)</f>
        <v>Slovenský veslársky zväz</v>
      </c>
      <c r="C333" s="190" t="s">
        <v>1475</v>
      </c>
      <c r="D333" s="288">
        <v>7474</v>
      </c>
      <c r="E333" s="173">
        <v>0</v>
      </c>
      <c r="F333" s="166" t="s">
        <v>343</v>
      </c>
      <c r="G333" s="169" t="s">
        <v>321</v>
      </c>
      <c r="H333" s="169" t="s">
        <v>1032</v>
      </c>
      <c r="I333" s="192" t="str">
        <f t="shared" si="25"/>
        <v>00688304c</v>
      </c>
      <c r="J333" s="167" t="str">
        <f t="shared" si="26"/>
        <v>00688304026 03</v>
      </c>
      <c r="K333" s="5"/>
      <c r="L333" s="167" t="str">
        <f t="shared" si="27"/>
        <v>00688304026 03B</v>
      </c>
      <c r="M333" s="5" t="str">
        <f t="shared" si="28"/>
        <v>Slovenský veslársky zväzcBzabezpečenie a rozvoj športu veslovanie zdravotne postihnutých športovcov</v>
      </c>
      <c r="N333" s="3" t="str">
        <f t="shared" si="29"/>
        <v>00688304cB</v>
      </c>
    </row>
    <row r="334" spans="1:14" x14ac:dyDescent="0.2">
      <c r="A334" s="198" t="s">
        <v>790</v>
      </c>
      <c r="B334" s="204" t="str">
        <f>VLOOKUP(A334,Adr!A:B,2,FALSE)</f>
        <v>Slovenský veslársky zväz</v>
      </c>
      <c r="C334" s="169" t="s">
        <v>1606</v>
      </c>
      <c r="D334" s="288">
        <v>20000</v>
      </c>
      <c r="E334" s="230">
        <v>0</v>
      </c>
      <c r="F334" s="166" t="s">
        <v>345</v>
      </c>
      <c r="G334" s="169" t="s">
        <v>321</v>
      </c>
      <c r="H334" s="169" t="s">
        <v>1032</v>
      </c>
      <c r="I334" s="192" t="str">
        <f t="shared" si="25"/>
        <v>00688304d</v>
      </c>
      <c r="J334" s="167" t="str">
        <f t="shared" si="26"/>
        <v>00688304026 03</v>
      </c>
      <c r="K334" s="5"/>
      <c r="L334" s="167" t="str">
        <f t="shared" si="27"/>
        <v>00688304026 03B</v>
      </c>
      <c r="M334" s="5" t="str">
        <f t="shared" si="28"/>
        <v>Slovenský veslársky zväzdBStrečanský Peter</v>
      </c>
      <c r="N334" s="3" t="str">
        <f t="shared" si="29"/>
        <v>00688304dB</v>
      </c>
    </row>
    <row r="335" spans="1:14" x14ac:dyDescent="0.2">
      <c r="A335" s="202" t="s">
        <v>790</v>
      </c>
      <c r="B335" s="204" t="str">
        <f>VLOOKUP(A335,Adr!A:B,2,FALSE)</f>
        <v>Slovenský veslársky zväz</v>
      </c>
      <c r="C335" s="185" t="s">
        <v>1607</v>
      </c>
      <c r="D335" s="287">
        <v>11200</v>
      </c>
      <c r="E335" s="173">
        <v>0</v>
      </c>
      <c r="F335" s="166" t="s">
        <v>345</v>
      </c>
      <c r="G335" s="169" t="s">
        <v>321</v>
      </c>
      <c r="H335" s="169" t="s">
        <v>1032</v>
      </c>
      <c r="I335" s="192" t="str">
        <f t="shared" si="25"/>
        <v>00688304d</v>
      </c>
      <c r="J335" s="167" t="str">
        <f t="shared" si="26"/>
        <v>00688304026 03</v>
      </c>
      <c r="K335" s="5"/>
      <c r="L335" s="167" t="str">
        <f t="shared" si="27"/>
        <v>00688304026 03B</v>
      </c>
      <c r="M335" s="5" t="str">
        <f t="shared" si="28"/>
        <v>Slovenský veslársky zväzdBŠimek Oliver</v>
      </c>
      <c r="N335" s="3" t="str">
        <f t="shared" si="29"/>
        <v>00688304dB</v>
      </c>
    </row>
    <row r="336" spans="1:14" x14ac:dyDescent="0.2">
      <c r="A336" s="202" t="s">
        <v>790</v>
      </c>
      <c r="B336" s="204" t="str">
        <f>VLOOKUP(A336,Adr!A:B,2,FALSE)</f>
        <v>Slovenský veslársky zväz</v>
      </c>
      <c r="C336" s="185" t="s">
        <v>1608</v>
      </c>
      <c r="D336" s="287">
        <v>11200</v>
      </c>
      <c r="E336" s="230">
        <v>0</v>
      </c>
      <c r="F336" s="166" t="s">
        <v>345</v>
      </c>
      <c r="G336" s="169" t="s">
        <v>321</v>
      </c>
      <c r="H336" s="169" t="s">
        <v>1032</v>
      </c>
      <c r="I336" s="192" t="str">
        <f t="shared" si="25"/>
        <v>00688304d</v>
      </c>
      <c r="J336" s="167" t="str">
        <f t="shared" si="26"/>
        <v>00688304026 03</v>
      </c>
      <c r="K336" s="5"/>
      <c r="L336" s="167" t="str">
        <f t="shared" si="27"/>
        <v>00688304026 03B</v>
      </c>
      <c r="M336" s="5" t="str">
        <f t="shared" si="28"/>
        <v>Slovenský veslársky zväzdBŽemla Michal</v>
      </c>
      <c r="N336" s="3" t="str">
        <f t="shared" si="29"/>
        <v>00688304dB</v>
      </c>
    </row>
    <row r="337" spans="1:14" x14ac:dyDescent="0.2">
      <c r="A337" s="202" t="s">
        <v>798</v>
      </c>
      <c r="B337" s="204" t="str">
        <f>VLOOKUP(A337,Adr!A:B,2,FALSE)</f>
        <v>SLOVENSKÝ ZÁPASNÍCKY ZVÄZ</v>
      </c>
      <c r="C337" s="169" t="s">
        <v>1135</v>
      </c>
      <c r="D337" s="288">
        <v>211104</v>
      </c>
      <c r="E337" s="230">
        <v>0</v>
      </c>
      <c r="F337" s="166" t="s">
        <v>339</v>
      </c>
      <c r="G337" s="169" t="s">
        <v>319</v>
      </c>
      <c r="H337" s="169" t="s">
        <v>1032</v>
      </c>
      <c r="I337" s="192" t="str">
        <f t="shared" si="25"/>
        <v>31791981a</v>
      </c>
      <c r="J337" s="167" t="str">
        <f t="shared" si="26"/>
        <v>31791981026 02</v>
      </c>
      <c r="K337" s="5" t="s">
        <v>1136</v>
      </c>
      <c r="L337" s="167" t="str">
        <f t="shared" si="27"/>
        <v>31791981026 02B</v>
      </c>
      <c r="M337" s="5" t="str">
        <f t="shared" si="28"/>
        <v>SLOVENSKÝ ZÁPASNÍCKY ZVÄZaBzápasenie - bežné transfery</v>
      </c>
      <c r="N337" s="3" t="str">
        <f t="shared" si="29"/>
        <v>31791981aB</v>
      </c>
    </row>
    <row r="338" spans="1:14" x14ac:dyDescent="0.2">
      <c r="A338" s="198" t="s">
        <v>798</v>
      </c>
      <c r="B338" s="204" t="str">
        <f>VLOOKUP(A338,Adr!A:B,2,FALSE)</f>
        <v>SLOVENSKÝ ZÁPASNÍCKY ZVÄZ</v>
      </c>
      <c r="C338" s="185" t="s">
        <v>1609</v>
      </c>
      <c r="D338" s="287">
        <v>10000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ZVÄZdBGörcs Lara</v>
      </c>
      <c r="N338" s="3" t="str">
        <f t="shared" si="29"/>
        <v>31791981dB</v>
      </c>
    </row>
    <row r="339" spans="1:14" x14ac:dyDescent="0.2">
      <c r="A339" s="202" t="s">
        <v>798</v>
      </c>
      <c r="B339" s="204" t="str">
        <f>VLOOKUP(A339,Adr!A:B,2,FALSE)</f>
        <v>SLOVENSKÝ ZÁPASNÍCKY ZVÄZ</v>
      </c>
      <c r="C339" s="185" t="s">
        <v>2179</v>
      </c>
      <c r="D339" s="287">
        <v>20000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ZVÄZdBGulaev Akhsarbek</v>
      </c>
      <c r="N339" s="3" t="str">
        <f t="shared" si="29"/>
        <v>31791981dB</v>
      </c>
    </row>
    <row r="340" spans="1:14" x14ac:dyDescent="0.2">
      <c r="A340" s="202" t="s">
        <v>798</v>
      </c>
      <c r="B340" s="204" t="str">
        <f>VLOOKUP(A340,Adr!A:B,2,FALSE)</f>
        <v>SLOVENSKÝ ZÁPASNÍCKY ZVÄZ</v>
      </c>
      <c r="C340" s="185" t="s">
        <v>1610</v>
      </c>
      <c r="D340" s="287">
        <v>10000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ZVÄZdBHegedus Réka</v>
      </c>
      <c r="N340" s="3" t="str">
        <f t="shared" si="29"/>
        <v>31791981dB</v>
      </c>
    </row>
    <row r="341" spans="1:14" x14ac:dyDescent="0.2">
      <c r="A341" s="182" t="s">
        <v>798</v>
      </c>
      <c r="B341" s="204" t="str">
        <f>VLOOKUP(A341,Adr!A:B,2,FALSE)</f>
        <v>SLOVENSKÝ ZÁPASNÍCKY ZVÄZ</v>
      </c>
      <c r="C341" s="196" t="s">
        <v>1611</v>
      </c>
      <c r="D341" s="289">
        <v>20000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ZVÄZdBJakšík Adam</v>
      </c>
      <c r="N341" s="3" t="str">
        <f t="shared" si="29"/>
        <v>31791981dB</v>
      </c>
    </row>
    <row r="342" spans="1:14" x14ac:dyDescent="0.2">
      <c r="A342" s="166" t="s">
        <v>798</v>
      </c>
      <c r="B342" s="204" t="str">
        <f>VLOOKUP(A342,Adr!A:B,2,FALSE)</f>
        <v>SLOVENSKÝ ZÁPASNÍCKY ZVÄZ</v>
      </c>
      <c r="C342" s="185" t="s">
        <v>1612</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ZVÄZdBMakoev Boris</v>
      </c>
      <c r="N342" s="3" t="str">
        <f t="shared" si="29"/>
        <v>31791981dB</v>
      </c>
    </row>
    <row r="343" spans="1:14" x14ac:dyDescent="0.2">
      <c r="A343" s="202" t="s">
        <v>798</v>
      </c>
      <c r="B343" s="204" t="str">
        <f>VLOOKUP(A343,Adr!A:B,2,FALSE)</f>
        <v>SLOVENSKÝ ZÁPASNÍCKY ZVÄZ</v>
      </c>
      <c r="C343" s="196" t="s">
        <v>2180</v>
      </c>
      <c r="D343" s="289">
        <v>10000</v>
      </c>
      <c r="E343" s="230">
        <v>0</v>
      </c>
      <c r="F343" s="166" t="s">
        <v>345</v>
      </c>
      <c r="G343" s="169" t="s">
        <v>321</v>
      </c>
      <c r="H343" s="169" t="s">
        <v>1032</v>
      </c>
      <c r="I343" s="192" t="str">
        <f t="shared" si="25"/>
        <v>31791981d</v>
      </c>
      <c r="J343" s="167" t="str">
        <f t="shared" si="26"/>
        <v>31791981026 03</v>
      </c>
      <c r="K343" s="5"/>
      <c r="L343" s="167" t="str">
        <f t="shared" si="27"/>
        <v>31791981026 03B</v>
      </c>
      <c r="M343" s="5" t="str">
        <f t="shared" si="28"/>
        <v>SLOVENSKÝ ZÁPASNÍCKY ZVÄZdBMeszároš Martin Róbert</v>
      </c>
      <c r="N343" s="3" t="str">
        <f t="shared" si="29"/>
        <v>31791981dB</v>
      </c>
    </row>
    <row r="344" spans="1:14" x14ac:dyDescent="0.2">
      <c r="A344" s="182" t="s">
        <v>798</v>
      </c>
      <c r="B344" s="204" t="str">
        <f>VLOOKUP(A344,Adr!A:B,2,FALSE)</f>
        <v>SLOVENSKÝ ZÁPASNÍCKY ZVÄZ</v>
      </c>
      <c r="C344" s="185" t="s">
        <v>1613</v>
      </c>
      <c r="D344" s="287">
        <v>15000</v>
      </c>
      <c r="E344" s="173">
        <v>0</v>
      </c>
      <c r="F344" s="166" t="s">
        <v>345</v>
      </c>
      <c r="G344" s="169" t="s">
        <v>321</v>
      </c>
      <c r="H344" s="169" t="s">
        <v>1032</v>
      </c>
      <c r="I344" s="192" t="str">
        <f t="shared" si="25"/>
        <v>31791981d</v>
      </c>
      <c r="J344" s="167" t="str">
        <f t="shared" si="26"/>
        <v>31791981026 03</v>
      </c>
      <c r="K344" s="5"/>
      <c r="L344" s="167" t="str">
        <f t="shared" si="27"/>
        <v>31791981026 03B</v>
      </c>
      <c r="M344" s="5" t="str">
        <f t="shared" si="28"/>
        <v>SLOVENSKÝ ZÁPASNÍCKY ZVÄZdBMolnár Zsuzsanna</v>
      </c>
      <c r="N344" s="3" t="str">
        <f t="shared" si="29"/>
        <v>31791981dB</v>
      </c>
    </row>
    <row r="345" spans="1:14" x14ac:dyDescent="0.2">
      <c r="A345" s="182" t="s">
        <v>798</v>
      </c>
      <c r="B345" s="204" t="str">
        <f>VLOOKUP(A345,Adr!A:B,2,FALSE)</f>
        <v>SLOVENSKÝ ZÁPASNÍCKY ZVÄZ</v>
      </c>
      <c r="C345" s="185" t="s">
        <v>1614</v>
      </c>
      <c r="D345" s="287">
        <v>60000</v>
      </c>
      <c r="E345" s="230">
        <v>0</v>
      </c>
      <c r="F345" s="166" t="s">
        <v>345</v>
      </c>
      <c r="G345" s="169" t="s">
        <v>321</v>
      </c>
      <c r="H345" s="169" t="s">
        <v>1032</v>
      </c>
      <c r="I345" s="192" t="str">
        <f t="shared" si="25"/>
        <v>31791981d</v>
      </c>
      <c r="J345" s="167" t="str">
        <f t="shared" si="26"/>
        <v>31791981026 03</v>
      </c>
      <c r="K345" s="5"/>
      <c r="L345" s="167" t="str">
        <f t="shared" si="27"/>
        <v>31791981026 03B</v>
      </c>
      <c r="M345" s="5" t="str">
        <f t="shared" si="28"/>
        <v>SLOVENSKÝ ZÁPASNÍCKY ZVÄZdBSalkazanov Tajmuraz</v>
      </c>
      <c r="N345" s="3" t="str">
        <f t="shared" si="29"/>
        <v>31791981dB</v>
      </c>
    </row>
    <row r="346" spans="1:14" x14ac:dyDescent="0.2">
      <c r="A346" s="166" t="s">
        <v>798</v>
      </c>
      <c r="B346" s="204" t="str">
        <f>VLOOKUP(A346,Adr!A:B,2,FALSE)</f>
        <v>SLOVENSKÝ ZÁPASNÍCKY ZVÄZ</v>
      </c>
      <c r="C346" s="185" t="s">
        <v>1615</v>
      </c>
      <c r="D346" s="287">
        <v>20000</v>
      </c>
      <c r="E346" s="173">
        <v>0</v>
      </c>
      <c r="F346" s="166" t="s">
        <v>345</v>
      </c>
      <c r="G346" s="169" t="s">
        <v>321</v>
      </c>
      <c r="H346" s="169" t="s">
        <v>1032</v>
      </c>
      <c r="I346" s="192" t="str">
        <f t="shared" si="25"/>
        <v>31791981d</v>
      </c>
      <c r="J346" s="167" t="str">
        <f t="shared" si="26"/>
        <v>31791981026 03</v>
      </c>
      <c r="K346" s="5"/>
      <c r="L346" s="167" t="str">
        <f t="shared" si="27"/>
        <v>31791981026 03B</v>
      </c>
      <c r="M346" s="5" t="str">
        <f t="shared" si="28"/>
        <v>SLOVENSKÝ ZÁPASNÍCKY ZVÄZdBTsakulov Batyrbek</v>
      </c>
      <c r="N346" s="3" t="str">
        <f t="shared" si="29"/>
        <v>31791981dB</v>
      </c>
    </row>
    <row r="347" spans="1:14" x14ac:dyDescent="0.2">
      <c r="A347" s="198" t="s">
        <v>805</v>
      </c>
      <c r="B347" s="204" t="str">
        <f>VLOOKUP(A347,Adr!A:B,2,FALSE)</f>
        <v>Slovenský zväz bedmintonu</v>
      </c>
      <c r="C347" s="185" t="s">
        <v>1137</v>
      </c>
      <c r="D347" s="287">
        <v>292039</v>
      </c>
      <c r="E347" s="173">
        <v>0</v>
      </c>
      <c r="F347" s="166" t="s">
        <v>339</v>
      </c>
      <c r="G347" s="169" t="s">
        <v>319</v>
      </c>
      <c r="H347" s="169" t="s">
        <v>1032</v>
      </c>
      <c r="I347" s="192" t="str">
        <f t="shared" si="25"/>
        <v>30811546a</v>
      </c>
      <c r="J347" s="167" t="str">
        <f t="shared" si="26"/>
        <v>30811546026 02</v>
      </c>
      <c r="K347" s="5" t="s">
        <v>1138</v>
      </c>
      <c r="L347" s="167" t="str">
        <f t="shared" si="27"/>
        <v>30811546026 02B</v>
      </c>
      <c r="M347" s="5" t="str">
        <f t="shared" si="28"/>
        <v>Slovenský zväz bedmintonuaBbedminton - bežné transfery</v>
      </c>
      <c r="N347" s="3" t="str">
        <f t="shared" si="29"/>
        <v>30811546aB</v>
      </c>
    </row>
    <row r="348" spans="1:14" x14ac:dyDescent="0.2">
      <c r="A348" s="166" t="s">
        <v>805</v>
      </c>
      <c r="B348" s="204" t="str">
        <f>VLOOKUP(A348,Adr!A:B,2,FALSE)</f>
        <v>Slovenský zväz bedmintonu</v>
      </c>
      <c r="C348" s="185" t="s">
        <v>1476</v>
      </c>
      <c r="D348" s="287">
        <v>10616</v>
      </c>
      <c r="E348" s="230">
        <v>0</v>
      </c>
      <c r="F348" s="166" t="s">
        <v>343</v>
      </c>
      <c r="G348" s="169" t="s">
        <v>321</v>
      </c>
      <c r="H348" s="169" t="s">
        <v>1032</v>
      </c>
      <c r="I348" s="192" t="str">
        <f t="shared" si="25"/>
        <v>30811546c</v>
      </c>
      <c r="J348" s="167" t="str">
        <f t="shared" si="26"/>
        <v>30811546026 03</v>
      </c>
      <c r="K348" s="5"/>
      <c r="L348" s="167" t="str">
        <f t="shared" si="27"/>
        <v>30811546026 03B</v>
      </c>
      <c r="M348" s="5" t="str">
        <f t="shared" si="28"/>
        <v>Slovenský zväz bedmintonucBzabezpečenie a rozvoj športu bedminton zdravotne postihnutých športovcov</v>
      </c>
      <c r="N348" s="3" t="str">
        <f t="shared" si="29"/>
        <v>30811546cB</v>
      </c>
    </row>
    <row r="349" spans="1:14" x14ac:dyDescent="0.2">
      <c r="A349" s="198" t="s">
        <v>814</v>
      </c>
      <c r="B349" s="204" t="str">
        <f>VLOOKUP(A349,Adr!A:B,2,FALSE)</f>
        <v>Slovenský zväz biatlonu</v>
      </c>
      <c r="C349" s="169" t="s">
        <v>1139</v>
      </c>
      <c r="D349" s="288">
        <v>393086</v>
      </c>
      <c r="E349" s="230">
        <v>0</v>
      </c>
      <c r="F349" s="166" t="s">
        <v>339</v>
      </c>
      <c r="G349" s="169" t="s">
        <v>319</v>
      </c>
      <c r="H349" s="169" t="s">
        <v>1032</v>
      </c>
      <c r="I349" s="192" t="str">
        <f t="shared" si="25"/>
        <v>35656743a</v>
      </c>
      <c r="J349" s="167" t="str">
        <f t="shared" si="26"/>
        <v>35656743026 02</v>
      </c>
      <c r="K349" s="5" t="s">
        <v>1140</v>
      </c>
      <c r="L349" s="167" t="str">
        <f t="shared" si="27"/>
        <v>35656743026 02B</v>
      </c>
      <c r="M349" s="5" t="str">
        <f t="shared" si="28"/>
        <v>Slovenský zväz biatlonuaBbiatlon - bežné transfery</v>
      </c>
      <c r="N349" s="3" t="str">
        <f t="shared" si="29"/>
        <v>35656743aB</v>
      </c>
    </row>
    <row r="350" spans="1:14" x14ac:dyDescent="0.2">
      <c r="A350" s="182" t="s">
        <v>814</v>
      </c>
      <c r="B350" s="204" t="str">
        <f>VLOOKUP(A350,Adr!A:B,2,FALSE)</f>
        <v>Slovenský zväz biatlonu</v>
      </c>
      <c r="C350" s="185" t="s">
        <v>1620</v>
      </c>
      <c r="D350" s="287">
        <v>40000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biatlonudBBátovská Fialková Paulína</v>
      </c>
      <c r="N350" s="3" t="str">
        <f t="shared" si="29"/>
        <v>35656743dB</v>
      </c>
    </row>
    <row r="351" spans="1:14" x14ac:dyDescent="0.2">
      <c r="A351" s="166" t="s">
        <v>814</v>
      </c>
      <c r="B351" s="204" t="str">
        <f>VLOOKUP(A351,Adr!A:B,2,FALSE)</f>
        <v>Slovenský zväz biatlonu</v>
      </c>
      <c r="C351" s="196" t="s">
        <v>1616</v>
      </c>
      <c r="D351" s="289">
        <v>25000</v>
      </c>
      <c r="E351" s="173">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biatlonudBBorguľa Jakub</v>
      </c>
      <c r="N351" s="3" t="str">
        <f t="shared" si="29"/>
        <v>35656743dB</v>
      </c>
    </row>
    <row r="352" spans="1:14" x14ac:dyDescent="0.2">
      <c r="A352" s="166" t="s">
        <v>814</v>
      </c>
      <c r="B352" s="204" t="str">
        <f>VLOOKUP(A352,Adr!A:B,2,FALSE)</f>
        <v>Slovenský zväz biatlonu</v>
      </c>
      <c r="C352" s="196" t="s">
        <v>2181</v>
      </c>
      <c r="D352" s="289">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biatlonudBIskhakov Arthur</v>
      </c>
      <c r="N352" s="3" t="str">
        <f t="shared" si="29"/>
        <v>35656743dB</v>
      </c>
    </row>
    <row r="353" spans="1:14" x14ac:dyDescent="0.2">
      <c r="A353" s="202" t="s">
        <v>814</v>
      </c>
      <c r="B353" s="204" t="str">
        <f>VLOOKUP(A353,Adr!A:B,2,FALSE)</f>
        <v>Slovenský zväz biatlonu</v>
      </c>
      <c r="C353" s="185" t="s">
        <v>1617</v>
      </c>
      <c r="D353" s="289">
        <v>50000</v>
      </c>
      <c r="E353" s="173">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biatlonudBKapustová Ema</v>
      </c>
      <c r="N353" s="3" t="str">
        <f t="shared" si="29"/>
        <v>35656743dB</v>
      </c>
    </row>
    <row r="354" spans="1:14" x14ac:dyDescent="0.2">
      <c r="A354" s="202" t="s">
        <v>814</v>
      </c>
      <c r="B354" s="204" t="str">
        <f>VLOOKUP(A354,Adr!A:B,2,FALSE)</f>
        <v>Slovenský zväz biatlonu</v>
      </c>
      <c r="C354" s="185" t="s">
        <v>2182</v>
      </c>
      <c r="D354" s="287">
        <v>20000</v>
      </c>
      <c r="E354" s="230">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biatlonudBKuzminová Anastasiya</v>
      </c>
      <c r="N354" s="3" t="str">
        <f t="shared" si="29"/>
        <v>35656743dB</v>
      </c>
    </row>
    <row r="355" spans="1:14" x14ac:dyDescent="0.2">
      <c r="A355" s="166" t="s">
        <v>814</v>
      </c>
      <c r="B355" s="204" t="str">
        <f>VLOOKUP(A355,Adr!A:B,2,FALSE)</f>
        <v>Slovenský zväz biatlonu</v>
      </c>
      <c r="C355" s="197" t="s">
        <v>2183</v>
      </c>
      <c r="D355" s="290">
        <v>10000</v>
      </c>
      <c r="E355" s="230">
        <v>0</v>
      </c>
      <c r="F355" s="166" t="s">
        <v>345</v>
      </c>
      <c r="G355" s="169" t="s">
        <v>321</v>
      </c>
      <c r="H355" s="169" t="s">
        <v>1032</v>
      </c>
      <c r="I355" s="192" t="str">
        <f t="shared" si="25"/>
        <v>35656743d</v>
      </c>
      <c r="J355" s="167" t="str">
        <f t="shared" si="26"/>
        <v>35656743026 03</v>
      </c>
      <c r="K355" s="5"/>
      <c r="L355" s="167" t="str">
        <f t="shared" si="27"/>
        <v>35656743026 03B</v>
      </c>
      <c r="M355" s="5" t="str">
        <f t="shared" si="28"/>
        <v>Slovenský zväz biatlonudBStraková Michaela</v>
      </c>
      <c r="N355" s="3" t="str">
        <f t="shared" si="29"/>
        <v>35656743dB</v>
      </c>
    </row>
    <row r="356" spans="1:14" x14ac:dyDescent="0.2">
      <c r="A356" s="166" t="s">
        <v>814</v>
      </c>
      <c r="B356" s="204" t="str">
        <f>VLOOKUP(A356,Adr!A:B,2,FALSE)</f>
        <v>Slovenský zväz biatlonu</v>
      </c>
      <c r="C356" s="185" t="s">
        <v>1618</v>
      </c>
      <c r="D356" s="287">
        <v>10000</v>
      </c>
      <c r="E356" s="230">
        <v>0</v>
      </c>
      <c r="F356" s="166" t="s">
        <v>345</v>
      </c>
      <c r="G356" s="169" t="s">
        <v>321</v>
      </c>
      <c r="H356" s="169" t="s">
        <v>1032</v>
      </c>
      <c r="I356" s="192" t="str">
        <f t="shared" si="25"/>
        <v>35656743d</v>
      </c>
      <c r="J356" s="167" t="str">
        <f t="shared" si="26"/>
        <v>35656743026 03</v>
      </c>
      <c r="K356" s="5"/>
      <c r="L356" s="167" t="str">
        <f t="shared" si="27"/>
        <v>35656743026 03B</v>
      </c>
      <c r="M356" s="5" t="str">
        <f t="shared" si="28"/>
        <v>Slovenský zväz biatlonudBštafeta - biatlon - juniori</v>
      </c>
      <c r="N356" s="3" t="str">
        <f t="shared" si="29"/>
        <v>35656743dB</v>
      </c>
    </row>
    <row r="357" spans="1:14" x14ac:dyDescent="0.2">
      <c r="A357" s="202" t="s">
        <v>814</v>
      </c>
      <c r="B357" s="204" t="str">
        <f>VLOOKUP(A357,Adr!A:B,2,FALSE)</f>
        <v>Slovenský zväz biatlonu</v>
      </c>
      <c r="C357" s="185" t="s">
        <v>1619</v>
      </c>
      <c r="D357" s="287">
        <v>10000</v>
      </c>
      <c r="E357" s="230">
        <v>0</v>
      </c>
      <c r="F357" s="166" t="s">
        <v>345</v>
      </c>
      <c r="G357" s="169" t="s">
        <v>321</v>
      </c>
      <c r="H357" s="169" t="s">
        <v>1032</v>
      </c>
      <c r="I357" s="192" t="str">
        <f t="shared" si="25"/>
        <v>35656743d</v>
      </c>
      <c r="J357" s="167" t="str">
        <f t="shared" si="26"/>
        <v>35656743026 03</v>
      </c>
      <c r="K357" s="5"/>
      <c r="L357" s="167" t="str">
        <f t="shared" si="27"/>
        <v>35656743026 03B</v>
      </c>
      <c r="M357" s="5" t="str">
        <f t="shared" si="28"/>
        <v>Slovenský zväz biatlonudBštafeta - biatlon - juniorky</v>
      </c>
      <c r="N357" s="3" t="str">
        <f t="shared" si="29"/>
        <v>35656743dB</v>
      </c>
    </row>
    <row r="358" spans="1:14" x14ac:dyDescent="0.2">
      <c r="A358" s="202" t="s">
        <v>814</v>
      </c>
      <c r="B358" s="204" t="str">
        <f>VLOOKUP(A358,Adr!A:B,2,FALSE)</f>
        <v>Slovenský zväz biatlonu</v>
      </c>
      <c r="C358" s="185" t="s">
        <v>2184</v>
      </c>
      <c r="D358" s="287">
        <v>30000</v>
      </c>
      <c r="E358" s="173">
        <v>0</v>
      </c>
      <c r="F358" s="166" t="s">
        <v>345</v>
      </c>
      <c r="G358" s="169" t="s">
        <v>321</v>
      </c>
      <c r="H358" s="169" t="s">
        <v>1032</v>
      </c>
      <c r="I358" s="192" t="str">
        <f t="shared" si="25"/>
        <v>35656743d</v>
      </c>
      <c r="J358" s="167" t="str">
        <f t="shared" si="26"/>
        <v>35656743026 03</v>
      </c>
      <c r="K358" s="5"/>
      <c r="L358" s="167" t="str">
        <f t="shared" si="27"/>
        <v>35656743026 03B</v>
      </c>
      <c r="M358" s="5" t="str">
        <f t="shared" si="28"/>
        <v>Slovenský zväz biatlonudBštafeta - biatlon - ženy</v>
      </c>
      <c r="N358" s="3" t="str">
        <f t="shared" si="29"/>
        <v>35656743dB</v>
      </c>
    </row>
    <row r="359" spans="1:14" x14ac:dyDescent="0.2">
      <c r="A359" s="202" t="s">
        <v>823</v>
      </c>
      <c r="B359" s="204" t="str">
        <f>VLOOKUP(A359,Adr!A:B,2,FALSE)</f>
        <v>Slovenský zväz bobistov</v>
      </c>
      <c r="C359" s="185" t="s">
        <v>1141</v>
      </c>
      <c r="D359" s="289">
        <v>62770</v>
      </c>
      <c r="E359" s="230">
        <v>0</v>
      </c>
      <c r="F359" s="166" t="s">
        <v>339</v>
      </c>
      <c r="G359" s="169" t="s">
        <v>319</v>
      </c>
      <c r="H359" s="169" t="s">
        <v>1032</v>
      </c>
      <c r="I359" s="192" t="str">
        <f t="shared" si="25"/>
        <v>36067580a</v>
      </c>
      <c r="J359" s="167" t="str">
        <f t="shared" si="26"/>
        <v>36067580026 02</v>
      </c>
      <c r="K359" s="5" t="s">
        <v>1142</v>
      </c>
      <c r="L359" s="167" t="str">
        <f t="shared" si="27"/>
        <v>36067580026 02B</v>
      </c>
      <c r="M359" s="5" t="str">
        <f t="shared" si="28"/>
        <v>Slovenský zväz bobistovaBboby a skeleton - bežné transfery</v>
      </c>
      <c r="N359" s="3" t="str">
        <f t="shared" si="29"/>
        <v>36067580aB</v>
      </c>
    </row>
    <row r="360" spans="1:14" x14ac:dyDescent="0.2">
      <c r="A360" s="166" t="s">
        <v>832</v>
      </c>
      <c r="B360" s="204" t="str">
        <f>VLOOKUP(A360,Adr!A:B,2,FALSE)</f>
        <v>Slovenský zväz cyklistiky</v>
      </c>
      <c r="C360" s="196" t="s">
        <v>1143</v>
      </c>
      <c r="D360" s="289">
        <v>1534198</v>
      </c>
      <c r="E360" s="173">
        <v>0</v>
      </c>
      <c r="F360" s="166" t="s">
        <v>339</v>
      </c>
      <c r="G360" s="169" t="s">
        <v>319</v>
      </c>
      <c r="H360" s="169" t="s">
        <v>1032</v>
      </c>
      <c r="I360" s="192" t="str">
        <f t="shared" si="25"/>
        <v>00684112a</v>
      </c>
      <c r="J360" s="167" t="str">
        <f t="shared" si="26"/>
        <v>00684112026 02</v>
      </c>
      <c r="K360" s="5" t="s">
        <v>1144</v>
      </c>
      <c r="L360" s="167" t="str">
        <f t="shared" si="27"/>
        <v>00684112026 02B</v>
      </c>
      <c r="M360" s="5" t="str">
        <f t="shared" si="28"/>
        <v>Slovenský zväz cyklistikyaBcyklistika - bežné transfery</v>
      </c>
      <c r="N360" s="3" t="str">
        <f t="shared" si="29"/>
        <v>00684112aB</v>
      </c>
    </row>
    <row r="361" spans="1:14" x14ac:dyDescent="0.2">
      <c r="A361" s="166" t="s">
        <v>832</v>
      </c>
      <c r="B361" s="204" t="str">
        <f>VLOOKUP(A361,Adr!A:B,2,FALSE)</f>
        <v>Slovenský zväz cyklistiky</v>
      </c>
      <c r="C361" s="169" t="s">
        <v>1477</v>
      </c>
      <c r="D361" s="288">
        <v>64184</v>
      </c>
      <c r="E361" s="173">
        <v>0</v>
      </c>
      <c r="F361" s="166" t="s">
        <v>343</v>
      </c>
      <c r="G361" s="169" t="s">
        <v>321</v>
      </c>
      <c r="H361" s="169" t="s">
        <v>1032</v>
      </c>
      <c r="I361" s="192" t="str">
        <f t="shared" si="25"/>
        <v>00684112c</v>
      </c>
      <c r="J361" s="167" t="str">
        <f t="shared" si="26"/>
        <v>00684112026 03</v>
      </c>
      <c r="K361" s="5"/>
      <c r="L361" s="167" t="str">
        <f t="shared" si="27"/>
        <v>00684112026 03B</v>
      </c>
      <c r="M361" s="5" t="str">
        <f t="shared" si="28"/>
        <v>Slovenský zväz cyklistikycBzabezpečenie a rozvoj športu cyklistika zdravotne postihnutých športovcov</v>
      </c>
      <c r="N361" s="3" t="str">
        <f t="shared" si="29"/>
        <v>00684112cB</v>
      </c>
    </row>
    <row r="362" spans="1:14" x14ac:dyDescent="0.2">
      <c r="A362" s="202" t="s">
        <v>832</v>
      </c>
      <c r="B362" s="204" t="str">
        <f>VLOOKUP(A362,Adr!A:B,2,FALSE)</f>
        <v>Slovenský zväz cyklistiky</v>
      </c>
      <c r="C362" s="185" t="s">
        <v>1621</v>
      </c>
      <c r="D362" s="287">
        <v>25000</v>
      </c>
      <c r="E362" s="230">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cyklistikydBČorej Jozef</v>
      </c>
      <c r="N362" s="3" t="str">
        <f t="shared" si="29"/>
        <v>00684112dB</v>
      </c>
    </row>
    <row r="363" spans="1:14" x14ac:dyDescent="0.2">
      <c r="A363" s="166" t="s">
        <v>832</v>
      </c>
      <c r="B363" s="204" t="str">
        <f>VLOOKUP(A363,Adr!A:B,2,FALSE)</f>
        <v>Slovenský zväz cyklistiky</v>
      </c>
      <c r="C363" s="185" t="s">
        <v>1622</v>
      </c>
      <c r="D363" s="287">
        <v>25000</v>
      </c>
      <c r="E363" s="173">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cyklistikydBChladoňová Viktória</v>
      </c>
      <c r="N363" s="3" t="str">
        <f t="shared" si="29"/>
        <v>00684112dB</v>
      </c>
    </row>
    <row r="364" spans="1:14" x14ac:dyDescent="0.2">
      <c r="A364" s="202" t="s">
        <v>832</v>
      </c>
      <c r="B364" s="204" t="str">
        <f>VLOOKUP(A364,Adr!A:B,2,FALSE)</f>
        <v>Slovenský zväz cyklistiky</v>
      </c>
      <c r="C364" s="196" t="s">
        <v>1623</v>
      </c>
      <c r="D364" s="287">
        <v>20000</v>
      </c>
      <c r="E364" s="230">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cyklistikydBJenčušová Nora</v>
      </c>
      <c r="N364" s="3" t="str">
        <f t="shared" si="29"/>
        <v>00684112dB</v>
      </c>
    </row>
    <row r="365" spans="1:14" x14ac:dyDescent="0.2">
      <c r="A365" s="166" t="s">
        <v>832</v>
      </c>
      <c r="B365" s="204" t="str">
        <f>VLOOKUP(A365,Adr!A:B,2,FALSE)</f>
        <v>Slovenský zväz cyklistiky</v>
      </c>
      <c r="C365" s="185" t="s">
        <v>1624</v>
      </c>
      <c r="D365" s="287">
        <v>20000</v>
      </c>
      <c r="E365" s="173">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cyklistikydBKubiš Lukáš</v>
      </c>
      <c r="N365" s="3" t="str">
        <f t="shared" si="29"/>
        <v>00684112dB</v>
      </c>
    </row>
    <row r="366" spans="1:14" x14ac:dyDescent="0.2">
      <c r="A366" s="166" t="s">
        <v>832</v>
      </c>
      <c r="B366" s="204" t="str">
        <f>VLOOKUP(A366,Adr!A:B,2,FALSE)</f>
        <v>Slovenský zväz cyklistiky</v>
      </c>
      <c r="C366" s="196" t="s">
        <v>1625</v>
      </c>
      <c r="D366" s="289">
        <v>25000</v>
      </c>
      <c r="E366" s="173">
        <v>0</v>
      </c>
      <c r="F366" s="166" t="s">
        <v>345</v>
      </c>
      <c r="G366" s="169" t="s">
        <v>321</v>
      </c>
      <c r="H366" s="169" t="s">
        <v>1032</v>
      </c>
      <c r="I366" s="192" t="str">
        <f t="shared" si="25"/>
        <v>00684112d</v>
      </c>
      <c r="J366" s="167" t="str">
        <f t="shared" si="26"/>
        <v>00684112026 03</v>
      </c>
      <c r="K366" s="5"/>
      <c r="L366" s="167" t="str">
        <f t="shared" si="27"/>
        <v>00684112026 03B</v>
      </c>
      <c r="M366" s="5" t="str">
        <f t="shared" si="28"/>
        <v>Slovenský zväz cyklistikydBManiková Dominika</v>
      </c>
      <c r="N366" s="3" t="str">
        <f t="shared" si="29"/>
        <v>00684112dB</v>
      </c>
    </row>
    <row r="367" spans="1:14" x14ac:dyDescent="0.2">
      <c r="A367" s="166" t="s">
        <v>832</v>
      </c>
      <c r="B367" s="204" t="str">
        <f>VLOOKUP(A367,Adr!A:B,2,FALSE)</f>
        <v>Slovenský zväz cyklistiky</v>
      </c>
      <c r="C367" s="185" t="s">
        <v>1626</v>
      </c>
      <c r="D367" s="287">
        <v>55000</v>
      </c>
      <c r="E367" s="230">
        <v>0</v>
      </c>
      <c r="F367" s="166" t="s">
        <v>345</v>
      </c>
      <c r="G367" s="169" t="s">
        <v>321</v>
      </c>
      <c r="H367" s="169" t="s">
        <v>1032</v>
      </c>
      <c r="I367" s="192" t="str">
        <f t="shared" si="25"/>
        <v>00684112d</v>
      </c>
      <c r="J367" s="167" t="str">
        <f t="shared" si="26"/>
        <v>00684112026 03</v>
      </c>
      <c r="K367" s="5"/>
      <c r="L367" s="167" t="str">
        <f t="shared" si="27"/>
        <v>00684112026 03B</v>
      </c>
      <c r="M367" s="5" t="str">
        <f t="shared" si="28"/>
        <v>Slovenský zväz cyklistikydBMetelka Jozef</v>
      </c>
      <c r="N367" s="3" t="str">
        <f t="shared" si="29"/>
        <v>00684112dB</v>
      </c>
    </row>
    <row r="368" spans="1:14" x14ac:dyDescent="0.2">
      <c r="A368" s="178" t="s">
        <v>832</v>
      </c>
      <c r="B368" s="204" t="str">
        <f>VLOOKUP(A368,Adr!A:B,2,FALSE)</f>
        <v>Slovenský zväz cyklistiky</v>
      </c>
      <c r="C368" s="196" t="s">
        <v>1627</v>
      </c>
      <c r="D368" s="287">
        <v>10000</v>
      </c>
      <c r="E368" s="173">
        <v>0</v>
      </c>
      <c r="F368" s="166" t="s">
        <v>345</v>
      </c>
      <c r="G368" s="169" t="s">
        <v>321</v>
      </c>
      <c r="H368" s="169" t="s">
        <v>1032</v>
      </c>
      <c r="I368" s="192" t="str">
        <f t="shared" si="25"/>
        <v>00684112d</v>
      </c>
      <c r="J368" s="167" t="str">
        <f t="shared" si="26"/>
        <v>00684112026 03</v>
      </c>
      <c r="K368" s="5"/>
      <c r="L368" s="167" t="str">
        <f t="shared" si="27"/>
        <v>00684112026 03B</v>
      </c>
      <c r="M368" s="5" t="str">
        <f t="shared" si="28"/>
        <v>Slovenský zväz cyklistikydBStrečko Ondrej</v>
      </c>
      <c r="N368" s="3" t="str">
        <f t="shared" si="29"/>
        <v>00684112dB</v>
      </c>
    </row>
    <row r="369" spans="1:14" x14ac:dyDescent="0.2">
      <c r="A369" s="202" t="s">
        <v>832</v>
      </c>
      <c r="B369" s="204" t="str">
        <f>VLOOKUP(A369,Adr!A:B,2,FALSE)</f>
        <v>Slovenský zväz cyklistiky</v>
      </c>
      <c r="C369" s="196" t="s">
        <v>1628</v>
      </c>
      <c r="D369" s="289">
        <v>20000</v>
      </c>
      <c r="E369" s="230">
        <v>0</v>
      </c>
      <c r="F369" s="166" t="s">
        <v>345</v>
      </c>
      <c r="G369" s="169" t="s">
        <v>321</v>
      </c>
      <c r="H369" s="169" t="s">
        <v>1032</v>
      </c>
      <c r="I369" s="192" t="str">
        <f t="shared" si="25"/>
        <v>00684112d</v>
      </c>
      <c r="J369" s="167" t="str">
        <f t="shared" si="26"/>
        <v>00684112026 03</v>
      </c>
      <c r="K369" s="5"/>
      <c r="L369" s="167" t="str">
        <f t="shared" si="27"/>
        <v>00684112026 03B</v>
      </c>
      <c r="M369" s="5" t="str">
        <f t="shared" si="28"/>
        <v>Slovenský zväz cyklistikydBSvrček Martin</v>
      </c>
      <c r="N369" s="3" t="str">
        <f t="shared" si="29"/>
        <v>00684112dB</v>
      </c>
    </row>
    <row r="370" spans="1:14" x14ac:dyDescent="0.2">
      <c r="A370" s="166" t="s">
        <v>832</v>
      </c>
      <c r="B370" s="204" t="str">
        <f>VLOOKUP(A370,Adr!A:B,2,FALSE)</f>
        <v>Slovenský zväz cyklistiky</v>
      </c>
      <c r="C370" s="196" t="s">
        <v>2991</v>
      </c>
      <c r="D370" s="187">
        <v>58000</v>
      </c>
      <c r="E370" s="173">
        <v>0</v>
      </c>
      <c r="F370" s="166" t="s">
        <v>349</v>
      </c>
      <c r="G370" s="169" t="s">
        <v>321</v>
      </c>
      <c r="H370" s="169" t="s">
        <v>1032</v>
      </c>
      <c r="I370" s="192" t="str">
        <f t="shared" si="25"/>
        <v>00684112f</v>
      </c>
      <c r="J370" s="167" t="str">
        <f t="shared" si="26"/>
        <v>00684112026 03</v>
      </c>
      <c r="K370" s="5"/>
      <c r="L370" s="167" t="str">
        <f t="shared" si="27"/>
        <v>00684112026 03B</v>
      </c>
      <c r="M370" s="5" t="str">
        <f t="shared" si="28"/>
        <v>Slovenský zväz cyklistikyfBPodpora činnosti centier talentovanej mládeže</v>
      </c>
      <c r="N370" s="3" t="str">
        <f t="shared" si="29"/>
        <v>00684112fB</v>
      </c>
    </row>
    <row r="371" spans="1:14" x14ac:dyDescent="0.2">
      <c r="A371" s="166" t="s">
        <v>832</v>
      </c>
      <c r="B371" s="204" t="str">
        <f>VLOOKUP(A371,Adr!A:B,2,FALSE)</f>
        <v>Slovenský zväz cyklistiky</v>
      </c>
      <c r="C371" s="190" t="s">
        <v>2991</v>
      </c>
      <c r="D371" s="172">
        <v>70000</v>
      </c>
      <c r="E371" s="173">
        <v>0</v>
      </c>
      <c r="F371" s="166" t="s">
        <v>349</v>
      </c>
      <c r="G371" s="169" t="s">
        <v>321</v>
      </c>
      <c r="H371" s="169" t="s">
        <v>1055</v>
      </c>
      <c r="I371" s="192" t="str">
        <f t="shared" si="25"/>
        <v>00684112f</v>
      </c>
      <c r="J371" s="167" t="str">
        <f t="shared" si="26"/>
        <v>00684112026 03</v>
      </c>
      <c r="K371" s="5"/>
      <c r="L371" s="167" t="str">
        <f t="shared" si="27"/>
        <v>00684112026 03K</v>
      </c>
      <c r="M371" s="5" t="str">
        <f t="shared" si="28"/>
        <v>Slovenský zväz cyklistikyfKPodpora činnosti centier talentovanej mládeže</v>
      </c>
      <c r="N371" s="3" t="str">
        <f t="shared" si="29"/>
        <v>00684112fK</v>
      </c>
    </row>
    <row r="372" spans="1:14" x14ac:dyDescent="0.2">
      <c r="A372" s="182" t="s">
        <v>832</v>
      </c>
      <c r="B372" s="204" t="str">
        <f>VLOOKUP(A372,Adr!A:B,2,FALSE)</f>
        <v>Slovenský zväz cyklistiky</v>
      </c>
      <c r="C372" s="185" t="s">
        <v>1667</v>
      </c>
      <c r="D372" s="287">
        <v>80000</v>
      </c>
      <c r="E372" s="230">
        <v>0</v>
      </c>
      <c r="F372" s="166" t="s">
        <v>349</v>
      </c>
      <c r="G372" s="169" t="s">
        <v>321</v>
      </c>
      <c r="H372" s="169" t="s">
        <v>1032</v>
      </c>
      <c r="I372" s="192" t="str">
        <f t="shared" si="25"/>
        <v>00684112f</v>
      </c>
      <c r="J372" s="167" t="str">
        <f t="shared" si="26"/>
        <v>00684112026 03</v>
      </c>
      <c r="K372" s="5"/>
      <c r="L372" s="167" t="str">
        <f t="shared" si="27"/>
        <v>00684112026 03B</v>
      </c>
      <c r="M372" s="5" t="str">
        <f t="shared" si="28"/>
        <v>Slovenský zväz cyklistikyfBZorganizovanie kongresu európskej cyklistickej únie na Slovensku</v>
      </c>
      <c r="N372" s="3" t="str">
        <f t="shared" si="29"/>
        <v>00684112fB</v>
      </c>
    </row>
    <row r="373" spans="1:14" x14ac:dyDescent="0.2">
      <c r="A373" s="202" t="s">
        <v>841</v>
      </c>
      <c r="B373" s="204" t="str">
        <f>VLOOKUP(A373,Adr!A:B,2,FALSE)</f>
        <v>Slovenský zväz dráhového golfu</v>
      </c>
      <c r="C373" s="196" t="s">
        <v>1145</v>
      </c>
      <c r="D373" s="289">
        <v>20983</v>
      </c>
      <c r="E373" s="230">
        <v>0</v>
      </c>
      <c r="F373" s="166" t="s">
        <v>339</v>
      </c>
      <c r="G373" s="169" t="s">
        <v>319</v>
      </c>
      <c r="H373" s="169" t="s">
        <v>1032</v>
      </c>
      <c r="I373" s="192" t="str">
        <f t="shared" si="25"/>
        <v>31806431a</v>
      </c>
      <c r="J373" s="167" t="str">
        <f t="shared" si="26"/>
        <v>31806431026 02</v>
      </c>
      <c r="K373" s="5" t="s">
        <v>1146</v>
      </c>
      <c r="L373" s="167" t="str">
        <f t="shared" si="27"/>
        <v>31806431026 02B</v>
      </c>
      <c r="M373" s="5" t="str">
        <f t="shared" si="28"/>
        <v>Slovenský zväz dráhového golfuaBdráhový golf - bežné transfery</v>
      </c>
      <c r="N373" s="3" t="str">
        <f t="shared" si="29"/>
        <v>31806431aB</v>
      </c>
    </row>
    <row r="374" spans="1:14" x14ac:dyDescent="0.2">
      <c r="A374" s="198" t="s">
        <v>848</v>
      </c>
      <c r="B374" s="204" t="str">
        <f>VLOOKUP(A374,Adr!A:B,2,FALSE)</f>
        <v>Slovenský zväz florbalu</v>
      </c>
      <c r="C374" s="196" t="s">
        <v>1147</v>
      </c>
      <c r="D374" s="289">
        <v>565005</v>
      </c>
      <c r="E374" s="173">
        <v>0</v>
      </c>
      <c r="F374" s="166" t="s">
        <v>339</v>
      </c>
      <c r="G374" s="169" t="s">
        <v>319</v>
      </c>
      <c r="H374" s="169" t="s">
        <v>1032</v>
      </c>
      <c r="I374" s="192" t="str">
        <f t="shared" si="25"/>
        <v>31795421a</v>
      </c>
      <c r="J374" s="167" t="str">
        <f t="shared" si="26"/>
        <v>31795421026 02</v>
      </c>
      <c r="K374" s="5" t="s">
        <v>1148</v>
      </c>
      <c r="L374" s="167" t="str">
        <f t="shared" si="27"/>
        <v>31795421026 02B</v>
      </c>
      <c r="M374" s="5" t="str">
        <f t="shared" si="28"/>
        <v>Slovenský zväz florbaluaBflorbal - bežné transfery</v>
      </c>
      <c r="N374" s="3" t="str">
        <f t="shared" si="29"/>
        <v>31795421aB</v>
      </c>
    </row>
    <row r="375" spans="1:14" x14ac:dyDescent="0.2">
      <c r="A375" s="198" t="s">
        <v>854</v>
      </c>
      <c r="B375" s="204" t="str">
        <f>VLOOKUP(A375,Adr!A:B,2,FALSE)</f>
        <v>Slovenský zväz hádzanej</v>
      </c>
      <c r="C375" s="185" t="s">
        <v>1149</v>
      </c>
      <c r="D375" s="287">
        <v>1374010</v>
      </c>
      <c r="E375" s="230">
        <v>0</v>
      </c>
      <c r="F375" s="166" t="s">
        <v>339</v>
      </c>
      <c r="G375" s="169" t="s">
        <v>319</v>
      </c>
      <c r="H375" s="169" t="s">
        <v>1032</v>
      </c>
      <c r="I375" s="192" t="str">
        <f t="shared" si="25"/>
        <v>30774772a</v>
      </c>
      <c r="J375" s="167" t="str">
        <f t="shared" si="26"/>
        <v>30774772026 02</v>
      </c>
      <c r="K375" s="5" t="s">
        <v>1150</v>
      </c>
      <c r="L375" s="167" t="str">
        <f t="shared" si="27"/>
        <v>30774772026 02B</v>
      </c>
      <c r="M375" s="5" t="str">
        <f t="shared" si="28"/>
        <v>Slovenský zväz hádzanejaBhádzaná - bežné transfery</v>
      </c>
      <c r="N375" s="3" t="str">
        <f t="shared" si="29"/>
        <v>30774772aB</v>
      </c>
    </row>
    <row r="376" spans="1:14" x14ac:dyDescent="0.2">
      <c r="A376" s="202" t="s">
        <v>1975</v>
      </c>
      <c r="B376" s="204" t="str">
        <f>VLOOKUP(A376,Adr!A:B,2,FALSE)</f>
        <v>Slovenský zväz hasičského športu</v>
      </c>
      <c r="C376" s="185" t="s">
        <v>2235</v>
      </c>
      <c r="D376" s="287">
        <v>15000</v>
      </c>
      <c r="E376" s="173">
        <v>0</v>
      </c>
      <c r="F376" s="166" t="s">
        <v>349</v>
      </c>
      <c r="G376" s="169" t="s">
        <v>321</v>
      </c>
      <c r="H376" s="169" t="s">
        <v>1032</v>
      </c>
      <c r="I376" s="192" t="str">
        <f t="shared" si="25"/>
        <v>42390800f</v>
      </c>
      <c r="J376" s="167" t="str">
        <f t="shared" si="26"/>
        <v>42390800026 03</v>
      </c>
      <c r="K376" s="5"/>
      <c r="L376" s="167" t="str">
        <f t="shared" si="27"/>
        <v>42390800026 03B</v>
      </c>
      <c r="M376" s="5" t="str">
        <f t="shared" si="28"/>
        <v>Slovenský zväz hasičského športufBpodpora a rozvoj športu</v>
      </c>
      <c r="N376" s="3" t="str">
        <f t="shared" si="29"/>
        <v>42390800fB</v>
      </c>
    </row>
    <row r="377" spans="1:14" x14ac:dyDescent="0.2">
      <c r="A377" s="166" t="s">
        <v>1982</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25"/>
        <v>36070351f</v>
      </c>
      <c r="J377" s="167" t="str">
        <f t="shared" si="26"/>
        <v>36070351026 03</v>
      </c>
      <c r="K377" s="5"/>
      <c r="L377" s="167" t="str">
        <f t="shared" si="27"/>
        <v>36070351026 03B</v>
      </c>
      <c r="M377" s="5" t="str">
        <f t="shared" si="28"/>
        <v>Slovenský zväz integrovaného tanca a tanečného športufBplnenie úloh verejného záujmu v športe</v>
      </c>
      <c r="N377" s="3" t="str">
        <f t="shared" si="29"/>
        <v>36070351fB</v>
      </c>
    </row>
    <row r="378" spans="1:14" x14ac:dyDescent="0.2">
      <c r="A378" s="198" t="s">
        <v>1982</v>
      </c>
      <c r="B378" s="204" t="str">
        <f>VLOOKUP(A378,Adr!A:B,2,FALSE)</f>
        <v>Slovenský zväz integrovaného tanca a tanečného športu</v>
      </c>
      <c r="C378" s="196" t="s">
        <v>352</v>
      </c>
      <c r="D378" s="287">
        <v>25000</v>
      </c>
      <c r="E378" s="173">
        <v>0</v>
      </c>
      <c r="F378" s="166" t="s">
        <v>351</v>
      </c>
      <c r="G378" s="169" t="s">
        <v>321</v>
      </c>
      <c r="H378" s="169" t="s">
        <v>1032</v>
      </c>
      <c r="I378" s="192" t="str">
        <f t="shared" si="25"/>
        <v>36070351g</v>
      </c>
      <c r="J378" s="167" t="str">
        <f t="shared" si="26"/>
        <v>36070351026 03</v>
      </c>
      <c r="K378" s="5"/>
      <c r="L378" s="167" t="str">
        <f t="shared" si="27"/>
        <v>36070351026 03B</v>
      </c>
      <c r="M378" s="5" t="str">
        <f t="shared" si="28"/>
        <v>Slovenský zväz integrovaného tanca a tanečného športugBrozvoj športov, ktoré nie sú uznanými podľa zákona č. 440/2015 Z. z.</v>
      </c>
      <c r="N378" s="3" t="str">
        <f t="shared" si="29"/>
        <v>36070351gB</v>
      </c>
    </row>
    <row r="379" spans="1:14" x14ac:dyDescent="0.2">
      <c r="A379" s="166" t="s">
        <v>861</v>
      </c>
      <c r="B379" s="204" t="str">
        <f>VLOOKUP(A379,Adr!A:B,2,FALSE)</f>
        <v>Slovenský zväz jachtingu</v>
      </c>
      <c r="C379" s="196" t="s">
        <v>1151</v>
      </c>
      <c r="D379" s="289">
        <v>55948</v>
      </c>
      <c r="E379" s="173">
        <v>0</v>
      </c>
      <c r="F379" s="166" t="s">
        <v>339</v>
      </c>
      <c r="G379" s="169" t="s">
        <v>319</v>
      </c>
      <c r="H379" s="169" t="s">
        <v>1032</v>
      </c>
      <c r="I379" s="192" t="str">
        <f t="shared" si="25"/>
        <v>30793211a</v>
      </c>
      <c r="J379" s="167" t="str">
        <f t="shared" si="26"/>
        <v>30793211026 02</v>
      </c>
      <c r="K379" s="5" t="s">
        <v>1152</v>
      </c>
      <c r="L379" s="167" t="str">
        <f t="shared" si="27"/>
        <v>30793211026 02B</v>
      </c>
      <c r="M379" s="5" t="str">
        <f t="shared" si="28"/>
        <v>Slovenský zväz jachtinguaBjachting - bežné transfery</v>
      </c>
      <c r="N379" s="3" t="str">
        <f t="shared" si="29"/>
        <v>30793211aB</v>
      </c>
    </row>
    <row r="380" spans="1:14" x14ac:dyDescent="0.2">
      <c r="A380" s="166" t="s">
        <v>861</v>
      </c>
      <c r="B380" s="204" t="str">
        <f>VLOOKUP(A380,Adr!A:B,2,FALSE)</f>
        <v>Slovenský zväz jachtingu</v>
      </c>
      <c r="C380" s="196" t="s">
        <v>1629</v>
      </c>
      <c r="D380" s="289">
        <v>20000</v>
      </c>
      <c r="E380" s="173">
        <v>0</v>
      </c>
      <c r="F380" s="166" t="s">
        <v>345</v>
      </c>
      <c r="G380" s="169" t="s">
        <v>321</v>
      </c>
      <c r="H380" s="169" t="s">
        <v>1032</v>
      </c>
      <c r="I380" s="192" t="str">
        <f t="shared" si="25"/>
        <v>30793211d</v>
      </c>
      <c r="J380" s="167" t="str">
        <f t="shared" si="26"/>
        <v>30793211026 03</v>
      </c>
      <c r="K380" s="5"/>
      <c r="L380" s="167" t="str">
        <f t="shared" si="27"/>
        <v>30793211026 03B</v>
      </c>
      <c r="M380" s="5" t="str">
        <f t="shared" si="28"/>
        <v>Slovenský zväz jachtingudBKubín Róbert</v>
      </c>
      <c r="N380" s="3" t="str">
        <f t="shared" si="29"/>
        <v>30793211dB</v>
      </c>
    </row>
    <row r="381" spans="1:14" x14ac:dyDescent="0.2">
      <c r="A381" s="182" t="s">
        <v>868</v>
      </c>
      <c r="B381" s="204" t="str">
        <f>VLOOKUP(A381,Adr!A:B,2,FALSE)</f>
        <v>Slovenský zväz Judo</v>
      </c>
      <c r="C381" s="185" t="s">
        <v>1153</v>
      </c>
      <c r="D381" s="287">
        <v>157989</v>
      </c>
      <c r="E381" s="230">
        <v>0</v>
      </c>
      <c r="F381" s="166" t="s">
        <v>339</v>
      </c>
      <c r="G381" s="169" t="s">
        <v>319</v>
      </c>
      <c r="H381" s="169" t="s">
        <v>1032</v>
      </c>
      <c r="I381" s="192" t="str">
        <f t="shared" si="25"/>
        <v>17308518a</v>
      </c>
      <c r="J381" s="167" t="str">
        <f t="shared" si="26"/>
        <v>17308518026 02</v>
      </c>
      <c r="K381" s="5" t="s">
        <v>1154</v>
      </c>
      <c r="L381" s="167" t="str">
        <f t="shared" si="27"/>
        <v>17308518026 02B</v>
      </c>
      <c r="M381" s="5" t="str">
        <f t="shared" si="28"/>
        <v>Slovenský zväz JudoaBjudo - bežné transfery</v>
      </c>
      <c r="N381" s="3" t="str">
        <f t="shared" si="29"/>
        <v>17308518aB</v>
      </c>
    </row>
    <row r="382" spans="1:14" x14ac:dyDescent="0.2">
      <c r="A382" s="202" t="s">
        <v>868</v>
      </c>
      <c r="B382" s="204" t="str">
        <f>VLOOKUP(A382,Adr!A:B,2,FALSE)</f>
        <v>Slovenský zväz Judo</v>
      </c>
      <c r="C382" s="185" t="s">
        <v>1630</v>
      </c>
      <c r="D382" s="287">
        <v>15000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JudodBÁdam Viktor</v>
      </c>
      <c r="N382" s="3" t="str">
        <f t="shared" si="29"/>
        <v>17308518dB</v>
      </c>
    </row>
    <row r="383" spans="1:14" x14ac:dyDescent="0.2">
      <c r="A383" s="198" t="s">
        <v>868</v>
      </c>
      <c r="B383" s="204" t="str">
        <f>VLOOKUP(A383,Adr!A:B,2,FALSE)</f>
        <v>Slovenský zväz Judo</v>
      </c>
      <c r="C383" s="196" t="s">
        <v>1631</v>
      </c>
      <c r="D383" s="289">
        <v>50000</v>
      </c>
      <c r="E383" s="230">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JudodBFízeľ Márius</v>
      </c>
      <c r="N383" s="3" t="str">
        <f t="shared" si="29"/>
        <v>17308518dB</v>
      </c>
    </row>
    <row r="384" spans="1:14" x14ac:dyDescent="0.2">
      <c r="A384" s="198" t="s">
        <v>868</v>
      </c>
      <c r="B384" s="204" t="str">
        <f>VLOOKUP(A384,Adr!A:B,2,FALSE)</f>
        <v>Slovenský zväz Judo</v>
      </c>
      <c r="C384" s="169" t="s">
        <v>1632</v>
      </c>
      <c r="D384" s="288">
        <v>10000</v>
      </c>
      <c r="E384" s="230">
        <v>0</v>
      </c>
      <c r="F384" s="166" t="s">
        <v>345</v>
      </c>
      <c r="G384" s="169" t="s">
        <v>321</v>
      </c>
      <c r="H384" s="169" t="s">
        <v>1032</v>
      </c>
      <c r="I384" s="192" t="str">
        <f t="shared" si="25"/>
        <v>17308518d</v>
      </c>
      <c r="J384" s="167" t="str">
        <f t="shared" si="26"/>
        <v>17308518026 03</v>
      </c>
      <c r="K384" s="5"/>
      <c r="L384" s="167" t="str">
        <f t="shared" si="27"/>
        <v>17308518026 03B</v>
      </c>
      <c r="M384" s="5" t="str">
        <f t="shared" si="28"/>
        <v>Slovenský zväz JudodBFízeľová Ema</v>
      </c>
      <c r="N384" s="3" t="str">
        <f t="shared" si="29"/>
        <v>17308518dB</v>
      </c>
    </row>
    <row r="385" spans="1:14" x14ac:dyDescent="0.2">
      <c r="A385" s="182" t="s">
        <v>868</v>
      </c>
      <c r="B385" s="204" t="str">
        <f>VLOOKUP(A385,Adr!A:B,2,FALSE)</f>
        <v>Slovenský zväz Judo</v>
      </c>
      <c r="C385" s="185" t="s">
        <v>1633</v>
      </c>
      <c r="D385" s="287">
        <v>15000</v>
      </c>
      <c r="E385" s="230">
        <v>0</v>
      </c>
      <c r="F385" s="166" t="s">
        <v>345</v>
      </c>
      <c r="G385" s="169" t="s">
        <v>321</v>
      </c>
      <c r="H385" s="169" t="s">
        <v>1032</v>
      </c>
      <c r="I385" s="192" t="str">
        <f t="shared" si="25"/>
        <v>17308518d</v>
      </c>
      <c r="J385" s="167" t="str">
        <f t="shared" si="26"/>
        <v>17308518026 03</v>
      </c>
      <c r="K385" s="5"/>
      <c r="L385" s="167" t="str">
        <f t="shared" si="27"/>
        <v>17308518026 03B</v>
      </c>
      <c r="M385" s="5" t="str">
        <f t="shared" si="28"/>
        <v>Slovenský zväz JudodBMaťašeje Benjamín</v>
      </c>
      <c r="N385" s="3" t="str">
        <f t="shared" si="29"/>
        <v>17308518dB</v>
      </c>
    </row>
    <row r="386" spans="1:14" x14ac:dyDescent="0.2">
      <c r="A386" s="178" t="s">
        <v>868</v>
      </c>
      <c r="B386" s="204" t="str">
        <f>VLOOKUP(A386,Adr!A:B,2,FALSE)</f>
        <v>Slovenský zväz Judo</v>
      </c>
      <c r="C386" s="196" t="s">
        <v>1634</v>
      </c>
      <c r="D386" s="289">
        <v>10000</v>
      </c>
      <c r="E386" s="230">
        <v>0</v>
      </c>
      <c r="F386" s="166" t="s">
        <v>345</v>
      </c>
      <c r="G386" s="169" t="s">
        <v>321</v>
      </c>
      <c r="H386" s="169" t="s">
        <v>1032</v>
      </c>
      <c r="I386" s="192" t="str">
        <f t="shared" si="25"/>
        <v>17308518d</v>
      </c>
      <c r="J386" s="167" t="str">
        <f t="shared" si="26"/>
        <v>17308518026 03</v>
      </c>
      <c r="K386" s="5"/>
      <c r="L386" s="167" t="str">
        <f t="shared" si="27"/>
        <v>17308518026 03B</v>
      </c>
      <c r="M386" s="5" t="str">
        <f t="shared" si="28"/>
        <v>Slovenský zväz JudodBScheffel Oliver</v>
      </c>
      <c r="N386" s="3" t="str">
        <f t="shared" si="29"/>
        <v>17308518dB</v>
      </c>
    </row>
    <row r="387" spans="1:14" x14ac:dyDescent="0.2">
      <c r="A387" s="198" t="s">
        <v>868</v>
      </c>
      <c r="B387" s="204" t="str">
        <f>VLOOKUP(A387,Adr!A:B,2,FALSE)</f>
        <v>Slovenský zväz Judo</v>
      </c>
      <c r="C387" s="185" t="s">
        <v>1635</v>
      </c>
      <c r="D387" s="287">
        <v>20000</v>
      </c>
      <c r="E387" s="173">
        <v>0</v>
      </c>
      <c r="F387" s="166" t="s">
        <v>345</v>
      </c>
      <c r="G387" s="169" t="s">
        <v>321</v>
      </c>
      <c r="H387" s="169" t="s">
        <v>1032</v>
      </c>
      <c r="I387" s="192" t="str">
        <f t="shared" si="25"/>
        <v>17308518d</v>
      </c>
      <c r="J387" s="167" t="str">
        <f t="shared" si="26"/>
        <v>17308518026 03</v>
      </c>
      <c r="K387" s="5"/>
      <c r="L387" s="167" t="str">
        <f t="shared" si="27"/>
        <v>17308518026 03B</v>
      </c>
      <c r="M387" s="5" t="str">
        <f t="shared" si="28"/>
        <v>Slovenský zväz JudodBTománková Patrícia</v>
      </c>
      <c r="N387" s="3" t="str">
        <f t="shared" si="29"/>
        <v>17308518dB</v>
      </c>
    </row>
    <row r="388" spans="1:14" x14ac:dyDescent="0.2">
      <c r="A388" s="166" t="s">
        <v>868</v>
      </c>
      <c r="B388" s="204" t="str">
        <f>VLOOKUP(A388,Adr!A:B,2,FALSE)</f>
        <v>Slovenský zväz Judo</v>
      </c>
      <c r="C388" s="197" t="s">
        <v>350</v>
      </c>
      <c r="D388" s="187">
        <v>50000</v>
      </c>
      <c r="E388" s="173">
        <v>0</v>
      </c>
      <c r="F388" s="166" t="s">
        <v>349</v>
      </c>
      <c r="G388" s="169" t="s">
        <v>321</v>
      </c>
      <c r="H388" s="169" t="s">
        <v>1032</v>
      </c>
      <c r="I388" s="192" t="str">
        <f t="shared" si="25"/>
        <v>17308518f</v>
      </c>
      <c r="J388" s="167" t="str">
        <f t="shared" si="26"/>
        <v>17308518026 03</v>
      </c>
      <c r="K388" s="5"/>
      <c r="L388" s="167" t="str">
        <f t="shared" si="27"/>
        <v>17308518026 03B</v>
      </c>
      <c r="M388" s="5" t="str">
        <f t="shared" si="28"/>
        <v>Slovenský zväz JudofBplnenie úloh verejného záujmu v športe</v>
      </c>
      <c r="N388" s="3" t="str">
        <f t="shared" si="29"/>
        <v>17308518fB</v>
      </c>
    </row>
    <row r="389" spans="1:14" x14ac:dyDescent="0.2">
      <c r="A389" s="198" t="s">
        <v>874</v>
      </c>
      <c r="B389" s="204" t="str">
        <f>VLOOKUP(A389,Adr!A:B,2,FALSE)</f>
        <v>Slovenský Zväz Karate</v>
      </c>
      <c r="C389" s="169" t="s">
        <v>1155</v>
      </c>
      <c r="D389" s="288">
        <v>621440</v>
      </c>
      <c r="E389" s="173">
        <v>0</v>
      </c>
      <c r="F389" s="166" t="s">
        <v>339</v>
      </c>
      <c r="G389" s="169" t="s">
        <v>319</v>
      </c>
      <c r="H389" s="169" t="s">
        <v>1032</v>
      </c>
      <c r="I389" s="192" t="str">
        <f t="shared" si="25"/>
        <v>30811571a</v>
      </c>
      <c r="J389" s="167" t="str">
        <f t="shared" si="26"/>
        <v>30811571026 02</v>
      </c>
      <c r="K389" s="5" t="s">
        <v>1156</v>
      </c>
      <c r="L389" s="167" t="str">
        <f t="shared" si="27"/>
        <v>30811571026 02B</v>
      </c>
      <c r="M389" s="5" t="str">
        <f t="shared" si="28"/>
        <v>Slovenský Zväz KarateaBkarate - bežné transfery</v>
      </c>
      <c r="N389" s="3" t="str">
        <f t="shared" si="29"/>
        <v>30811571aB</v>
      </c>
    </row>
    <row r="390" spans="1:14" x14ac:dyDescent="0.2">
      <c r="A390" s="198" t="s">
        <v>874</v>
      </c>
      <c r="B390" s="204" t="str">
        <f>VLOOKUP(A390,Adr!A:B,2,FALSE)</f>
        <v>Slovenský Zväz Karate</v>
      </c>
      <c r="C390" s="169" t="s">
        <v>1478</v>
      </c>
      <c r="D390" s="288">
        <v>9761</v>
      </c>
      <c r="E390" s="230">
        <v>0</v>
      </c>
      <c r="F390" s="166" t="s">
        <v>343</v>
      </c>
      <c r="G390" s="169" t="s">
        <v>321</v>
      </c>
      <c r="H390" s="169" t="s">
        <v>1032</v>
      </c>
      <c r="I390" s="192" t="str">
        <f t="shared" ref="I390:I453" si="30">A390&amp;F390</f>
        <v>30811571c</v>
      </c>
      <c r="J390" s="167" t="str">
        <f t="shared" ref="J390:J453" si="31">A390&amp;G390</f>
        <v>30811571026 03</v>
      </c>
      <c r="K390" s="5"/>
      <c r="L390" s="167" t="str">
        <f t="shared" ref="L390:L453" si="32">A390&amp;G390&amp;H390</f>
        <v>30811571026 03B</v>
      </c>
      <c r="M390" s="5" t="str">
        <f t="shared" ref="M390:M453" si="33">B390&amp;F390&amp;H390&amp;C390</f>
        <v>Slovenský Zväz KaratecBzabezpečenie a rozvoj športu karate zdravotne postihnutých športovcov</v>
      </c>
      <c r="N390" s="3" t="str">
        <f t="shared" ref="N390:N453" si="34">+I390&amp;H390</f>
        <v>30811571cB</v>
      </c>
    </row>
    <row r="391" spans="1:14" x14ac:dyDescent="0.2">
      <c r="A391" s="202" t="s">
        <v>874</v>
      </c>
      <c r="B391" s="204" t="str">
        <f>VLOOKUP(A391,Adr!A:B,2,FALSE)</f>
        <v>Slovenský Zväz Karate</v>
      </c>
      <c r="C391" s="185" t="s">
        <v>1636</v>
      </c>
      <c r="D391" s="287">
        <v>30000</v>
      </c>
      <c r="E391" s="230">
        <v>0</v>
      </c>
      <c r="F391" s="166" t="s">
        <v>345</v>
      </c>
      <c r="G391" s="169" t="s">
        <v>321</v>
      </c>
      <c r="H391" s="169" t="s">
        <v>1032</v>
      </c>
      <c r="I391" s="192" t="str">
        <f t="shared" si="30"/>
        <v>30811571d</v>
      </c>
      <c r="J391" s="167" t="str">
        <f t="shared" si="31"/>
        <v>30811571026 03</v>
      </c>
      <c r="K391" s="5"/>
      <c r="L391" s="167" t="str">
        <f t="shared" si="32"/>
        <v>30811571026 03B</v>
      </c>
      <c r="M391" s="5" t="str">
        <f t="shared" si="33"/>
        <v>Slovenský Zväz KaratedBBakoš Suchánková Ingrida</v>
      </c>
      <c r="N391" s="3" t="str">
        <f t="shared" si="34"/>
        <v>30811571dB</v>
      </c>
    </row>
    <row r="392" spans="1:14" x14ac:dyDescent="0.2">
      <c r="A392" s="166" t="s">
        <v>874</v>
      </c>
      <c r="B392" s="204" t="str">
        <f>VLOOKUP(A392,Adr!A:B,2,FALSE)</f>
        <v>Slovenský Zväz Karate</v>
      </c>
      <c r="C392" s="196" t="s">
        <v>2989</v>
      </c>
      <c r="D392" s="289">
        <v>10000</v>
      </c>
      <c r="E392" s="173">
        <v>0</v>
      </c>
      <c r="F392" s="166" t="s">
        <v>345</v>
      </c>
      <c r="G392" s="169" t="s">
        <v>321</v>
      </c>
      <c r="H392" s="169" t="s">
        <v>1032</v>
      </c>
      <c r="I392" s="192" t="str">
        <f t="shared" si="30"/>
        <v>30811571d</v>
      </c>
      <c r="J392" s="167" t="str">
        <f t="shared" si="31"/>
        <v>30811571026 03</v>
      </c>
      <c r="K392" s="5"/>
      <c r="L392" s="167" t="str">
        <f t="shared" si="32"/>
        <v>30811571026 03B</v>
      </c>
      <c r="M392" s="5" t="str">
        <f t="shared" si="33"/>
        <v>Slovenský Zväz KaratedBImrich Dominik</v>
      </c>
      <c r="N392" s="3" t="str">
        <f t="shared" si="34"/>
        <v>30811571dB</v>
      </c>
    </row>
    <row r="393" spans="1:14" x14ac:dyDescent="0.2">
      <c r="A393" s="202" t="s">
        <v>874</v>
      </c>
      <c r="B393" s="204" t="str">
        <f>VLOOKUP(A393,Adr!A:B,2,FALSE)</f>
        <v>Slovenský Zväz Karate</v>
      </c>
      <c r="C393" s="196" t="s">
        <v>2215</v>
      </c>
      <c r="D393" s="287">
        <v>10000</v>
      </c>
      <c r="E393" s="230">
        <v>0</v>
      </c>
      <c r="F393" s="166" t="s">
        <v>362</v>
      </c>
      <c r="G393" s="169" t="s">
        <v>321</v>
      </c>
      <c r="H393" s="169" t="s">
        <v>1032</v>
      </c>
      <c r="I393" s="192" t="str">
        <f t="shared" si="30"/>
        <v>30811571m</v>
      </c>
      <c r="J393" s="167" t="str">
        <f t="shared" si="31"/>
        <v>30811571026 03</v>
      </c>
      <c r="K393" s="5"/>
      <c r="L393" s="167" t="str">
        <f t="shared" si="32"/>
        <v>30811571026 03B</v>
      </c>
      <c r="M393" s="5" t="str">
        <f t="shared" si="33"/>
        <v>Slovenský Zväz KaratemBVeľká cena Slovenska</v>
      </c>
      <c r="N393" s="3" t="str">
        <f t="shared" si="34"/>
        <v>30811571mB</v>
      </c>
    </row>
    <row r="394" spans="1:14" x14ac:dyDescent="0.2">
      <c r="A394" s="178" t="s">
        <v>881</v>
      </c>
      <c r="B394" s="204" t="str">
        <f>VLOOKUP(A394,Adr!A:B,2,FALSE)</f>
        <v>Slovenský zväz kickboxu</v>
      </c>
      <c r="C394" s="169" t="s">
        <v>1157</v>
      </c>
      <c r="D394" s="288">
        <v>94554</v>
      </c>
      <c r="E394" s="173">
        <v>0</v>
      </c>
      <c r="F394" s="166" t="s">
        <v>339</v>
      </c>
      <c r="G394" s="169" t="s">
        <v>319</v>
      </c>
      <c r="H394" s="169" t="s">
        <v>1032</v>
      </c>
      <c r="I394" s="192" t="str">
        <f t="shared" si="30"/>
        <v>31119247a</v>
      </c>
      <c r="J394" s="167" t="str">
        <f t="shared" si="31"/>
        <v>31119247026 02</v>
      </c>
      <c r="K394" s="5" t="s">
        <v>1158</v>
      </c>
      <c r="L394" s="167" t="str">
        <f t="shared" si="32"/>
        <v>31119247026 02B</v>
      </c>
      <c r="M394" s="5" t="str">
        <f t="shared" si="33"/>
        <v>Slovenský zväz kickboxuaBkickbox - bežné transfery</v>
      </c>
      <c r="N394" s="3" t="str">
        <f t="shared" si="34"/>
        <v>31119247aB</v>
      </c>
    </row>
    <row r="395" spans="1:14" x14ac:dyDescent="0.2">
      <c r="A395" s="182" t="s">
        <v>881</v>
      </c>
      <c r="B395" s="204" t="str">
        <f>VLOOKUP(A395,Adr!A:B,2,FALSE)</f>
        <v>Slovenský zväz kickboxu</v>
      </c>
      <c r="C395" s="185" t="s">
        <v>1637</v>
      </c>
      <c r="D395" s="287">
        <v>20000</v>
      </c>
      <c r="E395" s="230">
        <v>0</v>
      </c>
      <c r="F395" s="166" t="s">
        <v>345</v>
      </c>
      <c r="G395" s="169" t="s">
        <v>321</v>
      </c>
      <c r="H395" s="169" t="s">
        <v>1032</v>
      </c>
      <c r="I395" s="192" t="str">
        <f t="shared" si="30"/>
        <v>31119247d</v>
      </c>
      <c r="J395" s="167" t="str">
        <f t="shared" si="31"/>
        <v>31119247026 03</v>
      </c>
      <c r="K395" s="5"/>
      <c r="L395" s="167" t="str">
        <f t="shared" si="32"/>
        <v>31119247026 03B</v>
      </c>
      <c r="M395" s="5" t="str">
        <f t="shared" si="33"/>
        <v>Slovenský zväz kickboxudBCmárová Lucia</v>
      </c>
      <c r="N395" s="3" t="str">
        <f t="shared" si="34"/>
        <v>31119247dB</v>
      </c>
    </row>
    <row r="396" spans="1:14" x14ac:dyDescent="0.2">
      <c r="A396" s="166" t="s">
        <v>881</v>
      </c>
      <c r="B396" s="204" t="str">
        <f>VLOOKUP(A396,Adr!A:B,2,FALSE)</f>
        <v>Slovenský zväz kickboxu</v>
      </c>
      <c r="C396" s="196" t="s">
        <v>1638</v>
      </c>
      <c r="D396" s="289">
        <v>30000</v>
      </c>
      <c r="E396" s="173">
        <v>0</v>
      </c>
      <c r="F396" s="166" t="s">
        <v>345</v>
      </c>
      <c r="G396" s="169" t="s">
        <v>321</v>
      </c>
      <c r="H396" s="169" t="s">
        <v>1032</v>
      </c>
      <c r="I396" s="192" t="str">
        <f t="shared" si="30"/>
        <v>31119247d</v>
      </c>
      <c r="J396" s="167" t="str">
        <f t="shared" si="31"/>
        <v>31119247026 03</v>
      </c>
      <c r="K396" s="5"/>
      <c r="L396" s="167" t="str">
        <f t="shared" si="32"/>
        <v>31119247026 03B</v>
      </c>
      <c r="M396" s="5" t="str">
        <f t="shared" si="33"/>
        <v>Slovenský zväz kickboxudBTessier Lucia</v>
      </c>
      <c r="N396" s="3" t="str">
        <f t="shared" si="34"/>
        <v>31119247dB</v>
      </c>
    </row>
    <row r="397" spans="1:14" ht="20" x14ac:dyDescent="0.2">
      <c r="A397" s="166" t="s">
        <v>881</v>
      </c>
      <c r="B397" s="204" t="str">
        <f>VLOOKUP(A397,Adr!A:B,2,FALSE)</f>
        <v>Slovenský zväz kickboxu</v>
      </c>
      <c r="C397" s="197" t="s">
        <v>2237</v>
      </c>
      <c r="D397" s="290">
        <v>27100</v>
      </c>
      <c r="E397" s="230">
        <v>0</v>
      </c>
      <c r="F397" s="166" t="s">
        <v>349</v>
      </c>
      <c r="G397" s="169" t="s">
        <v>321</v>
      </c>
      <c r="H397" s="169" t="s">
        <v>1032</v>
      </c>
      <c r="I397" s="192" t="str">
        <f t="shared" si="30"/>
        <v>31119247f</v>
      </c>
      <c r="J397" s="167" t="str">
        <f t="shared" si="31"/>
        <v>31119247026 03</v>
      </c>
      <c r="K397" s="5"/>
      <c r="L397" s="167" t="str">
        <f t="shared" si="32"/>
        <v>31119247026 03B</v>
      </c>
      <c r="M397" s="5" t="str">
        <f t="shared" si="33"/>
        <v>Slovenský zväz kickboxufBzabezpečenie účasti športovej reprezentácie SR na Majstrovstcách sveta WAKO</v>
      </c>
      <c r="N397" s="3" t="str">
        <f t="shared" si="34"/>
        <v>31119247fB</v>
      </c>
    </row>
    <row r="398" spans="1:14" x14ac:dyDescent="0.2">
      <c r="A398" s="202" t="s">
        <v>881</v>
      </c>
      <c r="B398" s="204" t="str">
        <f>VLOOKUP(A398,Adr!A:B,2,FALSE)</f>
        <v>Slovenský zväz kickboxu</v>
      </c>
      <c r="C398" s="196" t="s">
        <v>2216</v>
      </c>
      <c r="D398" s="287">
        <v>7000</v>
      </c>
      <c r="E398" s="230">
        <v>0</v>
      </c>
      <c r="F398" s="166" t="s">
        <v>362</v>
      </c>
      <c r="G398" s="169" t="s">
        <v>321</v>
      </c>
      <c r="H398" s="169" t="s">
        <v>1032</v>
      </c>
      <c r="I398" s="192" t="str">
        <f t="shared" si="30"/>
        <v>31119247m</v>
      </c>
      <c r="J398" s="167" t="str">
        <f t="shared" si="31"/>
        <v>31119247026 03</v>
      </c>
      <c r="K398" s="5"/>
      <c r="L398" s="167" t="str">
        <f t="shared" si="32"/>
        <v>31119247026 03B</v>
      </c>
      <c r="M398" s="5" t="str">
        <f t="shared" si="33"/>
        <v>Slovenský zväz kickboxumBSlovak Open 2025 – Memoriál Ladislava Doky Tótha</v>
      </c>
      <c r="N398" s="3" t="str">
        <f t="shared" si="34"/>
        <v>31119247mB</v>
      </c>
    </row>
    <row r="399" spans="1:14" x14ac:dyDescent="0.2">
      <c r="A399" s="198" t="s">
        <v>886</v>
      </c>
      <c r="B399" s="204" t="str">
        <f>VLOOKUP(A399,Adr!A:B,2,FALSE)</f>
        <v>Slovenský zväz ľadového hokeja</v>
      </c>
      <c r="C399" s="185" t="s">
        <v>1159</v>
      </c>
      <c r="D399" s="288">
        <v>6252588</v>
      </c>
      <c r="E399" s="230">
        <v>0</v>
      </c>
      <c r="F399" s="166" t="s">
        <v>339</v>
      </c>
      <c r="G399" s="169" t="s">
        <v>319</v>
      </c>
      <c r="H399" s="169" t="s">
        <v>1032</v>
      </c>
      <c r="I399" s="192" t="str">
        <f t="shared" si="30"/>
        <v>30845386a</v>
      </c>
      <c r="J399" s="167" t="str">
        <f t="shared" si="31"/>
        <v>30845386026 02</v>
      </c>
      <c r="K399" s="5" t="s">
        <v>1160</v>
      </c>
      <c r="L399" s="167" t="str">
        <f t="shared" si="32"/>
        <v>30845386026 02B</v>
      </c>
      <c r="M399" s="5" t="str">
        <f t="shared" si="33"/>
        <v>Slovenský zväz ľadového hokejaaBľadový hokej - bežné transfery</v>
      </c>
      <c r="N399" s="3" t="str">
        <f t="shared" si="34"/>
        <v>30845386aB</v>
      </c>
    </row>
    <row r="400" spans="1:14" x14ac:dyDescent="0.2">
      <c r="A400" s="166" t="s">
        <v>1993</v>
      </c>
      <c r="B400" s="204" t="str">
        <f>VLOOKUP(A400,Adr!A:B,2,FALSE)</f>
        <v>Slovenský zväz malého futbalu</v>
      </c>
      <c r="C400" s="196" t="s">
        <v>352</v>
      </c>
      <c r="D400" s="289">
        <v>250000</v>
      </c>
      <c r="E400" s="230">
        <v>0</v>
      </c>
      <c r="F400" s="166" t="s">
        <v>351</v>
      </c>
      <c r="G400" s="169" t="s">
        <v>321</v>
      </c>
      <c r="H400" s="169" t="s">
        <v>1032</v>
      </c>
      <c r="I400" s="192" t="str">
        <f t="shared" si="30"/>
        <v>30865930g</v>
      </c>
      <c r="J400" s="167" t="str">
        <f t="shared" si="31"/>
        <v>30865930026 03</v>
      </c>
      <c r="K400" s="5"/>
      <c r="L400" s="167" t="str">
        <f t="shared" si="32"/>
        <v>30865930026 03B</v>
      </c>
      <c r="M400" s="5" t="str">
        <f t="shared" si="33"/>
        <v>Slovenský zväz malého futbalugBrozvoj športov, ktoré nie sú uznanými podľa zákona č. 440/2015 Z. z.</v>
      </c>
      <c r="N400" s="3" t="str">
        <f t="shared" si="34"/>
        <v>30865930gB</v>
      </c>
    </row>
    <row r="401" spans="1:14" x14ac:dyDescent="0.2">
      <c r="A401" s="166" t="s">
        <v>894</v>
      </c>
      <c r="B401" s="204" t="str">
        <f>VLOOKUP(A401,Adr!A:B,2,FALSE)</f>
        <v>Slovenský zväz moderného päťboja</v>
      </c>
      <c r="C401" s="196" t="s">
        <v>1161</v>
      </c>
      <c r="D401" s="289">
        <v>67606</v>
      </c>
      <c r="E401" s="230">
        <v>0</v>
      </c>
      <c r="F401" s="166" t="s">
        <v>339</v>
      </c>
      <c r="G401" s="169" t="s">
        <v>319</v>
      </c>
      <c r="H401" s="169" t="s">
        <v>1032</v>
      </c>
      <c r="I401" s="192" t="str">
        <f t="shared" si="30"/>
        <v>30788714a</v>
      </c>
      <c r="J401" s="167" t="str">
        <f t="shared" si="31"/>
        <v>30788714026 02</v>
      </c>
      <c r="K401" s="5" t="s">
        <v>1162</v>
      </c>
      <c r="L401" s="167" t="str">
        <f t="shared" si="32"/>
        <v>30788714026 02B</v>
      </c>
      <c r="M401" s="5" t="str">
        <f t="shared" si="33"/>
        <v>Slovenský zväz moderného päťbojaaBmoderný päťboj - bežné transfery</v>
      </c>
      <c r="N401" s="3" t="str">
        <f t="shared" si="34"/>
        <v>30788714aB</v>
      </c>
    </row>
    <row r="402" spans="1:14" x14ac:dyDescent="0.2">
      <c r="A402" s="166" t="s">
        <v>901</v>
      </c>
      <c r="B402" s="204" t="str">
        <f>VLOOKUP(A402,Adr!A:B,2,FALSE)</f>
        <v>Slovenský zväz orientačných športov</v>
      </c>
      <c r="C402" s="185" t="s">
        <v>1163</v>
      </c>
      <c r="D402" s="287">
        <v>33142</v>
      </c>
      <c r="E402" s="173">
        <v>0</v>
      </c>
      <c r="F402" s="166" t="s">
        <v>339</v>
      </c>
      <c r="G402" s="169" t="s">
        <v>319</v>
      </c>
      <c r="H402" s="169" t="s">
        <v>1032</v>
      </c>
      <c r="I402" s="192" t="str">
        <f t="shared" si="30"/>
        <v>30806518a</v>
      </c>
      <c r="J402" s="167" t="str">
        <f t="shared" si="31"/>
        <v>30806518026 02</v>
      </c>
      <c r="K402" s="5" t="s">
        <v>1164</v>
      </c>
      <c r="L402" s="167" t="str">
        <f t="shared" si="32"/>
        <v>30806518026 02B</v>
      </c>
      <c r="M402" s="5" t="str">
        <f t="shared" si="33"/>
        <v>Slovenský zväz orientačných športovaBorientačné športy - bežné transfery</v>
      </c>
      <c r="N402" s="3" t="str">
        <f t="shared" si="34"/>
        <v>30806518aB</v>
      </c>
    </row>
    <row r="403" spans="1:14" x14ac:dyDescent="0.2">
      <c r="A403" s="198" t="s">
        <v>908</v>
      </c>
      <c r="B403" s="204" t="str">
        <f>VLOOKUP(A403,Adr!A:B,2,FALSE)</f>
        <v>Slovenský zväz pozemného hokeja</v>
      </c>
      <c r="C403" s="185" t="s">
        <v>1165</v>
      </c>
      <c r="D403" s="287">
        <v>93075</v>
      </c>
      <c r="E403" s="230">
        <v>0</v>
      </c>
      <c r="F403" s="166" t="s">
        <v>339</v>
      </c>
      <c r="G403" s="169" t="s">
        <v>319</v>
      </c>
      <c r="H403" s="169" t="s">
        <v>1032</v>
      </c>
      <c r="I403" s="192" t="str">
        <f t="shared" si="30"/>
        <v>31751075a</v>
      </c>
      <c r="J403" s="167" t="str">
        <f t="shared" si="31"/>
        <v>31751075026 02</v>
      </c>
      <c r="K403" s="5" t="s">
        <v>1166</v>
      </c>
      <c r="L403" s="167" t="str">
        <f t="shared" si="32"/>
        <v>31751075026 02B</v>
      </c>
      <c r="M403" s="5" t="str">
        <f t="shared" si="33"/>
        <v>Slovenský zväz pozemného hokejaaBpozemný hokej - bežné transfery</v>
      </c>
      <c r="N403" s="3" t="str">
        <f t="shared" si="34"/>
        <v>31751075aB</v>
      </c>
    </row>
    <row r="404" spans="1:14" x14ac:dyDescent="0.2">
      <c r="A404" s="182" t="s">
        <v>916</v>
      </c>
      <c r="B404" s="204" t="str">
        <f>VLOOKUP(A404,Adr!A:B,2,FALSE)</f>
        <v>Slovenský zväz psích záprahov</v>
      </c>
      <c r="C404" s="185" t="s">
        <v>1167</v>
      </c>
      <c r="D404" s="287">
        <v>23823</v>
      </c>
      <c r="E404" s="230">
        <v>0</v>
      </c>
      <c r="F404" s="166" t="s">
        <v>339</v>
      </c>
      <c r="G404" s="169" t="s">
        <v>319</v>
      </c>
      <c r="H404" s="169" t="s">
        <v>1032</v>
      </c>
      <c r="I404" s="192" t="str">
        <f t="shared" si="30"/>
        <v>37818058a</v>
      </c>
      <c r="J404" s="167" t="str">
        <f t="shared" si="31"/>
        <v>37818058026 02</v>
      </c>
      <c r="K404" s="5" t="s">
        <v>1168</v>
      </c>
      <c r="L404" s="167" t="str">
        <f t="shared" si="32"/>
        <v>37818058026 02B</v>
      </c>
      <c r="M404" s="5" t="str">
        <f t="shared" si="33"/>
        <v>Slovenský zväz psích záprahovaBpsie záprahy - bežné transfery</v>
      </c>
      <c r="N404" s="3" t="str">
        <f t="shared" si="34"/>
        <v>37818058aB</v>
      </c>
    </row>
    <row r="405" spans="1:14" x14ac:dyDescent="0.2">
      <c r="A405" s="166" t="s">
        <v>2000</v>
      </c>
      <c r="B405" s="204" t="str">
        <f>VLOOKUP(A405,Adr!A:B,2,FALSE)</f>
        <v>Slovenský zväz rádioamatérov</v>
      </c>
      <c r="C405" s="197" t="s">
        <v>2235</v>
      </c>
      <c r="D405" s="290">
        <v>15000</v>
      </c>
      <c r="E405" s="230">
        <v>0</v>
      </c>
      <c r="F405" s="166" t="s">
        <v>349</v>
      </c>
      <c r="G405" s="169" t="s">
        <v>321</v>
      </c>
      <c r="H405" s="169" t="s">
        <v>1032</v>
      </c>
      <c r="I405" s="192" t="str">
        <f t="shared" si="30"/>
        <v>00896896f</v>
      </c>
      <c r="J405" s="167" t="str">
        <f t="shared" si="31"/>
        <v>00896896026 03</v>
      </c>
      <c r="K405" s="5"/>
      <c r="L405" s="167" t="str">
        <f t="shared" si="32"/>
        <v>00896896026 03B</v>
      </c>
      <c r="M405" s="5" t="str">
        <f t="shared" si="33"/>
        <v>Slovenský zväz rádioamatérovfBpodpora a rozvoj športu</v>
      </c>
      <c r="N405" s="3" t="str">
        <f t="shared" si="34"/>
        <v>00896896fB</v>
      </c>
    </row>
    <row r="406" spans="1:14" x14ac:dyDescent="0.2">
      <c r="A406" s="182" t="s">
        <v>925</v>
      </c>
      <c r="B406" s="204" t="str">
        <f>VLOOKUP(A406,Adr!A:B,2,FALSE)</f>
        <v>Slovenský zväz rybolovnej techniky</v>
      </c>
      <c r="C406" s="185" t="s">
        <v>1169</v>
      </c>
      <c r="D406" s="287">
        <v>47542</v>
      </c>
      <c r="E406" s="173">
        <v>0</v>
      </c>
      <c r="F406" s="166" t="s">
        <v>339</v>
      </c>
      <c r="G406" s="169" t="s">
        <v>319</v>
      </c>
      <c r="H406" s="169" t="s">
        <v>1032</v>
      </c>
      <c r="I406" s="192" t="str">
        <f t="shared" si="30"/>
        <v>31871526a</v>
      </c>
      <c r="J406" s="167" t="str">
        <f t="shared" si="31"/>
        <v>31871526026 02</v>
      </c>
      <c r="K406" s="5" t="s">
        <v>1170</v>
      </c>
      <c r="L406" s="167" t="str">
        <f t="shared" si="32"/>
        <v>31871526026 02B</v>
      </c>
      <c r="M406" s="5" t="str">
        <f t="shared" si="33"/>
        <v>Slovenský zväz rybolovnej technikyaBrybolovná technika - bežné transfery</v>
      </c>
      <c r="N406" s="3" t="str">
        <f t="shared" si="34"/>
        <v>31871526aB</v>
      </c>
    </row>
    <row r="407" spans="1:14" x14ac:dyDescent="0.2">
      <c r="A407" s="182" t="s">
        <v>933</v>
      </c>
      <c r="B407" s="204" t="str">
        <f>VLOOKUP(A407,Adr!A:B,2,FALSE)</f>
        <v>Slovenský zväz sánkarov</v>
      </c>
      <c r="C407" s="185" t="s">
        <v>1171</v>
      </c>
      <c r="D407" s="287">
        <v>80427</v>
      </c>
      <c r="E407" s="230">
        <v>0</v>
      </c>
      <c r="F407" s="166" t="s">
        <v>339</v>
      </c>
      <c r="G407" s="169" t="s">
        <v>319</v>
      </c>
      <c r="H407" s="169" t="s">
        <v>1032</v>
      </c>
      <c r="I407" s="192" t="str">
        <f t="shared" si="30"/>
        <v>31989373a</v>
      </c>
      <c r="J407" s="167" t="str">
        <f t="shared" si="31"/>
        <v>31989373026 02</v>
      </c>
      <c r="K407" s="5" t="s">
        <v>1172</v>
      </c>
      <c r="L407" s="167" t="str">
        <f t="shared" si="32"/>
        <v>31989373026 02B</v>
      </c>
      <c r="M407" s="5" t="str">
        <f t="shared" si="33"/>
        <v>Slovenský zväz sánkarovaBsánkovanie - bežné transfery</v>
      </c>
      <c r="N407" s="3" t="str">
        <f t="shared" si="34"/>
        <v>31989373aB</v>
      </c>
    </row>
    <row r="408" spans="1:14" x14ac:dyDescent="0.2">
      <c r="A408" s="166" t="s">
        <v>933</v>
      </c>
      <c r="B408" s="204" t="str">
        <f>VLOOKUP(A408,Adr!A:B,2,FALSE)</f>
        <v>Slovenský zväz sánkarov</v>
      </c>
      <c r="C408" s="196" t="s">
        <v>2185</v>
      </c>
      <c r="D408" s="289">
        <v>7500</v>
      </c>
      <c r="E408" s="230">
        <v>0</v>
      </c>
      <c r="F408" s="166" t="s">
        <v>345</v>
      </c>
      <c r="G408" s="169" t="s">
        <v>321</v>
      </c>
      <c r="H408" s="169" t="s">
        <v>1032</v>
      </c>
      <c r="I408" s="192" t="str">
        <f t="shared" si="30"/>
        <v>31989373d</v>
      </c>
      <c r="J408" s="167" t="str">
        <f t="shared" si="31"/>
        <v>31989373026 03</v>
      </c>
      <c r="K408" s="5"/>
      <c r="L408" s="167" t="str">
        <f t="shared" si="32"/>
        <v>31989373026 03B</v>
      </c>
      <c r="M408" s="5" t="str">
        <f t="shared" si="33"/>
        <v>Slovenský zväz sánkarovdBBosman Christián</v>
      </c>
      <c r="N408" s="3" t="str">
        <f t="shared" si="34"/>
        <v>31989373dB</v>
      </c>
    </row>
    <row r="409" spans="1:14" x14ac:dyDescent="0.2">
      <c r="A409" s="202" t="s">
        <v>933</v>
      </c>
      <c r="B409" s="204" t="str">
        <f>VLOOKUP(A409,Adr!A:B,2,FALSE)</f>
        <v>Slovenský zväz sánkarov</v>
      </c>
      <c r="C409" s="185" t="s">
        <v>2186</v>
      </c>
      <c r="D409" s="287">
        <v>7500</v>
      </c>
      <c r="E409" s="173">
        <v>0</v>
      </c>
      <c r="F409" s="166" t="s">
        <v>345</v>
      </c>
      <c r="G409" s="169" t="s">
        <v>321</v>
      </c>
      <c r="H409" s="169" t="s">
        <v>1032</v>
      </c>
      <c r="I409" s="192" t="str">
        <f t="shared" si="30"/>
        <v>31989373d</v>
      </c>
      <c r="J409" s="167" t="str">
        <f t="shared" si="31"/>
        <v>31989373026 03</v>
      </c>
      <c r="K409" s="5"/>
      <c r="L409" s="167" t="str">
        <f t="shared" si="32"/>
        <v>31989373026 03B</v>
      </c>
      <c r="M409" s="5" t="str">
        <f t="shared" si="33"/>
        <v>Slovenský zväz sánkarovdBMick Bruno</v>
      </c>
      <c r="N409" s="3" t="str">
        <f t="shared" si="34"/>
        <v>31989373dB</v>
      </c>
    </row>
    <row r="410" spans="1:14" x14ac:dyDescent="0.2">
      <c r="A410" s="182" t="s">
        <v>933</v>
      </c>
      <c r="B410" s="204" t="str">
        <f>VLOOKUP(A410,Adr!A:B,2,FALSE)</f>
        <v>Slovenský zväz sánkarov</v>
      </c>
      <c r="C410" s="185" t="s">
        <v>2187</v>
      </c>
      <c r="D410" s="287">
        <v>20000</v>
      </c>
      <c r="E410" s="230">
        <v>0</v>
      </c>
      <c r="F410" s="166" t="s">
        <v>345</v>
      </c>
      <c r="G410" s="169" t="s">
        <v>321</v>
      </c>
      <c r="H410" s="169" t="s">
        <v>1032</v>
      </c>
      <c r="I410" s="192" t="str">
        <f t="shared" si="30"/>
        <v>31989373d</v>
      </c>
      <c r="J410" s="167" t="str">
        <f t="shared" si="31"/>
        <v>31989373026 03</v>
      </c>
      <c r="K410" s="5"/>
      <c r="L410" s="167" t="str">
        <f t="shared" si="32"/>
        <v>31989373026 03B</v>
      </c>
      <c r="M410" s="5" t="str">
        <f t="shared" si="33"/>
        <v>Slovenský zväz sánkarovdBNinis Jozef</v>
      </c>
      <c r="N410" s="3" t="str">
        <f t="shared" si="34"/>
        <v>31989373dB</v>
      </c>
    </row>
    <row r="411" spans="1:14" x14ac:dyDescent="0.2">
      <c r="A411" s="166" t="s">
        <v>1447</v>
      </c>
      <c r="B411" s="204" t="str">
        <f>VLOOKUP(A411,Adr!A:B,2,FALSE)</f>
        <v>Slovenský zväz športovcov s mentálnym postihnutím</v>
      </c>
      <c r="C411" s="185" t="s">
        <v>1468</v>
      </c>
      <c r="D411" s="287">
        <v>11500</v>
      </c>
      <c r="E411" s="173">
        <v>0</v>
      </c>
      <c r="F411" s="166" t="s">
        <v>343</v>
      </c>
      <c r="G411" s="169" t="s">
        <v>321</v>
      </c>
      <c r="H411" s="169" t="s">
        <v>1032</v>
      </c>
      <c r="I411" s="192" t="str">
        <f t="shared" si="30"/>
        <v>17326087c</v>
      </c>
      <c r="J411" s="167" t="str">
        <f t="shared" si="31"/>
        <v>17326087026 03</v>
      </c>
      <c r="K411" s="5"/>
      <c r="L411" s="167" t="str">
        <f t="shared" si="32"/>
        <v>17326087026 03B</v>
      </c>
      <c r="M411" s="5" t="str">
        <f t="shared" si="33"/>
        <v>Slovenský zväz športovcov s mentálnym postihnutímcBzabezpečenie činnosti a úloh v roku 2025</v>
      </c>
      <c r="N411" s="3" t="str">
        <f t="shared" si="34"/>
        <v>17326087cB</v>
      </c>
    </row>
    <row r="412" spans="1:14" x14ac:dyDescent="0.2">
      <c r="A412" s="182" t="s">
        <v>942</v>
      </c>
      <c r="B412" s="204" t="str">
        <f>VLOOKUP(A412,Adr!A:B,2,FALSE)</f>
        <v>Slovenský zväz športového ju-jitsu</v>
      </c>
      <c r="C412" s="185" t="s">
        <v>1173</v>
      </c>
      <c r="D412" s="287">
        <v>19239</v>
      </c>
      <c r="E412" s="230">
        <v>0</v>
      </c>
      <c r="F412" s="166" t="s">
        <v>339</v>
      </c>
      <c r="G412" s="169" t="s">
        <v>319</v>
      </c>
      <c r="H412" s="169" t="s">
        <v>1032</v>
      </c>
      <c r="I412" s="192" t="str">
        <f t="shared" si="30"/>
        <v>42219922a</v>
      </c>
      <c r="J412" s="167" t="str">
        <f t="shared" si="31"/>
        <v>42219922026 02</v>
      </c>
      <c r="K412" s="5" t="s">
        <v>1174</v>
      </c>
      <c r="L412" s="167" t="str">
        <f t="shared" si="32"/>
        <v>42219922026 02B</v>
      </c>
      <c r="M412" s="5" t="str">
        <f t="shared" si="33"/>
        <v>Slovenský zväz športového ju-jitsuaBju-jitsu - bežné transfery</v>
      </c>
      <c r="N412" s="3" t="str">
        <f t="shared" si="34"/>
        <v>42219922aB</v>
      </c>
    </row>
    <row r="413" spans="1:14" x14ac:dyDescent="0.2">
      <c r="A413" s="182" t="s">
        <v>951</v>
      </c>
      <c r="B413" s="204" t="str">
        <f>VLOOKUP(A413,Adr!A:B,2,FALSE)</f>
        <v>Slovenský zväz športového rybolovu</v>
      </c>
      <c r="C413" s="185" t="s">
        <v>1175</v>
      </c>
      <c r="D413" s="287">
        <v>88597</v>
      </c>
      <c r="E413" s="173">
        <v>0</v>
      </c>
      <c r="F413" s="166" t="s">
        <v>339</v>
      </c>
      <c r="G413" s="169" t="s">
        <v>319</v>
      </c>
      <c r="H413" s="169" t="s">
        <v>1032</v>
      </c>
      <c r="I413" s="192" t="str">
        <f t="shared" si="30"/>
        <v>51118831a</v>
      </c>
      <c r="J413" s="167" t="str">
        <f t="shared" si="31"/>
        <v>51118831026 02</v>
      </c>
      <c r="K413" s="5" t="s">
        <v>1176</v>
      </c>
      <c r="L413" s="167" t="str">
        <f t="shared" si="32"/>
        <v>51118831026 02B</v>
      </c>
      <c r="M413" s="5" t="str">
        <f t="shared" si="33"/>
        <v>Slovenský zväz športového rybolovuaBšportové rybárstvo - bežné transfery</v>
      </c>
      <c r="N413" s="3" t="str">
        <f t="shared" si="34"/>
        <v>51118831aB</v>
      </c>
    </row>
    <row r="414" spans="1:14" x14ac:dyDescent="0.2">
      <c r="A414" s="198" t="s">
        <v>2009</v>
      </c>
      <c r="B414" s="204" t="str">
        <f>VLOOKUP(A414,Adr!A:B,2,FALSE)</f>
        <v>Slovenský zväz Taekwon-Do ITF</v>
      </c>
      <c r="C414" s="185" t="s">
        <v>352</v>
      </c>
      <c r="D414" s="287">
        <v>68600</v>
      </c>
      <c r="E414" s="230">
        <v>0</v>
      </c>
      <c r="F414" s="166" t="s">
        <v>351</v>
      </c>
      <c r="G414" s="169" t="s">
        <v>321</v>
      </c>
      <c r="H414" s="169" t="s">
        <v>1032</v>
      </c>
      <c r="I414" s="192" t="str">
        <f t="shared" si="30"/>
        <v>37938941g</v>
      </c>
      <c r="J414" s="167" t="str">
        <f t="shared" si="31"/>
        <v>37938941026 03</v>
      </c>
      <c r="K414" s="5"/>
      <c r="L414" s="167" t="str">
        <f t="shared" si="32"/>
        <v>37938941026 03B</v>
      </c>
      <c r="M414" s="5" t="str">
        <f t="shared" si="33"/>
        <v>Slovenský zväz Taekwon-Do ITFgBrozvoj športov, ktoré nie sú uznanými podľa zákona č. 440/2015 Z. z.</v>
      </c>
      <c r="N414" s="3" t="str">
        <f t="shared" si="34"/>
        <v>37938941gB</v>
      </c>
    </row>
    <row r="415" spans="1:14" x14ac:dyDescent="0.2">
      <c r="A415" s="182" t="s">
        <v>959</v>
      </c>
      <c r="B415" s="204" t="str">
        <f>VLOOKUP(A415,Adr!A:B,2,FALSE)</f>
        <v>Slovenský zväz tanečných športov</v>
      </c>
      <c r="C415" s="185" t="s">
        <v>1177</v>
      </c>
      <c r="D415" s="287">
        <v>377165</v>
      </c>
      <c r="E415" s="173">
        <v>0</v>
      </c>
      <c r="F415" s="166" t="s">
        <v>339</v>
      </c>
      <c r="G415" s="169" t="s">
        <v>319</v>
      </c>
      <c r="H415" s="169" t="s">
        <v>1032</v>
      </c>
      <c r="I415" s="192" t="str">
        <f t="shared" si="30"/>
        <v>00684767a</v>
      </c>
      <c r="J415" s="167" t="str">
        <f t="shared" si="31"/>
        <v>00684767026 02</v>
      </c>
      <c r="K415" s="5" t="s">
        <v>1178</v>
      </c>
      <c r="L415" s="167" t="str">
        <f t="shared" si="32"/>
        <v>00684767026 02B</v>
      </c>
      <c r="M415" s="5" t="str">
        <f t="shared" si="33"/>
        <v>Slovenský zväz tanečných športovaBtanečný šport - bežné transfery</v>
      </c>
      <c r="N415" s="3" t="str">
        <f t="shared" si="34"/>
        <v>00684767aB</v>
      </c>
    </row>
    <row r="416" spans="1:14" x14ac:dyDescent="0.2">
      <c r="A416" s="198" t="s">
        <v>1453</v>
      </c>
      <c r="B416" s="204" t="str">
        <f>VLOOKUP(A416,Adr!A:B,2,FALSE)</f>
        <v>Slovenský zväz telesne postihnutých športovcov</v>
      </c>
      <c r="C416" s="169" t="s">
        <v>1469</v>
      </c>
      <c r="D416" s="288">
        <v>596620</v>
      </c>
      <c r="E416" s="230">
        <v>0</v>
      </c>
      <c r="F416" s="166" t="s">
        <v>343</v>
      </c>
      <c r="G416" s="169" t="s">
        <v>321</v>
      </c>
      <c r="H416" s="169" t="s">
        <v>1032</v>
      </c>
      <c r="I416" s="192" t="str">
        <f t="shared" si="30"/>
        <v>22665234c</v>
      </c>
      <c r="J416" s="167" t="str">
        <f t="shared" si="31"/>
        <v>22665234026 03</v>
      </c>
      <c r="K416" s="5"/>
      <c r="L416" s="167" t="str">
        <f t="shared" si="32"/>
        <v>22665234026 03B</v>
      </c>
      <c r="M416" s="5" t="str">
        <f t="shared" si="33"/>
        <v>Slovenský zväz telesne postihnutých športovcovcBzabezpečenie činnosti a úloh SZTPŠ v roku 2025</v>
      </c>
      <c r="N416" s="3" t="str">
        <f t="shared" si="34"/>
        <v>22665234cB</v>
      </c>
    </row>
    <row r="417" spans="1:14" x14ac:dyDescent="0.2">
      <c r="A417" s="166" t="s">
        <v>1453</v>
      </c>
      <c r="B417" s="204" t="str">
        <f>VLOOKUP(A417,Adr!A:B,2,FALSE)</f>
        <v>Slovenský zväz telesne postihnutých športovcov</v>
      </c>
      <c r="C417" s="185" t="s">
        <v>1639</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športovcovdBCsejtey Richard</v>
      </c>
      <c r="N417" s="3" t="str">
        <f t="shared" si="34"/>
        <v>22665234dB</v>
      </c>
    </row>
    <row r="418" spans="1:14" x14ac:dyDescent="0.2">
      <c r="A418" s="166" t="s">
        <v>1453</v>
      </c>
      <c r="B418" s="204" t="str">
        <f>VLOOKUP(A418,Adr!A:B,2,FALSE)</f>
        <v>Slovenský zväz telesne postihnutých športovcov</v>
      </c>
      <c r="C418" s="197" t="s">
        <v>1640</v>
      </c>
      <c r="D418" s="290">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športovcovdBDorič Martin</v>
      </c>
      <c r="N418" s="3" t="str">
        <f t="shared" si="34"/>
        <v>22665234dB</v>
      </c>
    </row>
    <row r="419" spans="1:14" x14ac:dyDescent="0.2">
      <c r="A419" s="166" t="s">
        <v>1453</v>
      </c>
      <c r="B419" s="204" t="str">
        <f>VLOOKUP(A419,Adr!A:B,2,FALSE)</f>
        <v>Slovenský zväz telesne postihnutých športovcov</v>
      </c>
      <c r="C419" s="196" t="s">
        <v>1641</v>
      </c>
      <c r="D419" s="289">
        <v>20000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športovcovdBdružstvo - boccia (BC1-2)</v>
      </c>
      <c r="N419" s="3" t="str">
        <f t="shared" si="34"/>
        <v>22665234dB</v>
      </c>
    </row>
    <row r="420" spans="1:14" x14ac:dyDescent="0.2">
      <c r="A420" s="202" t="s">
        <v>1453</v>
      </c>
      <c r="B420" s="204" t="str">
        <f>VLOOKUP(A420,Adr!A:B,2,FALSE)</f>
        <v>Slovenský zväz telesne postihnutých športovcov</v>
      </c>
      <c r="C420" s="185" t="s">
        <v>1642</v>
      </c>
      <c r="D420" s="287">
        <v>20000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športovcovdBdružstvo - boccia (BC4)</v>
      </c>
      <c r="N420" s="3" t="str">
        <f t="shared" si="34"/>
        <v>22665234dB</v>
      </c>
    </row>
    <row r="421" spans="1:14" x14ac:dyDescent="0.2">
      <c r="A421" s="166" t="s">
        <v>1453</v>
      </c>
      <c r="B421" s="204" t="str">
        <f>VLOOKUP(A421,Adr!A:B,2,FALSE)</f>
        <v>Slovenský zväz telesne postihnutých športovcov</v>
      </c>
      <c r="C421" s="196" t="s">
        <v>2188</v>
      </c>
      <c r="D421" s="287">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športovcovdBdvojica - curling na vozíku</v>
      </c>
      <c r="N421" s="3" t="str">
        <f t="shared" si="34"/>
        <v>22665234dB</v>
      </c>
    </row>
    <row r="422" spans="1:14" x14ac:dyDescent="0.2">
      <c r="A422" s="202" t="s">
        <v>1453</v>
      </c>
      <c r="B422" s="204" t="str">
        <f>VLOOKUP(A422,Adr!A:B,2,FALSE)</f>
        <v>Slovenský zväz telesne postihnutých športovcov</v>
      </c>
      <c r="C422" s="190" t="s">
        <v>2189</v>
      </c>
      <c r="D422" s="288">
        <v>10000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športovcovdBdvojica - tanec na vozíku</v>
      </c>
      <c r="N422" s="3" t="str">
        <f t="shared" si="34"/>
        <v>22665234dB</v>
      </c>
    </row>
    <row r="423" spans="1:14" x14ac:dyDescent="0.2">
      <c r="A423" s="166" t="s">
        <v>1453</v>
      </c>
      <c r="B423" s="204" t="str">
        <f>VLOOKUP(A423,Adr!A:B,2,FALSE)</f>
        <v>Slovenský zväz telesne postihnutých športovcov</v>
      </c>
      <c r="C423" s="185" t="s">
        <v>2190</v>
      </c>
      <c r="D423" s="287">
        <v>5000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športovcovdBHusvéthová Rebeka</v>
      </c>
      <c r="N423" s="3" t="str">
        <f t="shared" si="34"/>
        <v>22665234dB</v>
      </c>
    </row>
    <row r="424" spans="1:14" x14ac:dyDescent="0.2">
      <c r="A424" s="166" t="s">
        <v>1453</v>
      </c>
      <c r="B424" s="204" t="str">
        <f>VLOOKUP(A424,Adr!A:B,2,FALSE)</f>
        <v>Slovenský zväz telesne postihnutých športovcov</v>
      </c>
      <c r="C424" s="196" t="s">
        <v>1643</v>
      </c>
      <c r="D424" s="289">
        <v>30000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športovcovdBIvan Dávid</v>
      </c>
      <c r="N424" s="3" t="str">
        <f t="shared" si="34"/>
        <v>22665234dB</v>
      </c>
    </row>
    <row r="425" spans="1:14" x14ac:dyDescent="0.2">
      <c r="A425" s="166" t="s">
        <v>1453</v>
      </c>
      <c r="B425" s="204" t="str">
        <f>VLOOKUP(A425,Adr!A:B,2,FALSE)</f>
        <v>Slovenský zväz telesne postihnutých športovcov</v>
      </c>
      <c r="C425" s="196" t="s">
        <v>1644</v>
      </c>
      <c r="D425" s="289">
        <v>10000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športovcovdBJankechová Eliška</v>
      </c>
      <c r="N425" s="3" t="str">
        <f t="shared" si="34"/>
        <v>22665234dB</v>
      </c>
    </row>
    <row r="426" spans="1:14" x14ac:dyDescent="0.2">
      <c r="A426" s="198" t="s">
        <v>1453</v>
      </c>
      <c r="B426" s="204" t="str">
        <f>VLOOKUP(A426,Adr!A:B,2,FALSE)</f>
        <v>Slovenský zväz telesne postihnutých športovcov</v>
      </c>
      <c r="C426" s="185" t="s">
        <v>1645</v>
      </c>
      <c r="D426" s="287">
        <v>16800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športovcovdBKánová Alena</v>
      </c>
      <c r="N426" s="3" t="str">
        <f t="shared" si="34"/>
        <v>22665234dB</v>
      </c>
    </row>
    <row r="427" spans="1:14" x14ac:dyDescent="0.2">
      <c r="A427" s="198" t="s">
        <v>1453</v>
      </c>
      <c r="B427" s="204" t="str">
        <f>VLOOKUP(A427,Adr!A:B,2,FALSE)</f>
        <v>Slovenský zväz telesne postihnutých športovcov</v>
      </c>
      <c r="C427" s="185" t="s">
        <v>1646</v>
      </c>
      <c r="D427" s="287">
        <v>20000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športovcovdBKrál Tomáš</v>
      </c>
      <c r="N427" s="3" t="str">
        <f t="shared" si="34"/>
        <v>22665234dB</v>
      </c>
    </row>
    <row r="428" spans="1:14" x14ac:dyDescent="0.2">
      <c r="A428" s="198" t="s">
        <v>1453</v>
      </c>
      <c r="B428" s="204" t="str">
        <f>VLOOKUP(A428,Adr!A:B,2,FALSE)</f>
        <v>Slovenský zväz telesne postihnutých športovcov</v>
      </c>
      <c r="C428" s="196" t="s">
        <v>1647</v>
      </c>
      <c r="D428" s="289">
        <v>41200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športovcovdBLovaš Peter</v>
      </c>
      <c r="N428" s="3" t="str">
        <f t="shared" si="34"/>
        <v>22665234dB</v>
      </c>
    </row>
    <row r="429" spans="1:14" x14ac:dyDescent="0.2">
      <c r="A429" s="166" t="s">
        <v>1453</v>
      </c>
      <c r="B429" s="204" t="str">
        <f>VLOOKUP(A429,Adr!A:B,2,FALSE)</f>
        <v>Slovenský zväz telesne postihnutých športovcov</v>
      </c>
      <c r="C429" s="185" t="s">
        <v>1648</v>
      </c>
      <c r="D429" s="287">
        <v>15000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športovcovdBLudrovský Martin</v>
      </c>
      <c r="N429" s="3" t="str">
        <f t="shared" si="34"/>
        <v>22665234dB</v>
      </c>
    </row>
    <row r="430" spans="1:14" x14ac:dyDescent="0.2">
      <c r="A430" s="166" t="s">
        <v>1453</v>
      </c>
      <c r="B430" s="204" t="str">
        <f>VLOOKUP(A430,Adr!A:B,2,FALSE)</f>
        <v>Slovenský zväz telesne postihnutých športovcov</v>
      </c>
      <c r="C430" s="185" t="s">
        <v>1649</v>
      </c>
      <c r="D430" s="289">
        <v>10000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športovcovdBMasaryk Tomáš</v>
      </c>
      <c r="N430" s="3" t="str">
        <f t="shared" si="34"/>
        <v>22665234dB</v>
      </c>
    </row>
    <row r="431" spans="1:14" x14ac:dyDescent="0.2">
      <c r="A431" s="198" t="s">
        <v>1453</v>
      </c>
      <c r="B431" s="204" t="str">
        <f>VLOOKUP(A431,Adr!A:B,2,FALSE)</f>
        <v>Slovenský zväz telesne postihnutých športovcov</v>
      </c>
      <c r="C431" s="196" t="s">
        <v>2191</v>
      </c>
      <c r="D431" s="287">
        <v>5000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športovcovdBMelicherová Nina</v>
      </c>
      <c r="N431" s="3" t="str">
        <f t="shared" si="34"/>
        <v>22665234dB</v>
      </c>
    </row>
    <row r="432" spans="1:14" x14ac:dyDescent="0.2">
      <c r="A432" s="166" t="s">
        <v>1453</v>
      </c>
      <c r="B432" s="204" t="str">
        <f>VLOOKUP(A432,Adr!A:B,2,FALSE)</f>
        <v>Slovenský zväz telesne postihnutých športovcov</v>
      </c>
      <c r="C432" s="190" t="s">
        <v>1650</v>
      </c>
      <c r="D432" s="288">
        <v>35000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športovcovdBMezík Róbert</v>
      </c>
      <c r="N432" s="3" t="str">
        <f t="shared" si="34"/>
        <v>22665234dB</v>
      </c>
    </row>
    <row r="433" spans="1:14" x14ac:dyDescent="0.2">
      <c r="A433" s="182" t="s">
        <v>1453</v>
      </c>
      <c r="B433" s="204" t="str">
        <f>VLOOKUP(A433,Adr!A:B,2,FALSE)</f>
        <v>Slovenský zväz telesne postihnutých športovcov</v>
      </c>
      <c r="C433" s="185" t="s">
        <v>1651</v>
      </c>
      <c r="D433" s="287">
        <v>10000</v>
      </c>
      <c r="E433" s="173">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športovcovdBMihálik Peter</v>
      </c>
      <c r="N433" s="3" t="str">
        <f t="shared" si="34"/>
        <v>22665234dB</v>
      </c>
    </row>
    <row r="434" spans="1:14" x14ac:dyDescent="0.2">
      <c r="A434" s="182" t="s">
        <v>1453</v>
      </c>
      <c r="B434" s="204" t="str">
        <f>VLOOKUP(A434,Adr!A:B,2,FALSE)</f>
        <v>Slovenský zväz telesne postihnutých športovcov</v>
      </c>
      <c r="C434" s="196" t="s">
        <v>1652</v>
      </c>
      <c r="D434" s="287">
        <v>25000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športovcovdBPavlík Marcel</v>
      </c>
      <c r="N434" s="3" t="str">
        <f t="shared" si="34"/>
        <v>22665234dB</v>
      </c>
    </row>
    <row r="435" spans="1:14" x14ac:dyDescent="0.2">
      <c r="A435" s="202" t="s">
        <v>1453</v>
      </c>
      <c r="B435" s="204" t="str">
        <f>VLOOKUP(A435,Adr!A:B,2,FALSE)</f>
        <v>Slovenský zväz telesne postihnutých športovcov</v>
      </c>
      <c r="C435" s="196" t="s">
        <v>1653</v>
      </c>
      <c r="D435" s="288">
        <v>41200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športovcovdBRiapoš Ján</v>
      </c>
      <c r="N435" s="3" t="str">
        <f t="shared" si="34"/>
        <v>22665234dB</v>
      </c>
    </row>
    <row r="436" spans="1:14" x14ac:dyDescent="0.2">
      <c r="A436" s="166" t="s">
        <v>1453</v>
      </c>
      <c r="B436" s="204" t="str">
        <f>VLOOKUP(A436,Adr!A:B,2,FALSE)</f>
        <v>Slovenský zväz telesne postihnutých športovcov</v>
      </c>
      <c r="C436" s="196" t="s">
        <v>2192</v>
      </c>
      <c r="D436" s="289">
        <v>5000</v>
      </c>
      <c r="E436" s="230">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športovcovdBSloboda Samuel</v>
      </c>
      <c r="N436" s="3" t="str">
        <f t="shared" si="34"/>
        <v>22665234dB</v>
      </c>
    </row>
    <row r="437" spans="1:14" x14ac:dyDescent="0.2">
      <c r="A437" s="198" t="s">
        <v>1453</v>
      </c>
      <c r="B437" s="204" t="str">
        <f>VLOOKUP(A437,Adr!A:B,2,FALSE)</f>
        <v>Slovenský zväz telesne postihnutých športovcov</v>
      </c>
      <c r="C437" s="190" t="s">
        <v>1654</v>
      </c>
      <c r="D437" s="288">
        <v>10000</v>
      </c>
      <c r="E437" s="230">
        <v>0</v>
      </c>
      <c r="F437" s="166" t="s">
        <v>345</v>
      </c>
      <c r="G437" s="169" t="s">
        <v>321</v>
      </c>
      <c r="H437" s="169" t="s">
        <v>1032</v>
      </c>
      <c r="I437" s="192" t="str">
        <f t="shared" si="30"/>
        <v>22665234d</v>
      </c>
      <c r="J437" s="167" t="str">
        <f t="shared" si="31"/>
        <v>22665234026 03</v>
      </c>
      <c r="K437" s="5"/>
      <c r="L437" s="167" t="str">
        <f t="shared" si="32"/>
        <v>22665234026 03B</v>
      </c>
      <c r="M437" s="5" t="str">
        <f t="shared" si="33"/>
        <v>Slovenský zväz telesne postihnutých športovcovdBStrehársky Martin</v>
      </c>
      <c r="N437" s="3" t="str">
        <f t="shared" si="34"/>
        <v>22665234dB</v>
      </c>
    </row>
    <row r="438" spans="1:14" x14ac:dyDescent="0.2">
      <c r="A438" s="202" t="s">
        <v>1453</v>
      </c>
      <c r="B438" s="204" t="str">
        <f>VLOOKUP(A438,Adr!A:B,2,FALSE)</f>
        <v>Slovenský zväz telesne postihnutých športovcov</v>
      </c>
      <c r="C438" s="190" t="s">
        <v>1655</v>
      </c>
      <c r="D438" s="288">
        <v>22500</v>
      </c>
      <c r="E438" s="230">
        <v>0</v>
      </c>
      <c r="F438" s="166" t="s">
        <v>345</v>
      </c>
      <c r="G438" s="169" t="s">
        <v>321</v>
      </c>
      <c r="H438" s="169" t="s">
        <v>1032</v>
      </c>
      <c r="I438" s="192" t="str">
        <f t="shared" si="30"/>
        <v>22665234d</v>
      </c>
      <c r="J438" s="167" t="str">
        <f t="shared" si="31"/>
        <v>22665234026 03</v>
      </c>
      <c r="K438" s="5"/>
      <c r="L438" s="167" t="str">
        <f t="shared" si="32"/>
        <v>22665234026 03B</v>
      </c>
      <c r="M438" s="5" t="str">
        <f t="shared" si="33"/>
        <v>Slovenský zväz telesne postihnutých športovcovdBTrávníček Boris</v>
      </c>
      <c r="N438" s="3" t="str">
        <f t="shared" si="34"/>
        <v>22665234dB</v>
      </c>
    </row>
    <row r="439" spans="1:14" x14ac:dyDescent="0.2">
      <c r="A439" s="198" t="s">
        <v>1453</v>
      </c>
      <c r="B439" s="204" t="str">
        <f>VLOOKUP(A439,Adr!A:B,2,FALSE)</f>
        <v>Slovenský zväz telesne postihnutých športovcov</v>
      </c>
      <c r="C439" s="196" t="s">
        <v>1656</v>
      </c>
      <c r="D439" s="287">
        <v>10000</v>
      </c>
      <c r="E439" s="173">
        <v>0</v>
      </c>
      <c r="F439" s="166" t="s">
        <v>345</v>
      </c>
      <c r="G439" s="169" t="s">
        <v>321</v>
      </c>
      <c r="H439" s="169" t="s">
        <v>1032</v>
      </c>
      <c r="I439" s="192" t="str">
        <f t="shared" si="30"/>
        <v>22665234d</v>
      </c>
      <c r="J439" s="167" t="str">
        <f t="shared" si="31"/>
        <v>22665234026 03</v>
      </c>
      <c r="K439" s="5"/>
      <c r="L439" s="167" t="str">
        <f t="shared" si="32"/>
        <v>22665234026 03B</v>
      </c>
      <c r="M439" s="5" t="str">
        <f t="shared" si="33"/>
        <v>Slovenský zväz telesne postihnutých športovcovdBVladovičová Lucia</v>
      </c>
      <c r="N439" s="3" t="str">
        <f t="shared" si="34"/>
        <v>22665234dB</v>
      </c>
    </row>
    <row r="440" spans="1:14" x14ac:dyDescent="0.2">
      <c r="A440" s="182" t="s">
        <v>1453</v>
      </c>
      <c r="B440" s="204" t="str">
        <f>VLOOKUP(A440,Adr!A:B,2,FALSE)</f>
        <v>Slovenský zväz telesne postihnutých športovcov</v>
      </c>
      <c r="C440" s="196" t="s">
        <v>1657</v>
      </c>
      <c r="D440" s="287">
        <v>10000</v>
      </c>
      <c r="E440" s="173">
        <v>0</v>
      </c>
      <c r="F440" s="166" t="s">
        <v>345</v>
      </c>
      <c r="G440" s="169" t="s">
        <v>321</v>
      </c>
      <c r="H440" s="169" t="s">
        <v>1032</v>
      </c>
      <c r="I440" s="192" t="str">
        <f t="shared" si="30"/>
        <v>22665234d</v>
      </c>
      <c r="J440" s="167" t="str">
        <f t="shared" si="31"/>
        <v>22665234026 03</v>
      </c>
      <c r="K440" s="5"/>
      <c r="L440" s="167" t="str">
        <f t="shared" si="32"/>
        <v>22665234026 03B</v>
      </c>
      <c r="M440" s="5" t="str">
        <f t="shared" si="33"/>
        <v>Slovenský zväz telesne postihnutých športovcovdBVozárová Kristína</v>
      </c>
      <c r="N440" s="3" t="str">
        <f t="shared" si="34"/>
        <v>22665234dB</v>
      </c>
    </row>
    <row r="441" spans="1:14" x14ac:dyDescent="0.2">
      <c r="A441" s="198" t="s">
        <v>1453</v>
      </c>
      <c r="B441" s="204" t="str">
        <f>VLOOKUP(A441,Adr!A:B,2,FALSE)</f>
        <v>Slovenský zväz telesne postihnutých športovcov</v>
      </c>
      <c r="C441" s="185" t="s">
        <v>2217</v>
      </c>
      <c r="D441" s="287">
        <v>2600</v>
      </c>
      <c r="E441" s="173">
        <v>0</v>
      </c>
      <c r="F441" s="166" t="s">
        <v>362</v>
      </c>
      <c r="G441" s="169" t="s">
        <v>321</v>
      </c>
      <c r="H441" s="169" t="s">
        <v>1032</v>
      </c>
      <c r="I441" s="192" t="str">
        <f t="shared" si="30"/>
        <v>22665234m</v>
      </c>
      <c r="J441" s="167" t="str">
        <f t="shared" si="31"/>
        <v>22665234026 03</v>
      </c>
      <c r="K441" s="5"/>
      <c r="L441" s="167" t="str">
        <f t="shared" si="32"/>
        <v>22665234026 03B</v>
      </c>
      <c r="M441" s="5" t="str">
        <f t="shared" si="33"/>
        <v>Slovenský zväz telesne postihnutých športovcovmBSlovakia open wheelchair tennis</v>
      </c>
      <c r="N441" s="3" t="str">
        <f t="shared" si="34"/>
        <v>22665234mB</v>
      </c>
    </row>
    <row r="442" spans="1:14" x14ac:dyDescent="0.2">
      <c r="A442" s="182" t="s">
        <v>965</v>
      </c>
      <c r="B442" s="204" t="str">
        <f>VLOOKUP(A442,Adr!A:B,2,FALSE)</f>
        <v>Slovenský zväz vodného lyžovania a wakeboardingu</v>
      </c>
      <c r="C442" s="185" t="s">
        <v>1179</v>
      </c>
      <c r="D442" s="287">
        <v>37073</v>
      </c>
      <c r="E442" s="230">
        <v>0</v>
      </c>
      <c r="F442" s="166" t="s">
        <v>339</v>
      </c>
      <c r="G442" s="169" t="s">
        <v>319</v>
      </c>
      <c r="H442" s="169" t="s">
        <v>1032</v>
      </c>
      <c r="I442" s="192" t="str">
        <f t="shared" si="30"/>
        <v>30793203a</v>
      </c>
      <c r="J442" s="167" t="str">
        <f t="shared" si="31"/>
        <v>30793203026 02</v>
      </c>
      <c r="K442" s="5" t="s">
        <v>1180</v>
      </c>
      <c r="L442" s="167" t="str">
        <f t="shared" si="32"/>
        <v>30793203026 02B</v>
      </c>
      <c r="M442" s="5" t="str">
        <f t="shared" si="33"/>
        <v>Slovenský zväz vodného lyžovania a wakeboardinguaBvodné lyžovanie - bežné transfery</v>
      </c>
      <c r="N442" s="3" t="str">
        <f t="shared" si="34"/>
        <v>30793203aB</v>
      </c>
    </row>
    <row r="443" spans="1:14" x14ac:dyDescent="0.2">
      <c r="A443" s="202" t="s">
        <v>972</v>
      </c>
      <c r="B443" s="204" t="str">
        <f>VLOOKUP(A443,Adr!A:B,2,FALSE)</f>
        <v>Slovenský zväz vodného motorizmu</v>
      </c>
      <c r="C443" s="185" t="s">
        <v>1181</v>
      </c>
      <c r="D443" s="287">
        <v>19239</v>
      </c>
      <c r="E443" s="173">
        <v>0</v>
      </c>
      <c r="F443" s="166" t="s">
        <v>339</v>
      </c>
      <c r="G443" s="169" t="s">
        <v>319</v>
      </c>
      <c r="H443" s="169" t="s">
        <v>1032</v>
      </c>
      <c r="I443" s="192" t="str">
        <f t="shared" si="30"/>
        <v>00681768a</v>
      </c>
      <c r="J443" s="167" t="str">
        <f t="shared" si="31"/>
        <v>00681768026 02</v>
      </c>
      <c r="K443" s="5" t="s">
        <v>1182</v>
      </c>
      <c r="L443" s="167" t="str">
        <f t="shared" si="32"/>
        <v>00681768026 02B</v>
      </c>
      <c r="M443" s="5" t="str">
        <f t="shared" si="33"/>
        <v>Slovenský zväz vodného motorizmuaBvodný motorizmus - bežné transfery</v>
      </c>
      <c r="N443" s="3" t="str">
        <f t="shared" si="34"/>
        <v>00681768aB</v>
      </c>
    </row>
    <row r="444" spans="1:14" x14ac:dyDescent="0.2">
      <c r="A444" s="202" t="s">
        <v>972</v>
      </c>
      <c r="B444" s="204" t="str">
        <f>VLOOKUP(A444,Adr!A:B,2,FALSE)</f>
        <v>Slovenský zväz vodného motorizmu</v>
      </c>
      <c r="C444" s="185" t="s">
        <v>1658</v>
      </c>
      <c r="D444" s="287">
        <v>20000</v>
      </c>
      <c r="E444" s="173">
        <v>0</v>
      </c>
      <c r="F444" s="166" t="s">
        <v>345</v>
      </c>
      <c r="G444" s="169" t="s">
        <v>321</v>
      </c>
      <c r="H444" s="169" t="s">
        <v>1032</v>
      </c>
      <c r="I444" s="192" t="str">
        <f t="shared" si="30"/>
        <v>00681768d</v>
      </c>
      <c r="J444" s="167" t="str">
        <f t="shared" si="31"/>
        <v>00681768026 03</v>
      </c>
      <c r="K444" s="5"/>
      <c r="L444" s="167" t="str">
        <f t="shared" si="32"/>
        <v>00681768026 03B</v>
      </c>
      <c r="M444" s="5" t="str">
        <f t="shared" si="33"/>
        <v>Slovenský zväz vodného motorizmudBJung Šimon</v>
      </c>
      <c r="N444" s="3" t="str">
        <f t="shared" si="34"/>
        <v>00681768dB</v>
      </c>
    </row>
    <row r="445" spans="1:14" x14ac:dyDescent="0.2">
      <c r="A445" s="182" t="s">
        <v>980</v>
      </c>
      <c r="B445" s="204" t="str">
        <f>VLOOKUP(A445,Adr!A:B,2,FALSE)</f>
        <v>Slovenský zväz vzpierania</v>
      </c>
      <c r="C445" s="185" t="s">
        <v>1183</v>
      </c>
      <c r="D445" s="287">
        <v>280274</v>
      </c>
      <c r="E445" s="230">
        <v>0</v>
      </c>
      <c r="F445" s="166" t="s">
        <v>339</v>
      </c>
      <c r="G445" s="169" t="s">
        <v>319</v>
      </c>
      <c r="H445" s="169" t="s">
        <v>1032</v>
      </c>
      <c r="I445" s="192" t="str">
        <f t="shared" si="30"/>
        <v>31796079a</v>
      </c>
      <c r="J445" s="167" t="str">
        <f t="shared" si="31"/>
        <v>31796079026 02</v>
      </c>
      <c r="K445" s="5" t="s">
        <v>1184</v>
      </c>
      <c r="L445" s="167" t="str">
        <f t="shared" si="32"/>
        <v>31796079026 02B</v>
      </c>
      <c r="M445" s="5" t="str">
        <f t="shared" si="33"/>
        <v>Slovenský zväz vzpieraniaaBvzpieranie - bežné transfery</v>
      </c>
      <c r="N445" s="3" t="str">
        <f t="shared" si="34"/>
        <v>31796079aB</v>
      </c>
    </row>
    <row r="446" spans="1:14" x14ac:dyDescent="0.2">
      <c r="A446" s="198" t="s">
        <v>2019</v>
      </c>
      <c r="B446" s="204" t="str">
        <f>VLOOKUP(A446,Adr!A:B,2,FALSE)</f>
        <v>Sokolská únia Slovenska</v>
      </c>
      <c r="C446" s="169" t="s">
        <v>2231</v>
      </c>
      <c r="D446" s="288">
        <v>17000</v>
      </c>
      <c r="E446" s="173">
        <v>0</v>
      </c>
      <c r="F446" s="166" t="s">
        <v>349</v>
      </c>
      <c r="G446" s="169" t="s">
        <v>317</v>
      </c>
      <c r="H446" s="169" t="s">
        <v>1032</v>
      </c>
      <c r="I446" s="192" t="str">
        <f t="shared" si="30"/>
        <v>42257166f</v>
      </c>
      <c r="J446" s="167" t="str">
        <f t="shared" si="31"/>
        <v>42257166026 01</v>
      </c>
      <c r="K446" s="5"/>
      <c r="L446" s="167" t="str">
        <f t="shared" si="32"/>
        <v>42257166026 01B</v>
      </c>
      <c r="M446" s="5" t="str">
        <f t="shared" si="33"/>
        <v>Sokolská únia SlovenskafBpodpora a rozvoj športu pre všetkých</v>
      </c>
      <c r="N446" s="3" t="str">
        <f t="shared" si="34"/>
        <v>42257166fB</v>
      </c>
    </row>
    <row r="447" spans="1:14" x14ac:dyDescent="0.2">
      <c r="A447" s="166" t="s">
        <v>2726</v>
      </c>
      <c r="B447" s="204" t="str">
        <f>VLOOKUP(A447,Adr!A:B,2,FALSE)</f>
        <v>SPARTAK MYJAVA a. s.</v>
      </c>
      <c r="C447" s="196" t="s">
        <v>350</v>
      </c>
      <c r="D447" s="289">
        <v>10000</v>
      </c>
      <c r="E447" s="230">
        <v>0</v>
      </c>
      <c r="F447" s="166" t="s">
        <v>349</v>
      </c>
      <c r="G447" s="169" t="s">
        <v>317</v>
      </c>
      <c r="H447" s="169" t="s">
        <v>1032</v>
      </c>
      <c r="I447" s="192" t="str">
        <f t="shared" si="30"/>
        <v>46699821f</v>
      </c>
      <c r="J447" s="167" t="str">
        <f t="shared" si="31"/>
        <v>46699821026 01</v>
      </c>
      <c r="K447" s="5"/>
      <c r="L447" s="167" t="str">
        <f t="shared" si="32"/>
        <v>46699821026 01B</v>
      </c>
      <c r="M447" s="5" t="str">
        <f t="shared" si="33"/>
        <v>SPARTAK MYJAVA a. s.fBplnenie úloh verejného záujmu v športe</v>
      </c>
      <c r="N447" s="3" t="str">
        <f t="shared" si="34"/>
        <v>46699821fB</v>
      </c>
    </row>
    <row r="448" spans="1:14" x14ac:dyDescent="0.2">
      <c r="A448" s="198" t="s">
        <v>2737</v>
      </c>
      <c r="B448" s="204" t="str">
        <f>VLOOKUP(A448,Adr!A:B,2,FALSE)</f>
        <v>SPEEDWAY CLUB ŽARNOVICA</v>
      </c>
      <c r="C448" s="169" t="s">
        <v>350</v>
      </c>
      <c r="D448" s="172">
        <v>20000</v>
      </c>
      <c r="E448" s="173">
        <v>0</v>
      </c>
      <c r="F448" s="166" t="s">
        <v>349</v>
      </c>
      <c r="G448" s="169" t="s">
        <v>321</v>
      </c>
      <c r="H448" s="169" t="s">
        <v>1055</v>
      </c>
      <c r="I448" s="192" t="str">
        <f t="shared" si="30"/>
        <v>42192927f</v>
      </c>
      <c r="J448" s="167" t="str">
        <f t="shared" si="31"/>
        <v>42192927026 03</v>
      </c>
      <c r="K448" s="5"/>
      <c r="L448" s="167" t="str">
        <f t="shared" si="32"/>
        <v>42192927026 03K</v>
      </c>
      <c r="M448" s="5" t="str">
        <f t="shared" si="33"/>
        <v>SPEEDWAY CLUB ŽARNOVICAfKplnenie úloh verejného záujmu v športe</v>
      </c>
      <c r="N448" s="3" t="str">
        <f t="shared" si="34"/>
        <v>42192927fK</v>
      </c>
    </row>
    <row r="449" spans="1:14" x14ac:dyDescent="0.2">
      <c r="A449" s="166" t="s">
        <v>2746</v>
      </c>
      <c r="B449" s="204" t="str">
        <f>VLOOKUP(A449,Adr!A:B,2,FALSE)</f>
        <v>Spoločenstvo detí a mládeže (SDM) Domino</v>
      </c>
      <c r="C449" s="185" t="s">
        <v>2990</v>
      </c>
      <c r="D449" s="287">
        <v>2000</v>
      </c>
      <c r="E449" s="173">
        <v>0</v>
      </c>
      <c r="F449" s="166" t="s">
        <v>360</v>
      </c>
      <c r="G449" s="169" t="s">
        <v>317</v>
      </c>
      <c r="H449" s="169" t="s">
        <v>1032</v>
      </c>
      <c r="I449" s="192" t="str">
        <f t="shared" si="30"/>
        <v>31957404l</v>
      </c>
      <c r="J449" s="167" t="str">
        <f t="shared" si="31"/>
        <v>31957404026 01</v>
      </c>
      <c r="K449" s="5"/>
      <c r="L449" s="167" t="str">
        <f t="shared" si="32"/>
        <v>31957404026 01B</v>
      </c>
      <c r="M449" s="5" t="str">
        <f t="shared" si="33"/>
        <v>Spoločenstvo detí a mládeže (SDM) DominolBšportové pohybové tábory pre mládež</v>
      </c>
      <c r="N449" s="3" t="str">
        <f t="shared" si="34"/>
        <v>31957404lB</v>
      </c>
    </row>
    <row r="450" spans="1:14" x14ac:dyDescent="0.2">
      <c r="A450" s="166" t="s">
        <v>2753</v>
      </c>
      <c r="B450" s="204" t="str">
        <f>VLOOKUP(A450,Adr!A:B,2,FALSE)</f>
        <v>Sport club Okoč - Sokolec</v>
      </c>
      <c r="C450" s="197" t="s">
        <v>350</v>
      </c>
      <c r="D450" s="191">
        <v>2000</v>
      </c>
      <c r="E450" s="173">
        <v>0</v>
      </c>
      <c r="F450" s="166" t="s">
        <v>349</v>
      </c>
      <c r="G450" s="169" t="s">
        <v>321</v>
      </c>
      <c r="H450" s="169" t="s">
        <v>1032</v>
      </c>
      <c r="I450" s="192" t="str">
        <f t="shared" si="30"/>
        <v>31822398f</v>
      </c>
      <c r="J450" s="167" t="str">
        <f t="shared" si="31"/>
        <v>31822398026 03</v>
      </c>
      <c r="K450" s="5"/>
      <c r="L450" s="167" t="str">
        <f t="shared" si="32"/>
        <v>31822398026 03B</v>
      </c>
      <c r="M450" s="5" t="str">
        <f t="shared" si="33"/>
        <v>Sport club Okoč - SokolecfBplnenie úloh verejného záujmu v športe</v>
      </c>
      <c r="N450" s="3" t="str">
        <f t="shared" si="34"/>
        <v>31822398fB</v>
      </c>
    </row>
    <row r="451" spans="1:14" x14ac:dyDescent="0.2">
      <c r="A451" s="166" t="s">
        <v>2038</v>
      </c>
      <c r="B451" s="204" t="str">
        <f>VLOOKUP(A451,Adr!A:B,2,FALSE)</f>
        <v>ST Relax</v>
      </c>
      <c r="C451" s="196" t="s">
        <v>2218</v>
      </c>
      <c r="D451" s="289">
        <v>2600</v>
      </c>
      <c r="E451" s="230">
        <v>0</v>
      </c>
      <c r="F451" s="166" t="s">
        <v>362</v>
      </c>
      <c r="G451" s="169" t="s">
        <v>321</v>
      </c>
      <c r="H451" s="169" t="s">
        <v>1032</v>
      </c>
      <c r="I451" s="192" t="str">
        <f t="shared" si="30"/>
        <v>51806606m</v>
      </c>
      <c r="J451" s="167" t="str">
        <f t="shared" si="31"/>
        <v>51806606026 03</v>
      </c>
      <c r="K451" s="5"/>
      <c r="L451" s="167" t="str">
        <f t="shared" si="32"/>
        <v>51806606026 03B</v>
      </c>
      <c r="M451" s="5" t="str">
        <f t="shared" si="33"/>
        <v>ST RelaxmBSatellite Tour v stolnom tenise 2025</v>
      </c>
      <c r="N451" s="3" t="str">
        <f t="shared" si="34"/>
        <v>51806606mB</v>
      </c>
    </row>
    <row r="452" spans="1:14" x14ac:dyDescent="0.2">
      <c r="A452" s="198" t="s">
        <v>2238</v>
      </c>
      <c r="B452" s="204" t="str">
        <f>VLOOKUP(A452,Adr!A:B,2,FALSE)</f>
        <v>ŠK Hargašova Záhorská Bystrica</v>
      </c>
      <c r="C452" s="185" t="s">
        <v>2246</v>
      </c>
      <c r="D452" s="287">
        <v>10000</v>
      </c>
      <c r="E452" s="230">
        <v>0</v>
      </c>
      <c r="F452" s="166" t="s">
        <v>349</v>
      </c>
      <c r="G452" s="169" t="s">
        <v>321</v>
      </c>
      <c r="H452" s="169" t="s">
        <v>1032</v>
      </c>
      <c r="I452" s="192" t="str">
        <f t="shared" si="30"/>
        <v>30868068f</v>
      </c>
      <c r="J452" s="167" t="str">
        <f t="shared" si="31"/>
        <v>30868068026 03</v>
      </c>
      <c r="K452" s="5"/>
      <c r="L452" s="167" t="str">
        <f t="shared" si="32"/>
        <v>30868068026 03B</v>
      </c>
      <c r="M452" s="5" t="str">
        <f t="shared" si="33"/>
        <v>ŠK Hargašova Záhorská BystricafBzabezpečenie účasti na EuroFloorbal Cupe</v>
      </c>
      <c r="N452" s="3" t="str">
        <f t="shared" si="34"/>
        <v>30868068fB</v>
      </c>
    </row>
    <row r="453" spans="1:14" x14ac:dyDescent="0.2">
      <c r="A453" s="166" t="s">
        <v>2761</v>
      </c>
      <c r="B453" s="204" t="str">
        <f>VLOOKUP(A453,Adr!A:B,2,FALSE)</f>
        <v>ŠK Hornets Košice – mládež o.z.</v>
      </c>
      <c r="C453" s="185" t="s">
        <v>2990</v>
      </c>
      <c r="D453" s="287">
        <v>5000</v>
      </c>
      <c r="E453" s="230">
        <v>0</v>
      </c>
      <c r="F453" s="166" t="s">
        <v>360</v>
      </c>
      <c r="G453" s="169" t="s">
        <v>317</v>
      </c>
      <c r="H453" s="169" t="s">
        <v>1032</v>
      </c>
      <c r="I453" s="192" t="str">
        <f t="shared" si="30"/>
        <v>35555661l</v>
      </c>
      <c r="J453" s="167" t="str">
        <f t="shared" si="31"/>
        <v>35555661026 01</v>
      </c>
      <c r="K453" s="5"/>
      <c r="L453" s="167" t="str">
        <f t="shared" si="32"/>
        <v>35555661026 01B</v>
      </c>
      <c r="M453" s="5" t="str">
        <f t="shared" si="33"/>
        <v>ŠK Hornets Košice – mládež o.z.lBšportové pohybové tábory pre mládež</v>
      </c>
      <c r="N453" s="3" t="str">
        <f t="shared" si="34"/>
        <v>35555661lB</v>
      </c>
    </row>
    <row r="454" spans="1:14" x14ac:dyDescent="0.2">
      <c r="A454" s="198" t="s">
        <v>2768</v>
      </c>
      <c r="B454" s="204" t="str">
        <f>VLOOKUP(A454,Adr!A:B,2,FALSE)</f>
        <v>ŠK JUVENTA Bratislava</v>
      </c>
      <c r="C454" s="169" t="s">
        <v>2990</v>
      </c>
      <c r="D454" s="288">
        <v>5000</v>
      </c>
      <c r="E454" s="173">
        <v>0</v>
      </c>
      <c r="F454" s="166" t="s">
        <v>360</v>
      </c>
      <c r="G454" s="169" t="s">
        <v>317</v>
      </c>
      <c r="H454" s="169" t="s">
        <v>1032</v>
      </c>
      <c r="I454" s="192" t="str">
        <f t="shared" ref="I454:I517" si="35">A454&amp;F454</f>
        <v>42252750l</v>
      </c>
      <c r="J454" s="167" t="str">
        <f t="shared" ref="J454:J510" si="36">A454&amp;G454</f>
        <v>42252750026 01</v>
      </c>
      <c r="K454" s="5"/>
      <c r="L454" s="167" t="str">
        <f t="shared" ref="L454:L517" si="37">A454&amp;G454&amp;H454</f>
        <v>42252750026 01B</v>
      </c>
      <c r="M454" s="5" t="str">
        <f t="shared" ref="M454:M517" si="38">B454&amp;F454&amp;H454&amp;C454</f>
        <v>ŠK JUVENTA BratislavalBšportové pohybové tábory pre mládež</v>
      </c>
      <c r="N454" s="3" t="str">
        <f t="shared" ref="N454:N517" si="39">+I454&amp;H454</f>
        <v>42252750lB</v>
      </c>
    </row>
    <row r="455" spans="1:14" x14ac:dyDescent="0.2">
      <c r="A455" s="198" t="s">
        <v>2775</v>
      </c>
      <c r="B455" s="204" t="str">
        <f>VLOOKUP(A455,Adr!A:B,2,FALSE)</f>
        <v>ŠK JUVENTA Žilina, o. z.</v>
      </c>
      <c r="C455" s="185" t="s">
        <v>2990</v>
      </c>
      <c r="D455" s="287">
        <v>4500</v>
      </c>
      <c r="E455" s="173">
        <v>0</v>
      </c>
      <c r="F455" s="166" t="s">
        <v>360</v>
      </c>
      <c r="G455" s="169" t="s">
        <v>317</v>
      </c>
      <c r="H455" s="169" t="s">
        <v>1032</v>
      </c>
      <c r="I455" s="192" t="str">
        <f t="shared" si="35"/>
        <v>37911074l</v>
      </c>
      <c r="J455" s="167" t="str">
        <f t="shared" si="36"/>
        <v>37911074026 01</v>
      </c>
      <c r="K455" s="5"/>
      <c r="L455" s="167" t="str">
        <f t="shared" si="37"/>
        <v>37911074026 01B</v>
      </c>
      <c r="M455" s="5" t="str">
        <f t="shared" si="38"/>
        <v>ŠK JUVENTA Žilina, o. z.lBšportové pohybové tábory pre mládež</v>
      </c>
      <c r="N455" s="3" t="str">
        <f t="shared" si="39"/>
        <v>37911074lB</v>
      </c>
    </row>
    <row r="456" spans="1:14" x14ac:dyDescent="0.2">
      <c r="A456" s="166" t="s">
        <v>2782</v>
      </c>
      <c r="B456" s="204" t="str">
        <f>VLOOKUP(A456,Adr!A:B,2,FALSE)</f>
        <v>ŠK ZEMPLÍN MICHALOVCE - SILOVÝ TROJBOJ</v>
      </c>
      <c r="C456" s="197" t="s">
        <v>350</v>
      </c>
      <c r="D456" s="191">
        <v>7000</v>
      </c>
      <c r="E456" s="173">
        <v>0</v>
      </c>
      <c r="F456" s="166" t="s">
        <v>349</v>
      </c>
      <c r="G456" s="169" t="s">
        <v>321</v>
      </c>
      <c r="H456" s="169" t="s">
        <v>1032</v>
      </c>
      <c r="I456" s="192" t="str">
        <f t="shared" si="35"/>
        <v>42322651f</v>
      </c>
      <c r="J456" s="167" t="str">
        <f t="shared" si="36"/>
        <v>42322651026 03</v>
      </c>
      <c r="K456" s="5"/>
      <c r="L456" s="167" t="str">
        <f t="shared" si="37"/>
        <v>42322651026 03B</v>
      </c>
      <c r="M456" s="5" t="str">
        <f t="shared" si="38"/>
        <v>ŠK ZEMPLÍN MICHALOVCE - SILOVÝ TROJBOJfBplnenie úloh verejného záujmu v športe</v>
      </c>
      <c r="N456" s="3" t="str">
        <f t="shared" si="39"/>
        <v>42322651fB</v>
      </c>
    </row>
    <row r="457" spans="1:14" x14ac:dyDescent="0.2">
      <c r="A457" s="166" t="s">
        <v>2787</v>
      </c>
      <c r="B457" s="204" t="str">
        <f>VLOOKUP(A457,Adr!A:B,2,FALSE)</f>
        <v>Školský športový klub Bernolákova 16 Košice</v>
      </c>
      <c r="C457" s="185" t="s">
        <v>350</v>
      </c>
      <c r="D457" s="287">
        <v>5000</v>
      </c>
      <c r="E457" s="173">
        <v>0</v>
      </c>
      <c r="F457" s="166" t="s">
        <v>349</v>
      </c>
      <c r="G457" s="169" t="s">
        <v>317</v>
      </c>
      <c r="H457" s="169" t="s">
        <v>1032</v>
      </c>
      <c r="I457" s="192" t="str">
        <f t="shared" si="35"/>
        <v>35539453f</v>
      </c>
      <c r="J457" s="167" t="str">
        <f t="shared" si="36"/>
        <v>35539453026 01</v>
      </c>
      <c r="K457" s="5"/>
      <c r="L457" s="167" t="str">
        <f t="shared" si="37"/>
        <v>35539453026 01B</v>
      </c>
      <c r="M457" s="5" t="str">
        <f t="shared" si="38"/>
        <v>Školský športový klub Bernolákova 16 KošicefBplnenie úloh verejného záujmu v športe</v>
      </c>
      <c r="N457" s="3" t="str">
        <f t="shared" si="39"/>
        <v>35539453fB</v>
      </c>
    </row>
    <row r="458" spans="1:14" x14ac:dyDescent="0.2">
      <c r="A458" s="198" t="s">
        <v>1460</v>
      </c>
      <c r="B458" s="204" t="str">
        <f>VLOOKUP(A458,Adr!A:B,2,FALSE)</f>
        <v>Špeciálne olympiády Slovensko</v>
      </c>
      <c r="C458" s="169" t="s">
        <v>1468</v>
      </c>
      <c r="D458" s="288">
        <v>460344</v>
      </c>
      <c r="E458" s="230">
        <v>0</v>
      </c>
      <c r="F458" s="166" t="s">
        <v>343</v>
      </c>
      <c r="G458" s="169" t="s">
        <v>321</v>
      </c>
      <c r="H458" s="169" t="s">
        <v>1032</v>
      </c>
      <c r="I458" s="192" t="str">
        <f t="shared" si="35"/>
        <v>30811406c</v>
      </c>
      <c r="J458" s="167" t="str">
        <f t="shared" si="36"/>
        <v>30811406026 03</v>
      </c>
      <c r="K458" s="5"/>
      <c r="L458" s="167" t="str">
        <f t="shared" si="37"/>
        <v>30811406026 03B</v>
      </c>
      <c r="M458" s="5" t="str">
        <f t="shared" si="38"/>
        <v>Špeciálne olympiády SlovenskocBzabezpečenie činnosti a úloh v roku 2025</v>
      </c>
      <c r="N458" s="3" t="str">
        <f t="shared" si="39"/>
        <v>30811406cB</v>
      </c>
    </row>
    <row r="459" spans="1:14" x14ac:dyDescent="0.2">
      <c r="A459" s="166" t="s">
        <v>2795</v>
      </c>
      <c r="B459" s="204" t="str">
        <f>VLOOKUP(A459,Adr!A:B,2,FALSE)</f>
        <v>Športovo – strelecké združenie GunSter</v>
      </c>
      <c r="C459" s="197" t="s">
        <v>350</v>
      </c>
      <c r="D459" s="191">
        <v>15000</v>
      </c>
      <c r="E459" s="173">
        <v>0</v>
      </c>
      <c r="F459" s="166" t="s">
        <v>349</v>
      </c>
      <c r="G459" s="169" t="s">
        <v>321</v>
      </c>
      <c r="H459" s="169" t="s">
        <v>1032</v>
      </c>
      <c r="I459" s="192" t="str">
        <f t="shared" si="35"/>
        <v>50843184f</v>
      </c>
      <c r="J459" s="167" t="str">
        <f t="shared" si="36"/>
        <v>50843184026 03</v>
      </c>
      <c r="K459" s="5"/>
      <c r="L459" s="167" t="str">
        <f t="shared" si="37"/>
        <v>50843184026 03B</v>
      </c>
      <c r="M459" s="5" t="str">
        <f t="shared" si="38"/>
        <v>Športovo – strelecké združenie GunSterfBplnenie úloh verejného záujmu v športe</v>
      </c>
      <c r="N459" s="3" t="str">
        <f t="shared" si="39"/>
        <v>50843184fB</v>
      </c>
    </row>
    <row r="460" spans="1:14" x14ac:dyDescent="0.2">
      <c r="A460" s="166" t="s">
        <v>2802</v>
      </c>
      <c r="B460" s="204" t="str">
        <f>VLOOKUP(A460,Adr!A:B,2,FALSE)</f>
        <v>Športový klub CENTRUM Svidník</v>
      </c>
      <c r="C460" s="197" t="s">
        <v>350</v>
      </c>
      <c r="D460" s="191">
        <v>42700</v>
      </c>
      <c r="E460" s="173">
        <v>0</v>
      </c>
      <c r="F460" s="166" t="s">
        <v>349</v>
      </c>
      <c r="G460" s="169" t="s">
        <v>321</v>
      </c>
      <c r="H460" s="169" t="s">
        <v>1032</v>
      </c>
      <c r="I460" s="192" t="str">
        <f t="shared" si="35"/>
        <v>37940155f</v>
      </c>
      <c r="J460" s="167" t="str">
        <f t="shared" si="36"/>
        <v>37940155026 03</v>
      </c>
      <c r="K460" s="5"/>
      <c r="L460" s="167" t="str">
        <f t="shared" si="37"/>
        <v>37940155026 03B</v>
      </c>
      <c r="M460" s="5" t="str">
        <f t="shared" si="38"/>
        <v>Športový klub CENTRUM SvidníkfBplnenie úloh verejného záujmu v športe</v>
      </c>
      <c r="N460" s="3" t="str">
        <f t="shared" si="39"/>
        <v>37940155fB</v>
      </c>
    </row>
    <row r="461" spans="1:14" x14ac:dyDescent="0.2">
      <c r="A461" s="166" t="s">
        <v>2812</v>
      </c>
      <c r="B461" s="204" t="str">
        <f>VLOOKUP(A461,Adr!A:B,2,FALSE)</f>
        <v>Športový klub CVČ Brusno pri ZŠ s MŠ Brusno</v>
      </c>
      <c r="C461" s="197" t="s">
        <v>350</v>
      </c>
      <c r="D461" s="191">
        <v>35000</v>
      </c>
      <c r="E461" s="173">
        <v>0</v>
      </c>
      <c r="F461" s="166" t="s">
        <v>349</v>
      </c>
      <c r="G461" s="169" t="s">
        <v>321</v>
      </c>
      <c r="H461" s="169" t="s">
        <v>1032</v>
      </c>
      <c r="I461" s="192" t="str">
        <f t="shared" si="35"/>
        <v>42301718f</v>
      </c>
      <c r="J461" s="167" t="str">
        <f t="shared" si="36"/>
        <v>42301718026 03</v>
      </c>
      <c r="K461" s="5"/>
      <c r="L461" s="167" t="str">
        <f t="shared" si="37"/>
        <v>42301718026 03B</v>
      </c>
      <c r="M461" s="5" t="str">
        <f t="shared" si="38"/>
        <v>Športový klub CVČ Brusno pri ZŠ s MŠ BrusnofBplnenie úloh verejného záujmu v športe</v>
      </c>
      <c r="N461" s="3" t="str">
        <f t="shared" si="39"/>
        <v>42301718fB</v>
      </c>
    </row>
    <row r="462" spans="1:14" x14ac:dyDescent="0.2">
      <c r="A462" s="202" t="s">
        <v>2821</v>
      </c>
      <c r="B462" s="204" t="str">
        <f>VLOOKUP(A462,Adr!A:B,2,FALSE)</f>
        <v>Športový klub GrandSport</v>
      </c>
      <c r="C462" s="196" t="s">
        <v>2990</v>
      </c>
      <c r="D462" s="287">
        <v>5000</v>
      </c>
      <c r="E462" s="173">
        <v>0</v>
      </c>
      <c r="F462" s="166" t="s">
        <v>360</v>
      </c>
      <c r="G462" s="169" t="s">
        <v>317</v>
      </c>
      <c r="H462" s="169" t="s">
        <v>1032</v>
      </c>
      <c r="I462" s="192" t="str">
        <f t="shared" si="35"/>
        <v>42184509l</v>
      </c>
      <c r="J462" s="167" t="str">
        <f t="shared" si="36"/>
        <v>42184509026 01</v>
      </c>
      <c r="K462" s="5"/>
      <c r="L462" s="167" t="str">
        <f t="shared" si="37"/>
        <v>42184509026 01B</v>
      </c>
      <c r="M462" s="5" t="str">
        <f t="shared" si="38"/>
        <v>Športový klub GrandSportlBšportové pohybové tábory pre mládež</v>
      </c>
      <c r="N462" s="3" t="str">
        <f t="shared" si="39"/>
        <v>42184509lB</v>
      </c>
    </row>
    <row r="463" spans="1:14" x14ac:dyDescent="0.2">
      <c r="A463" s="166" t="s">
        <v>2829</v>
      </c>
      <c r="B463" s="204" t="str">
        <f>VLOOKUP(A463,Adr!A:B,2,FALSE)</f>
        <v>Športový klub HANGAIR o.z.</v>
      </c>
      <c r="C463" s="185" t="s">
        <v>2990</v>
      </c>
      <c r="D463" s="289">
        <v>5000</v>
      </c>
      <c r="E463" s="173">
        <v>0</v>
      </c>
      <c r="F463" s="166" t="s">
        <v>360</v>
      </c>
      <c r="G463" s="169" t="s">
        <v>317</v>
      </c>
      <c r="H463" s="169" t="s">
        <v>1032</v>
      </c>
      <c r="I463" s="192" t="str">
        <f t="shared" si="35"/>
        <v>35539895l</v>
      </c>
      <c r="J463" s="167" t="str">
        <f t="shared" si="36"/>
        <v>35539895026 01</v>
      </c>
      <c r="K463" s="5"/>
      <c r="L463" s="167" t="str">
        <f t="shared" si="37"/>
        <v>35539895026 01B</v>
      </c>
      <c r="M463" s="5" t="str">
        <f t="shared" si="38"/>
        <v>Športový klub HANGAIR o.z.lBšportové pohybové tábory pre mládež</v>
      </c>
      <c r="N463" s="3" t="str">
        <f t="shared" si="39"/>
        <v>35539895lB</v>
      </c>
    </row>
    <row r="464" spans="1:14" x14ac:dyDescent="0.2">
      <c r="A464" s="166" t="s">
        <v>2837</v>
      </c>
      <c r="B464" s="204" t="str">
        <f>VLOOKUP(A464,Adr!A:B,2,FALSE)</f>
        <v>Športový klub Imet squash klub</v>
      </c>
      <c r="C464" s="196" t="s">
        <v>2990</v>
      </c>
      <c r="D464" s="287">
        <v>4800</v>
      </c>
      <c r="E464" s="230">
        <v>0</v>
      </c>
      <c r="F464" s="166" t="s">
        <v>360</v>
      </c>
      <c r="G464" s="169" t="s">
        <v>317</v>
      </c>
      <c r="H464" s="169" t="s">
        <v>1032</v>
      </c>
      <c r="I464" s="192" t="str">
        <f t="shared" si="35"/>
        <v>36066818l</v>
      </c>
      <c r="J464" s="167" t="str">
        <f t="shared" si="36"/>
        <v>36066818026 01</v>
      </c>
      <c r="K464" s="5"/>
      <c r="L464" s="167" t="str">
        <f t="shared" si="37"/>
        <v>36066818026 01B</v>
      </c>
      <c r="M464" s="5" t="str">
        <f t="shared" si="38"/>
        <v>Športový klub Imet squash klublBšportové pohybové tábory pre mládež</v>
      </c>
      <c r="N464" s="3" t="str">
        <f t="shared" si="39"/>
        <v>36066818lB</v>
      </c>
    </row>
    <row r="465" spans="1:14" x14ac:dyDescent="0.2">
      <c r="A465" s="198" t="s">
        <v>2844</v>
      </c>
      <c r="B465" s="204" t="str">
        <f>VLOOKUP(A465,Adr!A:B,2,FALSE)</f>
        <v>Športový klub obce Tvrdošovce</v>
      </c>
      <c r="C465" s="169" t="s">
        <v>350</v>
      </c>
      <c r="D465" s="288">
        <v>2000</v>
      </c>
      <c r="E465" s="173">
        <v>0</v>
      </c>
      <c r="F465" s="166" t="s">
        <v>349</v>
      </c>
      <c r="G465" s="169" t="s">
        <v>317</v>
      </c>
      <c r="H465" s="169" t="s">
        <v>1032</v>
      </c>
      <c r="I465" s="192" t="str">
        <f t="shared" si="35"/>
        <v>00654701f</v>
      </c>
      <c r="J465" s="167" t="str">
        <f t="shared" si="36"/>
        <v>00654701026 01</v>
      </c>
      <c r="K465" s="5"/>
      <c r="L465" s="167" t="str">
        <f t="shared" si="37"/>
        <v>00654701026 01B</v>
      </c>
      <c r="M465" s="5" t="str">
        <f t="shared" si="38"/>
        <v>Športový klub obce TvrdošovcefBplnenie úloh verejného záujmu v športe</v>
      </c>
      <c r="N465" s="3" t="str">
        <f t="shared" si="39"/>
        <v>00654701fB</v>
      </c>
    </row>
    <row r="466" spans="1:14" x14ac:dyDescent="0.2">
      <c r="A466" s="166" t="s">
        <v>2044</v>
      </c>
      <c r="B466" s="204" t="str">
        <f>VLOOKUP(A466,Adr!A:B,2,FALSE)</f>
        <v>Športový klub polície - ILYO Taekwondo Košice</v>
      </c>
      <c r="C466" s="185" t="s">
        <v>2990</v>
      </c>
      <c r="D466" s="287">
        <v>5000</v>
      </c>
      <c r="E466" s="230">
        <v>0</v>
      </c>
      <c r="F466" s="166" t="s">
        <v>360</v>
      </c>
      <c r="G466" s="169" t="s">
        <v>317</v>
      </c>
      <c r="H466" s="169" t="s">
        <v>1032</v>
      </c>
      <c r="I466" s="192" t="str">
        <f t="shared" si="35"/>
        <v>42250765l</v>
      </c>
      <c r="J466" s="167" t="str">
        <f t="shared" si="36"/>
        <v>42250765026 01</v>
      </c>
      <c r="K466" s="5"/>
      <c r="L466" s="167" t="str">
        <f t="shared" si="37"/>
        <v>42250765026 01B</v>
      </c>
      <c r="M466" s="5" t="str">
        <f t="shared" si="38"/>
        <v>Športový klub polície - ILYO Taekwondo KošicelBšportové pohybové tábory pre mládež</v>
      </c>
      <c r="N466" s="3" t="str">
        <f t="shared" si="39"/>
        <v>42250765lB</v>
      </c>
    </row>
    <row r="467" spans="1:14" x14ac:dyDescent="0.2">
      <c r="A467" s="166" t="s">
        <v>2044</v>
      </c>
      <c r="B467" s="204" t="str">
        <f>VLOOKUP(A467,Adr!A:B,2,FALSE)</f>
        <v>Športový klub polície - ILYO Taekwondo Košice</v>
      </c>
      <c r="C467" s="185" t="s">
        <v>2219</v>
      </c>
      <c r="D467" s="289">
        <v>7000</v>
      </c>
      <c r="E467" s="173">
        <v>0</v>
      </c>
      <c r="F467" s="166" t="s">
        <v>362</v>
      </c>
      <c r="G467" s="169" t="s">
        <v>321</v>
      </c>
      <c r="H467" s="169" t="s">
        <v>1032</v>
      </c>
      <c r="I467" s="192" t="str">
        <f t="shared" si="35"/>
        <v>42250765m</v>
      </c>
      <c r="J467" s="167" t="str">
        <f t="shared" si="36"/>
        <v>42250765026 03</v>
      </c>
      <c r="K467" s="5"/>
      <c r="L467" s="167" t="str">
        <f t="shared" si="37"/>
        <v>42250765026 03B</v>
      </c>
      <c r="M467" s="5" t="str">
        <f t="shared" si="38"/>
        <v>Športový klub polície - ILYO Taekwondo KošicemBILYO cup 2025</v>
      </c>
      <c r="N467" s="3" t="str">
        <f t="shared" si="39"/>
        <v>42250765mB</v>
      </c>
    </row>
    <row r="468" spans="1:14" x14ac:dyDescent="0.2">
      <c r="A468" s="166" t="s">
        <v>2853</v>
      </c>
      <c r="B468" s="204" t="str">
        <f>VLOOKUP(A468,Adr!A:B,2,FALSE)</f>
        <v>Športový klub Real team Trenčín, o.z.</v>
      </c>
      <c r="C468" s="169" t="s">
        <v>2990</v>
      </c>
      <c r="D468" s="288">
        <v>4800</v>
      </c>
      <c r="E468" s="173">
        <v>0</v>
      </c>
      <c r="F468" s="166" t="s">
        <v>360</v>
      </c>
      <c r="G468" s="169" t="s">
        <v>317</v>
      </c>
      <c r="H468" s="169" t="s">
        <v>1032</v>
      </c>
      <c r="I468" s="192" t="str">
        <f t="shared" si="35"/>
        <v>36130036l</v>
      </c>
      <c r="J468" s="167" t="str">
        <f t="shared" si="36"/>
        <v>36130036026 01</v>
      </c>
      <c r="K468" s="5"/>
      <c r="L468" s="167" t="str">
        <f t="shared" si="37"/>
        <v>36130036026 01B</v>
      </c>
      <c r="M468" s="5" t="str">
        <f t="shared" si="38"/>
        <v>Športový klub Real team Trenčín, o.z.lBšportové pohybové tábory pre mládež</v>
      </c>
      <c r="N468" s="3" t="str">
        <f t="shared" si="39"/>
        <v>36130036lB</v>
      </c>
    </row>
    <row r="469" spans="1:14" x14ac:dyDescent="0.2">
      <c r="A469" s="198" t="s">
        <v>2861</v>
      </c>
      <c r="B469" s="204" t="str">
        <f>VLOOKUP(A469,Adr!A:B,2,FALSE)</f>
        <v>Športový klub Strongman Poprad</v>
      </c>
      <c r="C469" s="169" t="s">
        <v>350</v>
      </c>
      <c r="D469" s="172">
        <v>5000</v>
      </c>
      <c r="E469" s="173">
        <v>0</v>
      </c>
      <c r="F469" s="166" t="s">
        <v>349</v>
      </c>
      <c r="G469" s="169" t="s">
        <v>321</v>
      </c>
      <c r="H469" s="169" t="s">
        <v>1032</v>
      </c>
      <c r="I469" s="192" t="str">
        <f t="shared" si="35"/>
        <v>50231570f</v>
      </c>
      <c r="J469" s="167" t="str">
        <f t="shared" si="36"/>
        <v>50231570026 03</v>
      </c>
      <c r="K469" s="5"/>
      <c r="L469" s="167" t="str">
        <f t="shared" si="37"/>
        <v>50231570026 03B</v>
      </c>
      <c r="M469" s="5" t="str">
        <f t="shared" si="38"/>
        <v>Športový klub Strongman PopradfBplnenie úloh verejného záujmu v športe</v>
      </c>
      <c r="N469" s="3" t="str">
        <f t="shared" si="39"/>
        <v>50231570fB</v>
      </c>
    </row>
    <row r="470" spans="1:14" x14ac:dyDescent="0.2">
      <c r="A470" s="166" t="s">
        <v>2051</v>
      </c>
      <c r="B470" s="204" t="str">
        <f>VLOOKUP(A470,Adr!A:B,2,FALSE)</f>
        <v>Športový klub ZEMPLÍN Michalovce - oddiel Judo, o.z.</v>
      </c>
      <c r="C470" s="185" t="s">
        <v>2990</v>
      </c>
      <c r="D470" s="287">
        <v>5000</v>
      </c>
      <c r="E470" s="230">
        <v>0</v>
      </c>
      <c r="F470" s="166" t="s">
        <v>360</v>
      </c>
      <c r="G470" s="169" t="s">
        <v>317</v>
      </c>
      <c r="H470" s="169" t="s">
        <v>1032</v>
      </c>
      <c r="I470" s="192" t="str">
        <f t="shared" si="35"/>
        <v>31997449l</v>
      </c>
      <c r="J470" s="167" t="str">
        <f t="shared" si="36"/>
        <v>31997449026 01</v>
      </c>
      <c r="K470" s="5"/>
      <c r="L470" s="167" t="str">
        <f t="shared" si="37"/>
        <v>31997449026 01B</v>
      </c>
      <c r="M470" s="5" t="str">
        <f t="shared" si="38"/>
        <v>Športový klub ZEMPLÍN Michalovce - oddiel Judo, o.z.lBšportové pohybové tábory pre mládež</v>
      </c>
      <c r="N470" s="3" t="str">
        <f t="shared" si="39"/>
        <v>31997449lB</v>
      </c>
    </row>
    <row r="471" spans="1:14" x14ac:dyDescent="0.2">
      <c r="A471" s="166" t="s">
        <v>2051</v>
      </c>
      <c r="B471" s="204" t="str">
        <f>VLOOKUP(A471,Adr!A:B,2,FALSE)</f>
        <v>Športový klub ZEMPLÍN Michalovce - oddiel Judo, o.z.</v>
      </c>
      <c r="C471" s="196" t="s">
        <v>2220</v>
      </c>
      <c r="D471" s="289">
        <v>4500</v>
      </c>
      <c r="E471" s="230">
        <v>0</v>
      </c>
      <c r="F471" s="166" t="s">
        <v>362</v>
      </c>
      <c r="G471" s="169" t="s">
        <v>321</v>
      </c>
      <c r="H471" s="169" t="s">
        <v>1032</v>
      </c>
      <c r="I471" s="192" t="str">
        <f t="shared" si="35"/>
        <v>31997449m</v>
      </c>
      <c r="J471" s="167" t="str">
        <f t="shared" si="36"/>
        <v>31997449026 03</v>
      </c>
      <c r="K471" s="5"/>
      <c r="L471" s="167" t="str">
        <f t="shared" si="37"/>
        <v>31997449026 03B</v>
      </c>
      <c r="M471" s="5" t="str">
        <f t="shared" si="38"/>
        <v>Športový klub ZEMPLÍN Michalovce - oddiel Judo, o.z.mB53 ročník Grand Prix Michalovce v judo</v>
      </c>
      <c r="N471" s="3" t="str">
        <f t="shared" si="39"/>
        <v>31997449mB</v>
      </c>
    </row>
    <row r="472" spans="1:14" x14ac:dyDescent="0.2">
      <c r="A472" s="182" t="s">
        <v>2868</v>
      </c>
      <c r="B472" s="204" t="str">
        <f>VLOOKUP(A472,Adr!A:B,2,FALSE)</f>
        <v>ŠŤASTNÉ DETSTVO</v>
      </c>
      <c r="C472" s="185" t="s">
        <v>350</v>
      </c>
      <c r="D472" s="187">
        <v>3000</v>
      </c>
      <c r="E472" s="230">
        <v>0</v>
      </c>
      <c r="F472" s="182" t="s">
        <v>349</v>
      </c>
      <c r="G472" s="185" t="s">
        <v>321</v>
      </c>
      <c r="H472" s="185" t="s">
        <v>1032</v>
      </c>
      <c r="I472" s="192" t="str">
        <f t="shared" si="35"/>
        <v>42394601f</v>
      </c>
      <c r="J472" s="167" t="str">
        <f t="shared" si="36"/>
        <v>42394601026 03</v>
      </c>
      <c r="K472" s="5"/>
      <c r="L472" s="167" t="str">
        <f t="shared" si="37"/>
        <v>42394601026 03B</v>
      </c>
      <c r="M472" s="5" t="str">
        <f t="shared" si="38"/>
        <v>ŠŤASTNÉ DETSTVOfBplnenie úloh verejného záujmu v športe</v>
      </c>
      <c r="N472" s="3" t="str">
        <f t="shared" si="39"/>
        <v>42394601fB</v>
      </c>
    </row>
    <row r="473" spans="1:14" x14ac:dyDescent="0.2">
      <c r="A473" s="166" t="s">
        <v>2876</v>
      </c>
      <c r="B473" s="204" t="str">
        <f>VLOOKUP(A473,Adr!A:B,2,FALSE)</f>
        <v>Tajovský beh</v>
      </c>
      <c r="C473" s="196" t="s">
        <v>350</v>
      </c>
      <c r="D473" s="186">
        <v>15000</v>
      </c>
      <c r="E473" s="173">
        <v>0</v>
      </c>
      <c r="F473" s="166" t="s">
        <v>349</v>
      </c>
      <c r="G473" s="169" t="s">
        <v>321</v>
      </c>
      <c r="H473" s="169" t="s">
        <v>1032</v>
      </c>
      <c r="I473" s="192" t="str">
        <f t="shared" si="35"/>
        <v>56642504f</v>
      </c>
      <c r="J473" s="167" t="str">
        <f t="shared" si="36"/>
        <v>56642504026 03</v>
      </c>
      <c r="K473" s="5"/>
      <c r="L473" s="167" t="str">
        <f t="shared" si="37"/>
        <v>56642504026 03B</v>
      </c>
      <c r="M473" s="5" t="str">
        <f t="shared" si="38"/>
        <v>Tajovský behfBplnenie úloh verejného záujmu v športe</v>
      </c>
      <c r="N473" s="3" t="str">
        <f t="shared" si="39"/>
        <v>56642504fB</v>
      </c>
    </row>
    <row r="474" spans="1:14" x14ac:dyDescent="0.2">
      <c r="A474" s="166" t="s">
        <v>2058</v>
      </c>
      <c r="B474" s="204" t="str">
        <f>VLOOKUP(A474,Adr!A:B,2,FALSE)</f>
        <v>TANEČNÉ CENTRUM CHARIZMA</v>
      </c>
      <c r="C474" s="185" t="s">
        <v>2221</v>
      </c>
      <c r="D474" s="287">
        <v>4500</v>
      </c>
      <c r="E474" s="173">
        <v>0</v>
      </c>
      <c r="F474" s="166" t="s">
        <v>362</v>
      </c>
      <c r="G474" s="169" t="s">
        <v>321</v>
      </c>
      <c r="H474" s="169" t="s">
        <v>1032</v>
      </c>
      <c r="I474" s="192" t="str">
        <f t="shared" si="35"/>
        <v>31772897m</v>
      </c>
      <c r="J474" s="167" t="str">
        <f t="shared" si="36"/>
        <v>31772897026 03</v>
      </c>
      <c r="K474" s="5"/>
      <c r="L474" s="167" t="str">
        <f t="shared" si="37"/>
        <v>31772897026 03B</v>
      </c>
      <c r="M474" s="5" t="str">
        <f t="shared" si="38"/>
        <v>TANEČNÉ CENTRUM CHARIZMAmBPEZINSKÝ STRAPEC - 50.ročník</v>
      </c>
      <c r="N474" s="3" t="str">
        <f t="shared" si="39"/>
        <v>31772897mB</v>
      </c>
    </row>
    <row r="475" spans="1:14" ht="20" x14ac:dyDescent="0.2">
      <c r="A475" s="202" t="s">
        <v>2067</v>
      </c>
      <c r="B475" s="204" t="str">
        <f>VLOOKUP(A475,Adr!A:B,2,FALSE)</f>
        <v>TANEČNO ŠPORTOVÝ KLUB M+M BRATISLAVA pri ZŠ Ostredková</v>
      </c>
      <c r="C475" s="190" t="s">
        <v>2222</v>
      </c>
      <c r="D475" s="288">
        <v>4500</v>
      </c>
      <c r="E475" s="230">
        <v>0</v>
      </c>
      <c r="F475" s="166" t="s">
        <v>362</v>
      </c>
      <c r="G475" s="169" t="s">
        <v>321</v>
      </c>
      <c r="H475" s="169" t="s">
        <v>1032</v>
      </c>
      <c r="I475" s="192" t="str">
        <f t="shared" si="35"/>
        <v>31785131m</v>
      </c>
      <c r="J475" s="167" t="str">
        <f t="shared" si="36"/>
        <v>31785131026 03</v>
      </c>
      <c r="K475" s="5"/>
      <c r="L475" s="167" t="str">
        <f t="shared" si="37"/>
        <v>31785131026 03B</v>
      </c>
      <c r="M475" s="5" t="str">
        <f t="shared" si="38"/>
        <v>TANEČNO ŠPORTOVÝ KLUB M+M BRATISLAVA pri ZŠ OstredkovámBSlovak Open Championship 2025 (spojené podujatia Bratislava Open a Dunajský pohár)</v>
      </c>
      <c r="N475" s="3" t="str">
        <f t="shared" si="39"/>
        <v>31785131mB</v>
      </c>
    </row>
    <row r="476" spans="1:14" x14ac:dyDescent="0.2">
      <c r="A476" s="198" t="s">
        <v>2884</v>
      </c>
      <c r="B476" s="204" t="str">
        <f>VLOOKUP(A476,Adr!A:B,2,FALSE)</f>
        <v>Tanečný klub Jessy Vavrišovo</v>
      </c>
      <c r="C476" s="169" t="s">
        <v>2990</v>
      </c>
      <c r="D476" s="288">
        <v>3600</v>
      </c>
      <c r="E476" s="173">
        <v>0</v>
      </c>
      <c r="F476" s="166" t="s">
        <v>360</v>
      </c>
      <c r="G476" s="169" t="s">
        <v>317</v>
      </c>
      <c r="H476" s="169" t="s">
        <v>1032</v>
      </c>
      <c r="I476" s="192" t="str">
        <f t="shared" si="35"/>
        <v>37909487l</v>
      </c>
      <c r="J476" s="167" t="str">
        <f t="shared" si="36"/>
        <v>37909487026 01</v>
      </c>
      <c r="K476" s="5"/>
      <c r="L476" s="167" t="str">
        <f t="shared" si="37"/>
        <v>37909487026 01B</v>
      </c>
      <c r="M476" s="5" t="str">
        <f t="shared" si="38"/>
        <v>Tanečný klub Jessy VavrišovolBšportové pohybové tábory pre mládež</v>
      </c>
      <c r="N476" s="3" t="str">
        <f t="shared" si="39"/>
        <v>37909487lB</v>
      </c>
    </row>
    <row r="477" spans="1:14" x14ac:dyDescent="0.2">
      <c r="A477" s="166" t="s">
        <v>2893</v>
      </c>
      <c r="B477" s="204" t="str">
        <f>VLOOKUP(A477,Adr!A:B,2,FALSE)</f>
        <v>Tanečný klub JUMPING</v>
      </c>
      <c r="C477" s="185" t="s">
        <v>2990</v>
      </c>
      <c r="D477" s="287">
        <v>5000</v>
      </c>
      <c r="E477" s="173">
        <v>0</v>
      </c>
      <c r="F477" s="166" t="s">
        <v>360</v>
      </c>
      <c r="G477" s="169" t="s">
        <v>317</v>
      </c>
      <c r="H477" s="169" t="s">
        <v>1032</v>
      </c>
      <c r="I477" s="192" t="str">
        <f t="shared" si="35"/>
        <v>36107921l</v>
      </c>
      <c r="J477" s="167" t="str">
        <f t="shared" si="36"/>
        <v>36107921026 01</v>
      </c>
      <c r="K477" s="5"/>
      <c r="L477" s="167" t="str">
        <f t="shared" si="37"/>
        <v>36107921026 01B</v>
      </c>
      <c r="M477" s="5" t="str">
        <f t="shared" si="38"/>
        <v>Tanečný klub JUMPINGlBšportové pohybové tábory pre mládež</v>
      </c>
      <c r="N477" s="3" t="str">
        <f t="shared" si="39"/>
        <v>36107921lB</v>
      </c>
    </row>
    <row r="478" spans="1:14" x14ac:dyDescent="0.2">
      <c r="A478" s="166" t="s">
        <v>2902</v>
      </c>
      <c r="B478" s="204" t="str">
        <f>VLOOKUP(A478,Adr!A:B,2,FALSE)</f>
        <v>Telovýchovná jednota - Športové kluby Krupina</v>
      </c>
      <c r="C478" s="196" t="s">
        <v>2990</v>
      </c>
      <c r="D478" s="289">
        <v>4180</v>
      </c>
      <c r="E478" s="230">
        <v>0</v>
      </c>
      <c r="F478" s="166" t="s">
        <v>360</v>
      </c>
      <c r="G478" s="169" t="s">
        <v>317</v>
      </c>
      <c r="H478" s="169" t="s">
        <v>1032</v>
      </c>
      <c r="I478" s="192" t="str">
        <f t="shared" si="35"/>
        <v>00592552l</v>
      </c>
      <c r="J478" s="167" t="str">
        <f t="shared" si="36"/>
        <v>00592552026 01</v>
      </c>
      <c r="K478" s="5"/>
      <c r="L478" s="167" t="str">
        <f t="shared" si="37"/>
        <v>00592552026 01B</v>
      </c>
      <c r="M478" s="5" t="str">
        <f t="shared" si="38"/>
        <v>Telovýchovná jednota - Športové kluby KrupinalBšportové pohybové tábory pre mládež</v>
      </c>
      <c r="N478" s="3" t="str">
        <f t="shared" si="39"/>
        <v>00592552lB</v>
      </c>
    </row>
    <row r="479" spans="1:14" x14ac:dyDescent="0.2">
      <c r="A479" s="202" t="s">
        <v>2074</v>
      </c>
      <c r="B479" s="204" t="str">
        <f>VLOOKUP(A479,Adr!A:B,2,FALSE)</f>
        <v>Telovýchovná jednota DRUŽBA PIEŠŤANY</v>
      </c>
      <c r="C479" s="185" t="s">
        <v>2223</v>
      </c>
      <c r="D479" s="287">
        <v>10000</v>
      </c>
      <c r="E479" s="173">
        <v>0</v>
      </c>
      <c r="F479" s="166" t="s">
        <v>362</v>
      </c>
      <c r="G479" s="169" t="s">
        <v>321</v>
      </c>
      <c r="H479" s="169" t="s">
        <v>1032</v>
      </c>
      <c r="I479" s="192" t="str">
        <f t="shared" si="35"/>
        <v>00892424m</v>
      </c>
      <c r="J479" s="167" t="str">
        <f t="shared" si="36"/>
        <v>00892424026 03</v>
      </c>
      <c r="K479" s="5"/>
      <c r="L479" s="167" t="str">
        <f t="shared" si="37"/>
        <v>00892424026 03B</v>
      </c>
      <c r="M479" s="5" t="str">
        <f t="shared" si="38"/>
        <v>Telovýchovná jednota DRUŽBA PIEŠŤANYmBSilvestrovský beh 2025, 61.ročník</v>
      </c>
      <c r="N479" s="3" t="str">
        <f t="shared" si="39"/>
        <v>00892424mB</v>
      </c>
    </row>
    <row r="480" spans="1:14" x14ac:dyDescent="0.2">
      <c r="A480" s="166" t="s">
        <v>2911</v>
      </c>
      <c r="B480" s="204" t="str">
        <f>VLOOKUP(A480,Adr!A:B,2,FALSE)</f>
        <v>Telovýchovná jednota DUKLA Trenčín, o. z.</v>
      </c>
      <c r="C480" s="196" t="s">
        <v>350</v>
      </c>
      <c r="D480" s="186">
        <v>9000</v>
      </c>
      <c r="E480" s="173">
        <v>0</v>
      </c>
      <c r="F480" s="166" t="s">
        <v>349</v>
      </c>
      <c r="G480" s="169" t="s">
        <v>321</v>
      </c>
      <c r="H480" s="169" t="s">
        <v>1032</v>
      </c>
      <c r="I480" s="192" t="str">
        <f t="shared" si="35"/>
        <v>18048528f</v>
      </c>
      <c r="J480" s="167" t="str">
        <f t="shared" si="36"/>
        <v>18048528026 03</v>
      </c>
      <c r="K480" s="5"/>
      <c r="L480" s="167" t="str">
        <f t="shared" si="37"/>
        <v>18048528026 03B</v>
      </c>
      <c r="M480" s="5" t="str">
        <f t="shared" si="38"/>
        <v>Telovýchovná jednota DUKLA Trenčín, o. z.fBplnenie úloh verejného záujmu v športe</v>
      </c>
      <c r="N480" s="3" t="str">
        <f t="shared" si="39"/>
        <v>18048528fB</v>
      </c>
    </row>
    <row r="481" spans="1:14" x14ac:dyDescent="0.2">
      <c r="A481" s="166" t="s">
        <v>2082</v>
      </c>
      <c r="B481" s="204" t="str">
        <f>VLOOKUP(A481,Adr!A:B,2,FALSE)</f>
        <v>Telovýchovná jednota Nižná</v>
      </c>
      <c r="C481" s="196" t="s">
        <v>2224</v>
      </c>
      <c r="D481" s="289">
        <v>8000</v>
      </c>
      <c r="E481" s="230">
        <v>0</v>
      </c>
      <c r="F481" s="166" t="s">
        <v>362</v>
      </c>
      <c r="G481" s="169" t="s">
        <v>321</v>
      </c>
      <c r="H481" s="169" t="s">
        <v>1032</v>
      </c>
      <c r="I481" s="192" t="str">
        <f t="shared" si="35"/>
        <v>00592129m</v>
      </c>
      <c r="J481" s="167" t="str">
        <f t="shared" si="36"/>
        <v>00592129026 03</v>
      </c>
      <c r="K481" s="5"/>
      <c r="L481" s="167" t="str">
        <f t="shared" si="37"/>
        <v>00592129026 03B</v>
      </c>
      <c r="M481" s="5" t="str">
        <f t="shared" si="38"/>
        <v>Telovýchovná jednota NižnámB57. ročník Okolo Tatier</v>
      </c>
      <c r="N481" s="3" t="str">
        <f t="shared" si="39"/>
        <v>00592129mB</v>
      </c>
    </row>
    <row r="482" spans="1:14" x14ac:dyDescent="0.2">
      <c r="A482" s="202" t="s">
        <v>2092</v>
      </c>
      <c r="B482" s="204" t="str">
        <f>VLOOKUP(A482,Adr!A:B,2,FALSE)</f>
        <v>Telovýchovná jednota Nohejbalový klub Zalužice</v>
      </c>
      <c r="C482" s="196" t="s">
        <v>2225</v>
      </c>
      <c r="D482" s="288">
        <v>3105</v>
      </c>
      <c r="E482" s="173">
        <v>0</v>
      </c>
      <c r="F482" s="166" t="s">
        <v>362</v>
      </c>
      <c r="G482" s="169" t="s">
        <v>321</v>
      </c>
      <c r="H482" s="169" t="s">
        <v>1032</v>
      </c>
      <c r="I482" s="192" t="str">
        <f t="shared" si="35"/>
        <v>31945899m</v>
      </c>
      <c r="J482" s="167" t="str">
        <f t="shared" si="36"/>
        <v>31945899026 03</v>
      </c>
      <c r="K482" s="5"/>
      <c r="L482" s="167" t="str">
        <f t="shared" si="37"/>
        <v>31945899026 03B</v>
      </c>
      <c r="M482" s="5" t="str">
        <f t="shared" si="38"/>
        <v>Telovýchovná jednota Nohejbalový klub ZalužicemB30.ročník nohejbalového turnaja - Memoriál v Zalužiciach</v>
      </c>
      <c r="N482" s="3" t="str">
        <f t="shared" si="39"/>
        <v>31945899mB</v>
      </c>
    </row>
    <row r="483" spans="1:14" x14ac:dyDescent="0.2">
      <c r="A483" s="202" t="s">
        <v>2101</v>
      </c>
      <c r="B483" s="204" t="str">
        <f>VLOOKUP(A483,Adr!A:B,2,FALSE)</f>
        <v>Telovýchovná jednota Roháče Zuberec</v>
      </c>
      <c r="C483" s="196" t="s">
        <v>2226</v>
      </c>
      <c r="D483" s="289">
        <v>2600</v>
      </c>
      <c r="E483" s="230">
        <v>0</v>
      </c>
      <c r="F483" s="166" t="s">
        <v>362</v>
      </c>
      <c r="G483" s="169" t="s">
        <v>321</v>
      </c>
      <c r="H483" s="169" t="s">
        <v>1032</v>
      </c>
      <c r="I483" s="192" t="str">
        <f t="shared" si="35"/>
        <v>00592196m</v>
      </c>
      <c r="J483" s="167" t="str">
        <f t="shared" si="36"/>
        <v>00592196026 03</v>
      </c>
      <c r="K483" s="5"/>
      <c r="L483" s="167" t="str">
        <f t="shared" si="37"/>
        <v>00592196026 03B</v>
      </c>
      <c r="M483" s="5" t="str">
        <f t="shared" si="38"/>
        <v>Telovýchovná jednota Roháče ZuberecmBO Goralský klobúčik</v>
      </c>
      <c r="N483" s="3" t="str">
        <f t="shared" si="39"/>
        <v>00592196mB</v>
      </c>
    </row>
    <row r="484" spans="1:14" x14ac:dyDescent="0.2">
      <c r="A484" s="166" t="s">
        <v>2918</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35"/>
        <v>31953441f</v>
      </c>
      <c r="J484" s="167" t="str">
        <f t="shared" si="36"/>
        <v>31953441026 01</v>
      </c>
      <c r="K484" s="5"/>
      <c r="L484" s="167" t="str">
        <f t="shared" si="37"/>
        <v>31953441026 01B</v>
      </c>
      <c r="M484" s="5" t="str">
        <f t="shared" si="38"/>
        <v>Telovýchovná jednota Slávia Univerzity veterinárskeho lekárstva a farmácie v KošiciachfBplnenie úloh verejného záujmu v športe</v>
      </c>
      <c r="N484" s="3" t="str">
        <f t="shared" si="39"/>
        <v>31953441fB</v>
      </c>
    </row>
    <row r="485" spans="1:14" x14ac:dyDescent="0.2">
      <c r="A485" s="202" t="s">
        <v>2926</v>
      </c>
      <c r="B485" s="204" t="str">
        <f>VLOOKUP(A485,Adr!A:B,2,FALSE)</f>
        <v>Telovýchovná jednota Sokol Ilava</v>
      </c>
      <c r="C485" s="169" t="s">
        <v>2990</v>
      </c>
      <c r="D485" s="288">
        <v>4985</v>
      </c>
      <c r="E485" s="173">
        <v>0</v>
      </c>
      <c r="F485" s="166" t="s">
        <v>360</v>
      </c>
      <c r="G485" s="169" t="s">
        <v>317</v>
      </c>
      <c r="H485" s="169" t="s">
        <v>1032</v>
      </c>
      <c r="I485" s="192" t="str">
        <f t="shared" si="35"/>
        <v>17059364l</v>
      </c>
      <c r="J485" s="167" t="str">
        <f t="shared" si="36"/>
        <v>17059364026 01</v>
      </c>
      <c r="K485" s="5"/>
      <c r="L485" s="167" t="str">
        <f t="shared" si="37"/>
        <v>17059364026 01B</v>
      </c>
      <c r="M485" s="5" t="str">
        <f t="shared" si="38"/>
        <v>Telovýchovná jednota Sokol IlavalBšportové pohybové tábory pre mládež</v>
      </c>
      <c r="N485" s="3" t="str">
        <f t="shared" si="39"/>
        <v>17059364lB</v>
      </c>
    </row>
    <row r="486" spans="1:14" x14ac:dyDescent="0.2">
      <c r="A486" s="166" t="s">
        <v>2111</v>
      </c>
      <c r="B486" s="204" t="str">
        <f>VLOOKUP(A486,Adr!A:B,2,FALSE)</f>
        <v>Telovýchovná jednota Športový klub Podbiel</v>
      </c>
      <c r="C486" s="197" t="s">
        <v>2227</v>
      </c>
      <c r="D486" s="290">
        <v>7000</v>
      </c>
      <c r="E486" s="173">
        <v>0</v>
      </c>
      <c r="F486" s="166" t="s">
        <v>362</v>
      </c>
      <c r="G486" s="169" t="s">
        <v>321</v>
      </c>
      <c r="H486" s="169" t="s">
        <v>1032</v>
      </c>
      <c r="I486" s="192" t="str">
        <f t="shared" si="35"/>
        <v>14220059m</v>
      </c>
      <c r="J486" s="167" t="str">
        <f t="shared" si="36"/>
        <v>14220059026 03</v>
      </c>
      <c r="K486" s="5"/>
      <c r="L486" s="167" t="str">
        <f t="shared" si="37"/>
        <v>14220059026 03B</v>
      </c>
      <c r="M486" s="5" t="str">
        <f t="shared" si="38"/>
        <v>Telovýchovná jednota Športový klub PodbielmBCestný beh SNP Roháče - Podbiel 34. ročník</v>
      </c>
      <c r="N486" s="3" t="str">
        <f t="shared" si="39"/>
        <v>14220059mB</v>
      </c>
    </row>
    <row r="487" spans="1:14" x14ac:dyDescent="0.2">
      <c r="A487" s="202" t="s">
        <v>2118</v>
      </c>
      <c r="B487" s="204" t="str">
        <f>VLOOKUP(A487,Adr!A:B,2,FALSE)</f>
        <v>Telovýchovná jednota Štart, sekcia nevidiacich a slabozrakých športovcov Slovenska 054 01 Levoča</v>
      </c>
      <c r="C487" s="185" t="s">
        <v>2228</v>
      </c>
      <c r="D487" s="287">
        <v>2600</v>
      </c>
      <c r="E487" s="230">
        <v>0</v>
      </c>
      <c r="F487" s="166" t="s">
        <v>362</v>
      </c>
      <c r="G487" s="169" t="s">
        <v>321</v>
      </c>
      <c r="H487" s="169" t="s">
        <v>1032</v>
      </c>
      <c r="I487" s="192" t="str">
        <f t="shared" si="35"/>
        <v>17151414m</v>
      </c>
      <c r="J487" s="167" t="str">
        <f t="shared" si="36"/>
        <v>17151414026 03</v>
      </c>
      <c r="K487" s="5"/>
      <c r="L487" s="167" t="str">
        <f t="shared" si="37"/>
        <v>17151414026 03B</v>
      </c>
      <c r="M487" s="5" t="str">
        <f t="shared" si="38"/>
        <v>Telovýchovná jednota Štart, sekcia nevidiacich a slabozrakých športovcov Slovenska 054 01 LevočamB19. ročník Levoča Cup 2025</v>
      </c>
      <c r="N487" s="3" t="str">
        <f t="shared" si="39"/>
        <v>17151414mB</v>
      </c>
    </row>
    <row r="488" spans="1:14" x14ac:dyDescent="0.2">
      <c r="A488" s="202" t="s">
        <v>2940</v>
      </c>
      <c r="B488" s="204" t="str">
        <f>VLOOKUP(A488,Adr!A:B,2,FALSE)</f>
        <v>Tenisový klub Hriňová</v>
      </c>
      <c r="C488" s="169" t="s">
        <v>2990</v>
      </c>
      <c r="D488" s="288">
        <v>2520</v>
      </c>
      <c r="E488" s="173">
        <v>0</v>
      </c>
      <c r="F488" s="166" t="s">
        <v>360</v>
      </c>
      <c r="G488" s="169" t="s">
        <v>317</v>
      </c>
      <c r="H488" s="169" t="s">
        <v>1032</v>
      </c>
      <c r="I488" s="192" t="str">
        <f t="shared" si="35"/>
        <v>35980567l</v>
      </c>
      <c r="J488" s="167" t="str">
        <f t="shared" si="36"/>
        <v>35980567026 01</v>
      </c>
      <c r="K488" s="5"/>
      <c r="L488" s="167" t="str">
        <f t="shared" si="37"/>
        <v>35980567026 01B</v>
      </c>
      <c r="M488" s="5" t="str">
        <f t="shared" si="38"/>
        <v>Tenisový klub HriňoválBšportové pohybové tábory pre mládež</v>
      </c>
      <c r="N488" s="3" t="str">
        <f t="shared" si="39"/>
        <v>35980567lB</v>
      </c>
    </row>
    <row r="489" spans="1:14" x14ac:dyDescent="0.2">
      <c r="A489" s="166" t="s">
        <v>986</v>
      </c>
      <c r="B489" s="204" t="str">
        <f>VLOOKUP(A489,Adr!A:B,2,FALSE)</f>
        <v>Teqballová federácia Slovensko</v>
      </c>
      <c r="C489" s="185" t="s">
        <v>1185</v>
      </c>
      <c r="D489" s="287">
        <v>3239</v>
      </c>
      <c r="E489" s="173">
        <v>0</v>
      </c>
      <c r="F489" s="166" t="s">
        <v>339</v>
      </c>
      <c r="G489" s="169" t="s">
        <v>319</v>
      </c>
      <c r="H489" s="169" t="s">
        <v>1032</v>
      </c>
      <c r="I489" s="192" t="str">
        <f t="shared" si="35"/>
        <v>53007344a</v>
      </c>
      <c r="J489" s="167" t="str">
        <f t="shared" si="36"/>
        <v>53007344026 02</v>
      </c>
      <c r="K489" s="5" t="s">
        <v>1186</v>
      </c>
      <c r="L489" s="167" t="str">
        <f t="shared" si="37"/>
        <v>53007344026 02B</v>
      </c>
      <c r="M489" s="5" t="str">
        <f t="shared" si="38"/>
        <v>Teqballová federácia SlovenskoaBteqball - bežné transfery</v>
      </c>
      <c r="N489" s="3" t="str">
        <f t="shared" si="39"/>
        <v>53007344aB</v>
      </c>
    </row>
    <row r="490" spans="1:14" x14ac:dyDescent="0.2">
      <c r="A490" s="202" t="s">
        <v>2128</v>
      </c>
      <c r="B490" s="204" t="str">
        <f>VLOOKUP(A490,Adr!A:B,2,FALSE)</f>
        <v>Trinity Triathlon Team</v>
      </c>
      <c r="C490" s="196" t="s">
        <v>2229</v>
      </c>
      <c r="D490" s="289">
        <v>4050</v>
      </c>
      <c r="E490" s="173">
        <v>0</v>
      </c>
      <c r="F490" s="166" t="s">
        <v>362</v>
      </c>
      <c r="G490" s="169" t="s">
        <v>321</v>
      </c>
      <c r="H490" s="169" t="s">
        <v>1032</v>
      </c>
      <c r="I490" s="192" t="str">
        <f t="shared" si="35"/>
        <v>42268095m</v>
      </c>
      <c r="J490" s="167" t="str">
        <f t="shared" si="36"/>
        <v>42268095026 03</v>
      </c>
      <c r="K490" s="5"/>
      <c r="L490" s="167" t="str">
        <f t="shared" si="37"/>
        <v>42268095026 03B</v>
      </c>
      <c r="M490" s="5" t="str">
        <f t="shared" si="38"/>
        <v>Trinity Triathlon TeammBTriatlon Senec 2025</v>
      </c>
      <c r="N490" s="3" t="str">
        <f t="shared" si="39"/>
        <v>42268095mB</v>
      </c>
    </row>
    <row r="491" spans="1:14" x14ac:dyDescent="0.2">
      <c r="A491" s="202" t="s">
        <v>2134</v>
      </c>
      <c r="B491" s="204" t="str">
        <f>VLOOKUP(A491,Adr!A:B,2,FALSE)</f>
        <v>University Spartacus</v>
      </c>
      <c r="C491" s="185" t="s">
        <v>2158</v>
      </c>
      <c r="D491" s="289">
        <v>25000</v>
      </c>
      <c r="E491" s="173">
        <v>0</v>
      </c>
      <c r="F491" s="166" t="s">
        <v>349</v>
      </c>
      <c r="G491" s="169" t="s">
        <v>321</v>
      </c>
      <c r="H491" s="169" t="s">
        <v>1032</v>
      </c>
      <c r="I491" s="192" t="str">
        <f t="shared" si="35"/>
        <v>54561981f</v>
      </c>
      <c r="J491" s="167" t="str">
        <f t="shared" si="36"/>
        <v>54561981026 03</v>
      </c>
      <c r="K491" s="5"/>
      <c r="L491" s="167" t="str">
        <f t="shared" si="37"/>
        <v>54561981026 03B</v>
      </c>
      <c r="M491" s="5" t="str">
        <f t="shared" si="38"/>
        <v xml:space="preserve">University SpartacusfBpodpora činnosti a účasť na medzinárodných univerzitných hokejových súťažiach </v>
      </c>
      <c r="N491" s="3" t="str">
        <f t="shared" si="39"/>
        <v>54561981fB</v>
      </c>
    </row>
    <row r="492" spans="1:14" x14ac:dyDescent="0.2">
      <c r="A492" s="198" t="s">
        <v>2950</v>
      </c>
      <c r="B492" s="204" t="str">
        <f>VLOOKUP(A492,Adr!A:B,2,FALSE)</f>
        <v>Volejbalový klub Rachmaninka Liptovský Mikuláš</v>
      </c>
      <c r="C492" s="196" t="s">
        <v>2990</v>
      </c>
      <c r="D492" s="289">
        <v>2211.3000000000002</v>
      </c>
      <c r="E492" s="230">
        <v>0</v>
      </c>
      <c r="F492" s="166" t="s">
        <v>360</v>
      </c>
      <c r="G492" s="169" t="s">
        <v>317</v>
      </c>
      <c r="H492" s="169" t="s">
        <v>1032</v>
      </c>
      <c r="I492" s="192" t="str">
        <f t="shared" si="35"/>
        <v>42433509l</v>
      </c>
      <c r="J492" s="167" t="str">
        <f t="shared" si="36"/>
        <v>42433509026 01</v>
      </c>
      <c r="K492" s="5"/>
      <c r="L492" s="167" t="str">
        <f t="shared" si="37"/>
        <v>42433509026 01B</v>
      </c>
      <c r="M492" s="5" t="str">
        <f t="shared" si="38"/>
        <v>Volejbalový klub Rachmaninka Liptovský MikulášlBšportové pohybové tábory pre mládež</v>
      </c>
      <c r="N492" s="3" t="str">
        <f t="shared" si="39"/>
        <v>42433509lB</v>
      </c>
    </row>
    <row r="493" spans="1:14" x14ac:dyDescent="0.2">
      <c r="A493" s="202" t="s">
        <v>2959</v>
      </c>
      <c r="B493" s="204" t="str">
        <f>VLOOKUP(A493,Adr!A:B,2,FALSE)</f>
        <v>Volejbalový klub Slávia UK Bratislava, o.z.</v>
      </c>
      <c r="C493" s="185" t="s">
        <v>2990</v>
      </c>
      <c r="D493" s="287">
        <v>4800</v>
      </c>
      <c r="E493" s="230">
        <v>0</v>
      </c>
      <c r="F493" s="166" t="s">
        <v>360</v>
      </c>
      <c r="G493" s="169" t="s">
        <v>317</v>
      </c>
      <c r="H493" s="169" t="s">
        <v>1032</v>
      </c>
      <c r="I493" s="192" t="str">
        <f t="shared" si="35"/>
        <v>31796991l</v>
      </c>
      <c r="J493" s="167" t="str">
        <f t="shared" si="36"/>
        <v>31796991026 01</v>
      </c>
      <c r="K493" s="5"/>
      <c r="L493" s="167" t="str">
        <f t="shared" si="37"/>
        <v>31796991026 01B</v>
      </c>
      <c r="M493" s="5" t="str">
        <f t="shared" si="38"/>
        <v>Volejbalový klub Slávia UK Bratislava, o.z.lBšportové pohybové tábory pre mládež</v>
      </c>
      <c r="N493" s="3" t="str">
        <f t="shared" si="39"/>
        <v>31796991lB</v>
      </c>
    </row>
    <row r="494" spans="1:14" x14ac:dyDescent="0.2">
      <c r="A494" s="198" t="s">
        <v>2966</v>
      </c>
      <c r="B494" s="204" t="str">
        <f>VLOOKUP(A494,Adr!A:B,2,FALSE)</f>
        <v>Volejbalový oddiel Hit Trnava</v>
      </c>
      <c r="C494" s="169" t="s">
        <v>2990</v>
      </c>
      <c r="D494" s="288">
        <v>4900</v>
      </c>
      <c r="E494" s="230">
        <v>0</v>
      </c>
      <c r="F494" s="166" t="s">
        <v>360</v>
      </c>
      <c r="G494" s="169" t="s">
        <v>317</v>
      </c>
      <c r="H494" s="169" t="s">
        <v>1032</v>
      </c>
      <c r="I494" s="192" t="str">
        <f t="shared" si="35"/>
        <v>37834487l</v>
      </c>
      <c r="J494" s="167" t="str">
        <f t="shared" si="36"/>
        <v>37834487026 01</v>
      </c>
      <c r="K494" s="5"/>
      <c r="L494" s="167" t="str">
        <f t="shared" si="37"/>
        <v>37834487026 01B</v>
      </c>
      <c r="M494" s="5" t="str">
        <f t="shared" si="38"/>
        <v>Volejbalový oddiel Hit TrnavalBšportové pohybové tábory pre mládež</v>
      </c>
      <c r="N494" s="3" t="str">
        <f t="shared" si="39"/>
        <v>37834487lB</v>
      </c>
    </row>
    <row r="495" spans="1:14" ht="20" x14ac:dyDescent="0.2">
      <c r="A495" s="198" t="s">
        <v>2140</v>
      </c>
      <c r="B495" s="204" t="str">
        <f>VLOOKUP(A495,Adr!A:B,2,FALSE)</f>
        <v>Zápasnícky klub Baník Prievidza, o. z.</v>
      </c>
      <c r="C495" s="196" t="s">
        <v>2230</v>
      </c>
      <c r="D495" s="287">
        <v>4450.5</v>
      </c>
      <c r="E495" s="230">
        <v>0</v>
      </c>
      <c r="F495" s="166" t="s">
        <v>362</v>
      </c>
      <c r="G495" s="169" t="s">
        <v>321</v>
      </c>
      <c r="H495" s="169" t="s">
        <v>1032</v>
      </c>
      <c r="I495" s="192" t="str">
        <f t="shared" si="35"/>
        <v>30227151m</v>
      </c>
      <c r="J495" s="167" t="str">
        <f t="shared" si="36"/>
        <v>30227151026 03</v>
      </c>
      <c r="K495" s="5"/>
      <c r="L495" s="167" t="str">
        <f t="shared" si="37"/>
        <v>30227151026 03B</v>
      </c>
      <c r="M495" s="5" t="str">
        <f t="shared" si="38"/>
        <v>Zápasnícky klub Baník Prievidza, o. z.mB51. ročník Medzinárodného turnaja mládeže a priateľstva v zápasení voľným štýlom</v>
      </c>
      <c r="N495" s="3" t="str">
        <f t="shared" si="39"/>
        <v>30227151mB</v>
      </c>
    </row>
    <row r="496" spans="1:14" x14ac:dyDescent="0.2">
      <c r="A496" s="198" t="s">
        <v>2973</v>
      </c>
      <c r="B496" s="204" t="str">
        <f>VLOOKUP(A496,Adr!A:B,2,FALSE)</f>
        <v>Zápasnícky klub Dunajská Streda, o.z.</v>
      </c>
      <c r="C496" s="185" t="s">
        <v>2990</v>
      </c>
      <c r="D496" s="287">
        <v>4300</v>
      </c>
      <c r="E496" s="173">
        <v>0</v>
      </c>
      <c r="F496" s="166" t="s">
        <v>360</v>
      </c>
      <c r="G496" s="169" t="s">
        <v>317</v>
      </c>
      <c r="H496" s="169" t="s">
        <v>1032</v>
      </c>
      <c r="I496" s="192" t="str">
        <f t="shared" si="35"/>
        <v>34009892l</v>
      </c>
      <c r="J496" s="167" t="str">
        <f t="shared" si="36"/>
        <v>34009892026 01</v>
      </c>
      <c r="K496" s="5"/>
      <c r="L496" s="167" t="str">
        <f t="shared" si="37"/>
        <v>34009892026 01B</v>
      </c>
      <c r="M496" s="5" t="str">
        <f t="shared" si="38"/>
        <v>Zápasnícky klub Dunajská Streda, o.z.lBšportové pohybové tábory pre mládež</v>
      </c>
      <c r="N496" s="3" t="str">
        <f t="shared" si="39"/>
        <v>34009892lB</v>
      </c>
    </row>
    <row r="497" spans="1:14" x14ac:dyDescent="0.2">
      <c r="A497" s="198" t="s">
        <v>993</v>
      </c>
      <c r="B497" s="204" t="str">
        <f>VLOOKUP(A497,Adr!A:B,2,FALSE)</f>
        <v>Združenie šípkarských organizácií</v>
      </c>
      <c r="C497" s="185" t="s">
        <v>1187</v>
      </c>
      <c r="D497" s="287">
        <v>47188</v>
      </c>
      <c r="E497" s="230">
        <v>0</v>
      </c>
      <c r="F497" s="166" t="s">
        <v>339</v>
      </c>
      <c r="G497" s="169" t="s">
        <v>319</v>
      </c>
      <c r="H497" s="169" t="s">
        <v>1032</v>
      </c>
      <c r="I497" s="192" t="str">
        <f t="shared" si="35"/>
        <v>35538015a</v>
      </c>
      <c r="J497" s="167" t="str">
        <f t="shared" si="36"/>
        <v>35538015026 02</v>
      </c>
      <c r="K497" s="5" t="s">
        <v>1188</v>
      </c>
      <c r="L497" s="167" t="str">
        <f t="shared" si="37"/>
        <v>35538015026 02B</v>
      </c>
      <c r="M497" s="5" t="str">
        <f t="shared" si="38"/>
        <v>Združenie šípkarských organizáciíaBšípky - bežné transfery</v>
      </c>
      <c r="N497" s="3" t="str">
        <f t="shared" si="39"/>
        <v>35538015aB</v>
      </c>
    </row>
    <row r="498" spans="1:14" x14ac:dyDescent="0.2">
      <c r="A498" s="166" t="s">
        <v>999</v>
      </c>
      <c r="B498" s="204" t="str">
        <f>VLOOKUP(A498,Adr!A:B,2,FALSE)</f>
        <v>Zväz potápačov Slovenska</v>
      </c>
      <c r="C498" s="196" t="s">
        <v>1189</v>
      </c>
      <c r="D498" s="287">
        <v>58881</v>
      </c>
      <c r="E498" s="173">
        <v>0</v>
      </c>
      <c r="F498" s="166" t="s">
        <v>339</v>
      </c>
      <c r="G498" s="169" t="s">
        <v>319</v>
      </c>
      <c r="H498" s="169" t="s">
        <v>1032</v>
      </c>
      <c r="I498" s="192" t="str">
        <f t="shared" si="35"/>
        <v>00585319a</v>
      </c>
      <c r="J498" s="167" t="str">
        <f t="shared" si="36"/>
        <v>00585319026 02</v>
      </c>
      <c r="K498" s="5" t="s">
        <v>1190</v>
      </c>
      <c r="L498" s="167" t="str">
        <f t="shared" si="37"/>
        <v>00585319026 02B</v>
      </c>
      <c r="M498" s="5" t="str">
        <f t="shared" si="38"/>
        <v>Zväz potápačov SlovenskaaBpotápačské športy - bežné transfery</v>
      </c>
      <c r="N498" s="3" t="str">
        <f t="shared" si="39"/>
        <v>00585319aB</v>
      </c>
    </row>
    <row r="499" spans="1:14" x14ac:dyDescent="0.2">
      <c r="A499" s="202" t="s">
        <v>999</v>
      </c>
      <c r="B499" s="204" t="str">
        <f>VLOOKUP(A499,Adr!A:B,2,FALSE)</f>
        <v>Zväz potápačov Slovenska</v>
      </c>
      <c r="C499" s="197" t="s">
        <v>1659</v>
      </c>
      <c r="D499" s="290">
        <v>35000</v>
      </c>
      <c r="E499" s="230">
        <v>0</v>
      </c>
      <c r="F499" s="166" t="s">
        <v>345</v>
      </c>
      <c r="G499" s="169" t="s">
        <v>321</v>
      </c>
      <c r="H499" s="169" t="s">
        <v>1032</v>
      </c>
      <c r="I499" s="192" t="str">
        <f t="shared" si="35"/>
        <v>00585319d</v>
      </c>
      <c r="J499" s="167" t="str">
        <f t="shared" si="36"/>
        <v>00585319026 03</v>
      </c>
      <c r="K499" s="5"/>
      <c r="L499" s="167" t="str">
        <f t="shared" si="37"/>
        <v>00585319026 03B</v>
      </c>
      <c r="M499" s="5" t="str">
        <f t="shared" si="38"/>
        <v>Zväz potápačov SlovenskadBHrašková Zuzana</v>
      </c>
      <c r="N499" s="3" t="str">
        <f t="shared" si="39"/>
        <v>00585319dB</v>
      </c>
    </row>
    <row r="500" spans="1:14" x14ac:dyDescent="0.2">
      <c r="A500" s="202" t="s">
        <v>1006</v>
      </c>
      <c r="B500" s="204" t="str">
        <f>VLOOKUP(A500,Adr!A:B,2,FALSE)</f>
        <v>Zväz slovenského kolieskového korčuľovania</v>
      </c>
      <c r="C500" s="196" t="s">
        <v>1191</v>
      </c>
      <c r="D500" s="289">
        <v>132661</v>
      </c>
      <c r="E500" s="230">
        <v>0</v>
      </c>
      <c r="F500" s="166" t="s">
        <v>339</v>
      </c>
      <c r="G500" s="169" t="s">
        <v>319</v>
      </c>
      <c r="H500" s="169" t="s">
        <v>1032</v>
      </c>
      <c r="I500" s="192" t="str">
        <f t="shared" si="35"/>
        <v>42132690a</v>
      </c>
      <c r="J500" s="167" t="str">
        <f t="shared" si="36"/>
        <v>42132690026 02</v>
      </c>
      <c r="K500" s="5" t="s">
        <v>1192</v>
      </c>
      <c r="L500" s="167" t="str">
        <f t="shared" si="37"/>
        <v>42132690026 02B</v>
      </c>
      <c r="M500" s="5" t="str">
        <f t="shared" si="38"/>
        <v>Zväz slovenského kolieskového korčuľovaniaaBkolieskové korčuľovanie - bežné transfery</v>
      </c>
      <c r="N500" s="3" t="str">
        <f t="shared" si="39"/>
        <v>42132690aB</v>
      </c>
    </row>
    <row r="501" spans="1:14" x14ac:dyDescent="0.2">
      <c r="A501" s="166" t="s">
        <v>1006</v>
      </c>
      <c r="B501" s="204" t="str">
        <f>VLOOKUP(A501,Adr!A:B,2,FALSE)</f>
        <v>Zväz slovenského kolieskového korčuľovania</v>
      </c>
      <c r="C501" s="196" t="s">
        <v>1660</v>
      </c>
      <c r="D501" s="289">
        <v>50000</v>
      </c>
      <c r="E501" s="173">
        <v>0</v>
      </c>
      <c r="F501" s="166" t="s">
        <v>345</v>
      </c>
      <c r="G501" s="169" t="s">
        <v>321</v>
      </c>
      <c r="H501" s="169" t="s">
        <v>1032</v>
      </c>
      <c r="I501" s="192" t="str">
        <f t="shared" si="35"/>
        <v>42132690d</v>
      </c>
      <c r="J501" s="167" t="str">
        <f t="shared" si="36"/>
        <v>42132690026 03</v>
      </c>
      <c r="K501" s="5"/>
      <c r="L501" s="167" t="str">
        <f t="shared" si="37"/>
        <v>42132690026 03B</v>
      </c>
      <c r="M501" s="5" t="str">
        <f t="shared" si="38"/>
        <v>Zväz slovenského kolieskového korčuľovaniadBTury Richard</v>
      </c>
      <c r="N501" s="3" t="str">
        <f t="shared" si="39"/>
        <v>42132690dB</v>
      </c>
    </row>
    <row r="502" spans="1:14" x14ac:dyDescent="0.2">
      <c r="A502" s="198" t="s">
        <v>1013</v>
      </c>
      <c r="B502" s="204" t="str">
        <f>VLOOKUP(A502,Adr!A:B,2,FALSE)</f>
        <v>Zväz slovenského lyžovania</v>
      </c>
      <c r="C502" s="185" t="s">
        <v>1193</v>
      </c>
      <c r="D502" s="287">
        <v>1147284</v>
      </c>
      <c r="E502" s="173">
        <v>0</v>
      </c>
      <c r="F502" s="166" t="s">
        <v>339</v>
      </c>
      <c r="G502" s="169" t="s">
        <v>319</v>
      </c>
      <c r="H502" s="169" t="s">
        <v>1032</v>
      </c>
      <c r="I502" s="192" t="str">
        <f t="shared" si="35"/>
        <v>50671669a</v>
      </c>
      <c r="J502" s="167" t="str">
        <f t="shared" si="36"/>
        <v>50671669026 02</v>
      </c>
      <c r="K502" s="5" t="s">
        <v>1194</v>
      </c>
      <c r="L502" s="167" t="str">
        <f t="shared" si="37"/>
        <v>50671669026 02B</v>
      </c>
      <c r="M502" s="5" t="str">
        <f t="shared" si="38"/>
        <v>Zväz slovenského lyžovaniaaBlyžovanie - bežné transfery</v>
      </c>
      <c r="N502" s="3" t="str">
        <f t="shared" si="39"/>
        <v>50671669aB</v>
      </c>
    </row>
    <row r="503" spans="1:14" x14ac:dyDescent="0.2">
      <c r="A503" s="198" t="s">
        <v>1013</v>
      </c>
      <c r="B503" s="204" t="str">
        <f>VLOOKUP(A503,Adr!A:B,2,FALSE)</f>
        <v>Zväz slovenského lyžovania</v>
      </c>
      <c r="C503" s="185" t="s">
        <v>1479</v>
      </c>
      <c r="D503" s="287">
        <v>158846</v>
      </c>
      <c r="E503" s="230">
        <v>0</v>
      </c>
      <c r="F503" s="166" t="s">
        <v>343</v>
      </c>
      <c r="G503" s="169" t="s">
        <v>321</v>
      </c>
      <c r="H503" s="169" t="s">
        <v>1032</v>
      </c>
      <c r="I503" s="192" t="str">
        <f t="shared" si="35"/>
        <v>50671669c</v>
      </c>
      <c r="J503" s="167" t="str">
        <f t="shared" si="36"/>
        <v>50671669026 03</v>
      </c>
      <c r="K503" s="5"/>
      <c r="L503" s="167" t="str">
        <f t="shared" si="37"/>
        <v>50671669026 03B</v>
      </c>
      <c r="M503" s="5" t="str">
        <f t="shared" si="38"/>
        <v>Zväz slovenského lyžovaniacBzabezpečenie a rozvoj športu lyžovanie zdravotne postihnutých športovcov</v>
      </c>
      <c r="N503" s="3" t="str">
        <f t="shared" si="39"/>
        <v>50671669cB</v>
      </c>
    </row>
    <row r="504" spans="1:14" x14ac:dyDescent="0.2">
      <c r="A504" s="182" t="s">
        <v>1013</v>
      </c>
      <c r="B504" s="204" t="str">
        <f>VLOOKUP(A504,Adr!A:B,2,FALSE)</f>
        <v>Zväz slovenského lyžovania</v>
      </c>
      <c r="C504" s="185" t="s">
        <v>1661</v>
      </c>
      <c r="D504" s="287">
        <v>45000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lyžovaniadBHaraus Miroslav + navádzač</v>
      </c>
      <c r="N504" s="3" t="str">
        <f t="shared" si="39"/>
        <v>50671669dB</v>
      </c>
    </row>
    <row r="505" spans="1:14" x14ac:dyDescent="0.2">
      <c r="A505" s="166" t="s">
        <v>1013</v>
      </c>
      <c r="B505" s="204" t="str">
        <f>VLOOKUP(A505,Adr!A:B,2,FALSE)</f>
        <v>Zväz slovenského lyžovania</v>
      </c>
      <c r="C505" s="196" t="s">
        <v>1662</v>
      </c>
      <c r="D505" s="289">
        <v>20000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lyžovaniadBJaroš Samuel</v>
      </c>
      <c r="N505" s="3" t="str">
        <f t="shared" si="39"/>
        <v>50671669dB</v>
      </c>
    </row>
    <row r="506" spans="1:14" x14ac:dyDescent="0.2">
      <c r="A506" s="166" t="s">
        <v>1013</v>
      </c>
      <c r="B506" s="204" t="str">
        <f>VLOOKUP(A506,Adr!A:B,2,FALSE)</f>
        <v>Zväz slovenského lyžovania</v>
      </c>
      <c r="C506" s="196" t="s">
        <v>1666</v>
      </c>
      <c r="D506" s="289">
        <v>10000</v>
      </c>
      <c r="E506" s="173">
        <v>0</v>
      </c>
      <c r="F506" s="166" t="s">
        <v>345</v>
      </c>
      <c r="G506" s="169" t="s">
        <v>321</v>
      </c>
      <c r="H506" s="169" t="s">
        <v>1032</v>
      </c>
      <c r="I506" s="192" t="str">
        <f t="shared" si="35"/>
        <v>50671669d</v>
      </c>
      <c r="J506" s="167" t="str">
        <f t="shared" si="36"/>
        <v>50671669026 03</v>
      </c>
      <c r="K506" s="5"/>
      <c r="L506" s="167" t="str">
        <f t="shared" si="37"/>
        <v>50671669026 03B</v>
      </c>
      <c r="M506" s="5" t="str">
        <f t="shared" si="38"/>
        <v>Zväz slovenského lyžovaniadBPitoňáková Sára</v>
      </c>
      <c r="N506" s="3" t="str">
        <f t="shared" si="39"/>
        <v>50671669dB</v>
      </c>
    </row>
    <row r="507" spans="1:14" x14ac:dyDescent="0.2">
      <c r="A507" s="198" t="s">
        <v>1013</v>
      </c>
      <c r="B507" s="204" t="str">
        <f>VLOOKUP(A507,Adr!A:B,2,FALSE)</f>
        <v>Zväz slovenského lyžovania</v>
      </c>
      <c r="C507" s="185" t="s">
        <v>1663</v>
      </c>
      <c r="D507" s="287">
        <v>75000</v>
      </c>
      <c r="E507" s="230">
        <v>0</v>
      </c>
      <c r="F507" s="166" t="s">
        <v>345</v>
      </c>
      <c r="G507" s="169" t="s">
        <v>321</v>
      </c>
      <c r="H507" s="169" t="s">
        <v>1032</v>
      </c>
      <c r="I507" s="192" t="str">
        <f t="shared" si="35"/>
        <v>50671669d</v>
      </c>
      <c r="J507" s="167" t="str">
        <f t="shared" si="36"/>
        <v>50671669026 03</v>
      </c>
      <c r="K507" s="5"/>
      <c r="L507" s="167" t="str">
        <f t="shared" si="37"/>
        <v>50671669026 03B</v>
      </c>
      <c r="M507" s="5" t="str">
        <f t="shared" si="38"/>
        <v>Zväz slovenského lyžovaniadBRexová Alexandra + navádzač</v>
      </c>
      <c r="N507" s="3" t="str">
        <f t="shared" si="39"/>
        <v>50671669dB</v>
      </c>
    </row>
    <row r="508" spans="1:14" x14ac:dyDescent="0.2">
      <c r="A508" s="166" t="s">
        <v>1013</v>
      </c>
      <c r="B508" s="204" t="str">
        <f>VLOOKUP(A508,Adr!A:B,2,FALSE)</f>
        <v>Zväz slovenského lyžovania</v>
      </c>
      <c r="C508" s="169" t="s">
        <v>1664</v>
      </c>
      <c r="D508" s="288">
        <v>10000</v>
      </c>
      <c r="E508" s="173">
        <v>0</v>
      </c>
      <c r="F508" s="166" t="s">
        <v>345</v>
      </c>
      <c r="G508" s="169" t="s">
        <v>321</v>
      </c>
      <c r="H508" s="169" t="s">
        <v>1032</v>
      </c>
      <c r="I508" s="192" t="str">
        <f t="shared" si="35"/>
        <v>50671669d</v>
      </c>
      <c r="J508" s="167" t="str">
        <f t="shared" si="36"/>
        <v>50671669026 03</v>
      </c>
      <c r="K508" s="5"/>
      <c r="L508" s="167" t="str">
        <f t="shared" si="37"/>
        <v>50671669026 03B</v>
      </c>
      <c r="M508" s="5" t="str">
        <f t="shared" si="38"/>
        <v>Zväz slovenského lyžovaniadBSakál Samuel</v>
      </c>
      <c r="N508" s="3" t="str">
        <f t="shared" si="39"/>
        <v>50671669dB</v>
      </c>
    </row>
    <row r="509" spans="1:14" x14ac:dyDescent="0.2">
      <c r="A509" s="166" t="s">
        <v>1013</v>
      </c>
      <c r="B509" s="204" t="str">
        <f>VLOOKUP(A509,Adr!A:B,2,FALSE)</f>
        <v>Zväz slovenského lyžovania</v>
      </c>
      <c r="C509" s="196" t="s">
        <v>1665</v>
      </c>
      <c r="D509" s="289">
        <v>70000</v>
      </c>
      <c r="E509" s="230">
        <v>0</v>
      </c>
      <c r="F509" s="166" t="s">
        <v>345</v>
      </c>
      <c r="G509" s="169" t="s">
        <v>321</v>
      </c>
      <c r="H509" s="169" t="s">
        <v>1032</v>
      </c>
      <c r="I509" s="192" t="str">
        <f t="shared" si="35"/>
        <v>50671669d</v>
      </c>
      <c r="J509" s="167" t="str">
        <f t="shared" si="36"/>
        <v>50671669026 03</v>
      </c>
      <c r="K509" s="5"/>
      <c r="L509" s="167" t="str">
        <f t="shared" si="37"/>
        <v>50671669026 03B</v>
      </c>
      <c r="M509" s="5" t="str">
        <f t="shared" si="38"/>
        <v>Zväz slovenského lyžovaniadBVlhová Petra</v>
      </c>
      <c r="N509" s="3" t="str">
        <f t="shared" si="39"/>
        <v>50671669dB</v>
      </c>
    </row>
    <row r="510" spans="1:14" x14ac:dyDescent="0.2">
      <c r="A510" s="198" t="s">
        <v>2150</v>
      </c>
      <c r="B510" s="204" t="str">
        <f>VLOOKUP(A510,Adr!A:B,2,FALSE)</f>
        <v>ZVÄZ ŠPORTOVEJ KYNOLÓGIE SR</v>
      </c>
      <c r="C510" s="169" t="s">
        <v>2235</v>
      </c>
      <c r="D510" s="288">
        <v>15000</v>
      </c>
      <c r="E510" s="173">
        <v>0</v>
      </c>
      <c r="F510" s="166" t="s">
        <v>349</v>
      </c>
      <c r="G510" s="169" t="s">
        <v>321</v>
      </c>
      <c r="H510" s="169" t="s">
        <v>1032</v>
      </c>
      <c r="I510" s="192" t="str">
        <f t="shared" si="35"/>
        <v>31945732f</v>
      </c>
      <c r="J510" s="167" t="str">
        <f t="shared" si="36"/>
        <v>31945732026 03</v>
      </c>
      <c r="K510" s="5"/>
      <c r="L510" s="167" t="str">
        <f t="shared" si="37"/>
        <v>31945732026 03B</v>
      </c>
      <c r="M510" s="5" t="str">
        <f t="shared" si="38"/>
        <v>ZVÄZ ŠPORTOVEJ KYNOLÓGIE SRfBpodpora a rozvoj športu</v>
      </c>
      <c r="N510" s="3" t="str">
        <f t="shared" si="39"/>
        <v>31945732fB</v>
      </c>
    </row>
    <row r="511" spans="1:14" x14ac:dyDescent="0.2">
      <c r="A511" s="166"/>
      <c r="B511" s="204" t="e">
        <f>VLOOKUP(A511,Adr!A:B,2,FALSE)</f>
        <v>#N/A</v>
      </c>
      <c r="C511" s="196"/>
      <c r="D511" s="172"/>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90"/>
      <c r="D512" s="172"/>
      <c r="E512" s="173"/>
      <c r="F512" s="166"/>
      <c r="G512" s="169"/>
      <c r="H512" s="169"/>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0"/>
      <c r="D513" s="172"/>
      <c r="E513" s="173"/>
      <c r="F513" s="166"/>
      <c r="G513" s="169"/>
      <c r="H513" s="169"/>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96"/>
      <c r="D514" s="187"/>
      <c r="E514" s="173"/>
      <c r="F514" s="166"/>
      <c r="G514" s="169"/>
      <c r="H514" s="169"/>
      <c r="I514" s="192" t="str">
        <f t="shared" si="35"/>
        <v/>
      </c>
      <c r="J514" s="167"/>
      <c r="K514" s="5"/>
      <c r="L514" s="167" t="str">
        <f t="shared" si="37"/>
        <v/>
      </c>
      <c r="M514" s="5" t="e">
        <f t="shared" si="38"/>
        <v>#N/A</v>
      </c>
      <c r="N514" s="3" t="str">
        <f t="shared" si="39"/>
        <v/>
      </c>
    </row>
    <row r="515" spans="1:14" x14ac:dyDescent="0.2">
      <c r="A515" s="166"/>
      <c r="B515" s="204" t="e">
        <f>VLOOKUP(A515,Adr!A:B,2,FALSE)</f>
        <v>#N/A</v>
      </c>
      <c r="C515" s="196"/>
      <c r="D515" s="187"/>
      <c r="E515" s="173"/>
      <c r="F515" s="166"/>
      <c r="G515" s="169"/>
      <c r="H515" s="169"/>
      <c r="I515" s="192" t="str">
        <f t="shared" si="35"/>
        <v/>
      </c>
      <c r="J515" s="167"/>
      <c r="K515" s="5"/>
      <c r="L515" s="167" t="str">
        <f t="shared" si="37"/>
        <v/>
      </c>
      <c r="M515" s="5" t="e">
        <f t="shared" si="38"/>
        <v>#N/A</v>
      </c>
      <c r="N515" s="3" t="str">
        <f t="shared" si="39"/>
        <v/>
      </c>
    </row>
    <row r="516" spans="1:14" x14ac:dyDescent="0.2">
      <c r="A516" s="166"/>
      <c r="B516" s="204" t="e">
        <f>VLOOKUP(A516,Adr!A:B,2,FALSE)</f>
        <v>#N/A</v>
      </c>
      <c r="C516" s="185"/>
      <c r="D516" s="187"/>
      <c r="E516" s="173"/>
      <c r="F516" s="182"/>
      <c r="G516" s="185"/>
      <c r="H516" s="185"/>
      <c r="I516" s="192" t="str">
        <f t="shared" si="35"/>
        <v/>
      </c>
      <c r="J516" s="167"/>
      <c r="K516" s="5"/>
      <c r="L516" s="167" t="str">
        <f t="shared" si="37"/>
        <v/>
      </c>
      <c r="M516" s="5" t="e">
        <f t="shared" si="38"/>
        <v>#N/A</v>
      </c>
      <c r="N516" s="3" t="str">
        <f t="shared" si="39"/>
        <v/>
      </c>
    </row>
    <row r="517" spans="1:14" x14ac:dyDescent="0.2">
      <c r="A517" s="166"/>
      <c r="B517" s="204" t="e">
        <f>VLOOKUP(A517,Adr!A:B,2,FALSE)</f>
        <v>#N/A</v>
      </c>
      <c r="C517" s="197"/>
      <c r="D517" s="191"/>
      <c r="E517" s="173"/>
      <c r="F517" s="182"/>
      <c r="G517" s="185"/>
      <c r="H517" s="185"/>
      <c r="I517" s="192" t="str">
        <f t="shared" si="35"/>
        <v/>
      </c>
      <c r="J517" s="167"/>
      <c r="K517" s="5"/>
      <c r="L517" s="167" t="str">
        <f t="shared" si="37"/>
        <v/>
      </c>
      <c r="M517" s="5" t="e">
        <f t="shared" si="38"/>
        <v>#N/A</v>
      </c>
      <c r="N517" s="3" t="str">
        <f t="shared" si="39"/>
        <v/>
      </c>
    </row>
    <row r="518" spans="1:14" x14ac:dyDescent="0.2">
      <c r="A518" s="166"/>
      <c r="B518" s="204" t="e">
        <f>VLOOKUP(A518,Adr!A:B,2,FALSE)</f>
        <v>#N/A</v>
      </c>
      <c r="C518" s="185"/>
      <c r="D518" s="187"/>
      <c r="E518" s="173"/>
      <c r="F518" s="182"/>
      <c r="G518" s="185"/>
      <c r="H518" s="185"/>
      <c r="I518" s="192" t="str">
        <f t="shared" ref="I518:I581" si="40">A518&amp;F518</f>
        <v/>
      </c>
      <c r="J518" s="167"/>
      <c r="K518" s="5"/>
      <c r="L518" s="167" t="str">
        <f t="shared" ref="L518:L581" si="41">A518&amp;G518&amp;H518</f>
        <v/>
      </c>
      <c r="M518" s="5" t="e">
        <f t="shared" ref="M518:M581" si="42">B518&amp;F518&amp;H518&amp;C518</f>
        <v>#N/A</v>
      </c>
      <c r="N518" s="3" t="str">
        <f t="shared" ref="N518:N581" si="43">+I518&amp;H518</f>
        <v/>
      </c>
    </row>
    <row r="519" spans="1:14" x14ac:dyDescent="0.2">
      <c r="A519" s="182"/>
      <c r="B519" s="204" t="e">
        <f>VLOOKUP(A519,Adr!A:B,2,FALSE)</f>
        <v>#N/A</v>
      </c>
      <c r="C519" s="185"/>
      <c r="D519" s="187"/>
      <c r="E519" s="230"/>
      <c r="F519" s="182"/>
      <c r="G519" s="185"/>
      <c r="H519" s="185"/>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6"/>
      <c r="D520" s="186"/>
      <c r="E520" s="173"/>
      <c r="F520" s="166"/>
      <c r="G520" s="169"/>
      <c r="H520" s="169"/>
      <c r="I520" s="192" t="str">
        <f t="shared" si="40"/>
        <v/>
      </c>
      <c r="J520" s="167"/>
      <c r="K520" s="5"/>
      <c r="L520" s="167" t="str">
        <f t="shared" si="41"/>
        <v/>
      </c>
      <c r="M520" s="5" t="e">
        <f t="shared" si="42"/>
        <v>#N/A</v>
      </c>
      <c r="N520" s="3" t="str">
        <f t="shared" si="43"/>
        <v/>
      </c>
    </row>
    <row r="521" spans="1:14" x14ac:dyDescent="0.2">
      <c r="A521" s="166"/>
      <c r="B521" s="204" t="e">
        <f>VLOOKUP(A521,Adr!A:B,2,FALSE)</f>
        <v>#N/A</v>
      </c>
      <c r="C521" s="196"/>
      <c r="D521" s="186"/>
      <c r="E521" s="173"/>
      <c r="F521" s="166"/>
      <c r="G521" s="169"/>
      <c r="H521" s="169"/>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0"/>
      <c r="D524" s="172"/>
      <c r="E524" s="173"/>
      <c r="F524" s="166"/>
      <c r="G524" s="169"/>
      <c r="H524" s="169"/>
      <c r="I524" s="192" t="str">
        <f t="shared" si="40"/>
        <v/>
      </c>
      <c r="J524" s="167"/>
      <c r="K524" s="5"/>
      <c r="L524" s="167" t="str">
        <f t="shared" si="41"/>
        <v/>
      </c>
      <c r="M524" s="5" t="e">
        <f t="shared" si="42"/>
        <v>#N/A</v>
      </c>
      <c r="N524" s="3" t="str">
        <f t="shared" si="43"/>
        <v/>
      </c>
    </row>
    <row r="525" spans="1:14" x14ac:dyDescent="0.2">
      <c r="A525" s="182"/>
      <c r="B525" s="204" t="e">
        <f>VLOOKUP(A525,Adr!A:B,2,FALSE)</f>
        <v>#N/A</v>
      </c>
      <c r="C525" s="185"/>
      <c r="D525" s="187"/>
      <c r="E525" s="230"/>
      <c r="F525" s="182"/>
      <c r="G525" s="185"/>
      <c r="H525" s="185"/>
      <c r="I525" s="192" t="str">
        <f t="shared" si="40"/>
        <v/>
      </c>
      <c r="J525" s="167"/>
      <c r="K525" s="5"/>
      <c r="L525" s="167" t="str">
        <f t="shared" si="41"/>
        <v/>
      </c>
      <c r="M525" s="5" t="e">
        <f t="shared" si="42"/>
        <v>#N/A</v>
      </c>
      <c r="N525" s="3" t="str">
        <f t="shared" si="43"/>
        <v/>
      </c>
    </row>
    <row r="526" spans="1:14" x14ac:dyDescent="0.2">
      <c r="A526" s="166"/>
      <c r="B526" s="204" t="e">
        <f>VLOOKUP(A526,Adr!A:B,2,FALSE)</f>
        <v>#N/A</v>
      </c>
      <c r="C526" s="196"/>
      <c r="D526" s="186"/>
      <c r="E526" s="173"/>
      <c r="F526" s="166"/>
      <c r="G526" s="169"/>
      <c r="H526" s="169"/>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82"/>
      <c r="B530" s="204" t="e">
        <f>VLOOKUP(A530,Adr!A:B,2,FALSE)</f>
        <v>#N/A</v>
      </c>
      <c r="C530" s="185"/>
      <c r="D530" s="187"/>
      <c r="E530" s="230"/>
      <c r="F530" s="182"/>
      <c r="G530" s="185"/>
      <c r="H530" s="185"/>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6"/>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6"/>
      <c r="D532" s="186"/>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6"/>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0"/>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66"/>
      <c r="B535" s="204" t="e">
        <f>VLOOKUP(A535,Adr!A:B,2,FALSE)</f>
        <v>#N/A</v>
      </c>
      <c r="C535" s="196"/>
      <c r="D535" s="187"/>
      <c r="E535" s="173"/>
      <c r="F535" s="166"/>
      <c r="G535" s="169"/>
      <c r="H535" s="169"/>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0"/>
      <c r="D536" s="172"/>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7"/>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82"/>
      <c r="B539" s="204" t="e">
        <f>VLOOKUP(A539,Adr!A:B,2,FALSE)</f>
        <v>#N/A</v>
      </c>
      <c r="C539" s="185"/>
      <c r="D539" s="187"/>
      <c r="E539" s="230"/>
      <c r="F539" s="182"/>
      <c r="G539" s="185"/>
      <c r="H539" s="185"/>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6"/>
      <c r="D540" s="187"/>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6"/>
      <c r="D541" s="186"/>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6"/>
      <c r="D542" s="187"/>
      <c r="E542" s="173"/>
      <c r="F542" s="166"/>
      <c r="G542" s="169"/>
      <c r="H542" s="169"/>
      <c r="I542" s="192" t="str">
        <f t="shared" si="40"/>
        <v/>
      </c>
      <c r="J542" s="167"/>
      <c r="K542" s="5"/>
      <c r="L542" s="167" t="str">
        <f t="shared" si="41"/>
        <v/>
      </c>
      <c r="M542" s="5" t="e">
        <f t="shared" si="42"/>
        <v>#N/A</v>
      </c>
      <c r="N542" s="3" t="str">
        <f t="shared" si="43"/>
        <v/>
      </c>
    </row>
    <row r="543" spans="1:14" x14ac:dyDescent="0.2">
      <c r="A543" s="198"/>
      <c r="B543" s="204" t="e">
        <f>VLOOKUP(A543,Adr!A:B,2,FALSE)</f>
        <v>#N/A</v>
      </c>
      <c r="C543" s="169"/>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0"/>
      <c r="D545" s="172"/>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0"/>
      <c r="D546" s="172"/>
      <c r="E546" s="173"/>
      <c r="F546" s="166"/>
      <c r="G546" s="169"/>
      <c r="H546" s="169"/>
      <c r="I546" s="192" t="str">
        <f t="shared" si="40"/>
        <v/>
      </c>
      <c r="J546" s="167"/>
      <c r="K546" s="5"/>
      <c r="L546" s="167" t="str">
        <f t="shared" si="41"/>
        <v/>
      </c>
      <c r="M546" s="5" t="e">
        <f t="shared" si="42"/>
        <v>#N/A</v>
      </c>
      <c r="N546" s="3" t="str">
        <f t="shared" si="43"/>
        <v/>
      </c>
    </row>
    <row r="547" spans="1:14" x14ac:dyDescent="0.2">
      <c r="A547" s="166"/>
      <c r="B547" s="204" t="e">
        <f>VLOOKUP(A547,Adr!A:B,2,FALSE)</f>
        <v>#N/A</v>
      </c>
      <c r="C547" s="196"/>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166"/>
      <c r="B548" s="204" t="e">
        <f>VLOOKUP(A548,Adr!A:B,2,FALSE)</f>
        <v>#N/A</v>
      </c>
      <c r="C548" s="190"/>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166"/>
      <c r="B550" s="204" t="e">
        <f>VLOOKUP(A550,Adr!A:B,2,FALSE)</f>
        <v>#N/A</v>
      </c>
      <c r="C550" s="196"/>
      <c r="D550" s="187"/>
      <c r="E550" s="173"/>
      <c r="F550" s="166"/>
      <c r="G550" s="169"/>
      <c r="H550" s="169"/>
      <c r="I550" s="192" t="str">
        <f t="shared" si="40"/>
        <v/>
      </c>
      <c r="J550" s="167"/>
      <c r="K550" s="5"/>
      <c r="L550" s="167" t="str">
        <f t="shared" si="41"/>
        <v/>
      </c>
      <c r="M550" s="5" t="e">
        <f t="shared" si="42"/>
        <v>#N/A</v>
      </c>
      <c r="N550" s="3" t="str">
        <f t="shared" si="43"/>
        <v/>
      </c>
    </row>
    <row r="551" spans="1:14" x14ac:dyDescent="0.2">
      <c r="A551" s="202"/>
      <c r="B551" s="204" t="e">
        <f>VLOOKUP(A551,Adr!A:B,2,FALSE)</f>
        <v>#N/A</v>
      </c>
      <c r="C551" s="169"/>
      <c r="D551" s="172"/>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6"/>
      <c r="D553" s="187"/>
      <c r="E553" s="173"/>
      <c r="F553" s="166"/>
      <c r="G553" s="169"/>
      <c r="H553" s="169"/>
      <c r="I553" s="192" t="str">
        <f t="shared" si="40"/>
        <v/>
      </c>
      <c r="J553" s="167"/>
      <c r="K553" s="5"/>
      <c r="L553" s="167" t="str">
        <f t="shared" si="41"/>
        <v/>
      </c>
      <c r="M553" s="5" t="e">
        <f t="shared" si="42"/>
        <v>#N/A</v>
      </c>
      <c r="N553" s="3" t="str">
        <f t="shared" si="43"/>
        <v/>
      </c>
    </row>
    <row r="554" spans="1:14" x14ac:dyDescent="0.2">
      <c r="A554" s="202"/>
      <c r="B554" s="204" t="e">
        <f>VLOOKUP(A554,Adr!A:B,2,FALSE)</f>
        <v>#N/A</v>
      </c>
      <c r="C554" s="169"/>
      <c r="D554" s="172"/>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202"/>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66"/>
      <c r="B557" s="204" t="e">
        <f>VLOOKUP(A557,Adr!A:B,2,FALSE)</f>
        <v>#N/A</v>
      </c>
      <c r="C557" s="190"/>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98"/>
      <c r="B560" s="204" t="e">
        <f>VLOOKUP(A560,Adr!A:B,2,FALSE)</f>
        <v>#N/A</v>
      </c>
      <c r="C560" s="169"/>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98"/>
      <c r="B561" s="204" t="e">
        <f>VLOOKUP(A561,Adr!A:B,2,FALSE)</f>
        <v>#N/A</v>
      </c>
      <c r="C561" s="169"/>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166"/>
      <c r="B564" s="204" t="e">
        <f>VLOOKUP(A564,Adr!A:B,2,FALSE)</f>
        <v>#N/A</v>
      </c>
      <c r="C564" s="190"/>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0"/>
      <c r="D565" s="172"/>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6"/>
      <c r="D566" s="187"/>
      <c r="E566" s="173"/>
      <c r="F566" s="166"/>
      <c r="G566" s="169"/>
      <c r="H566" s="169"/>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6"/>
      <c r="D567" s="187"/>
      <c r="E567" s="173"/>
      <c r="F567" s="166"/>
      <c r="G567" s="169"/>
      <c r="H567" s="169"/>
      <c r="I567" s="192" t="str">
        <f t="shared" si="40"/>
        <v/>
      </c>
      <c r="J567" s="167"/>
      <c r="K567" s="5"/>
      <c r="L567" s="167" t="str">
        <f t="shared" si="41"/>
        <v/>
      </c>
      <c r="M567" s="5" t="e">
        <f t="shared" si="42"/>
        <v>#N/A</v>
      </c>
      <c r="N567" s="3" t="str">
        <f t="shared" si="43"/>
        <v/>
      </c>
    </row>
    <row r="568" spans="1:14" x14ac:dyDescent="0.2">
      <c r="A568" s="202"/>
      <c r="B568" s="204" t="e">
        <f>VLOOKUP(A568,Adr!A:B,2,FALSE)</f>
        <v>#N/A</v>
      </c>
      <c r="C568" s="169"/>
      <c r="D568" s="172"/>
      <c r="E568" s="173"/>
      <c r="F568" s="166"/>
      <c r="G568" s="169"/>
      <c r="H568" s="169"/>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6"/>
      <c r="D569" s="187"/>
      <c r="E569" s="173"/>
      <c r="F569" s="166"/>
      <c r="G569" s="169"/>
      <c r="H569" s="169"/>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66"/>
      <c r="B572" s="204" t="e">
        <f>VLOOKUP(A572,Adr!A:B,2,FALSE)</f>
        <v>#N/A</v>
      </c>
      <c r="C572" s="197"/>
      <c r="D572" s="191"/>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66"/>
      <c r="B574" s="204" t="e">
        <f>VLOOKUP(A574,Adr!A:B,2,FALSE)</f>
        <v>#N/A</v>
      </c>
      <c r="C574" s="197"/>
      <c r="D574" s="191"/>
      <c r="E574" s="173"/>
      <c r="F574" s="182"/>
      <c r="G574" s="185"/>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7"/>
      <c r="D575" s="191"/>
      <c r="E575" s="173"/>
      <c r="F575" s="182"/>
      <c r="G575" s="185"/>
      <c r="H575" s="185"/>
      <c r="I575" s="192" t="str">
        <f t="shared" si="40"/>
        <v/>
      </c>
      <c r="J575" s="167"/>
      <c r="K575" s="5"/>
      <c r="L575" s="167" t="str">
        <f t="shared" si="41"/>
        <v/>
      </c>
      <c r="M575" s="5" t="e">
        <f t="shared" si="42"/>
        <v>#N/A</v>
      </c>
      <c r="N575" s="3" t="str">
        <f t="shared" si="43"/>
        <v/>
      </c>
    </row>
    <row r="576" spans="1:14" x14ac:dyDescent="0.2">
      <c r="A576" s="182"/>
      <c r="B576" s="204" t="e">
        <f>VLOOKUP(A576,Adr!A:B,2,FALSE)</f>
        <v>#N/A</v>
      </c>
      <c r="C576" s="185"/>
      <c r="D576" s="187"/>
      <c r="E576" s="173"/>
      <c r="F576" s="182"/>
      <c r="G576" s="185"/>
      <c r="H576" s="185"/>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7"/>
      <c r="D577" s="191"/>
      <c r="E577" s="173"/>
      <c r="F577" s="182"/>
      <c r="G577" s="185"/>
      <c r="H577" s="185"/>
      <c r="I577" s="192" t="str">
        <f t="shared" si="40"/>
        <v/>
      </c>
      <c r="J577" s="167"/>
      <c r="K577" s="5"/>
      <c r="L577" s="167" t="str">
        <f t="shared" si="41"/>
        <v/>
      </c>
      <c r="M577" s="5" t="e">
        <f t="shared" si="42"/>
        <v>#N/A</v>
      </c>
      <c r="N577" s="3" t="str">
        <f t="shared" si="43"/>
        <v/>
      </c>
    </row>
    <row r="578" spans="1:14" x14ac:dyDescent="0.2">
      <c r="A578" s="182"/>
      <c r="B578" s="204" t="e">
        <f>VLOOKUP(A578,Adr!A:B,2,FALSE)</f>
        <v>#N/A</v>
      </c>
      <c r="C578" s="185"/>
      <c r="D578" s="187"/>
      <c r="E578" s="173"/>
      <c r="F578" s="182"/>
      <c r="G578" s="169"/>
      <c r="H578" s="185"/>
      <c r="I578" s="192" t="str">
        <f t="shared" si="40"/>
        <v/>
      </c>
      <c r="J578" s="167"/>
      <c r="K578" s="5"/>
      <c r="L578" s="167" t="str">
        <f t="shared" si="41"/>
        <v/>
      </c>
      <c r="M578" s="5" t="e">
        <f t="shared" si="42"/>
        <v>#N/A</v>
      </c>
      <c r="N578" s="3" t="str">
        <f t="shared" si="43"/>
        <v/>
      </c>
    </row>
    <row r="579" spans="1:14" x14ac:dyDescent="0.2">
      <c r="A579" s="166"/>
      <c r="B579" s="204" t="e">
        <f>VLOOKUP(A579,Adr!A:B,2,FALSE)</f>
        <v>#N/A</v>
      </c>
      <c r="C579" s="196"/>
      <c r="D579" s="187"/>
      <c r="E579" s="173"/>
      <c r="F579" s="166"/>
      <c r="G579" s="169"/>
      <c r="H579" s="169"/>
      <c r="I579" s="192" t="str">
        <f t="shared" si="40"/>
        <v/>
      </c>
      <c r="J579" s="167"/>
      <c r="K579" s="5"/>
      <c r="L579" s="167" t="str">
        <f t="shared" si="41"/>
        <v/>
      </c>
      <c r="M579" s="5" t="e">
        <f t="shared" si="42"/>
        <v>#N/A</v>
      </c>
      <c r="N579" s="3" t="str">
        <f t="shared" si="43"/>
        <v/>
      </c>
    </row>
    <row r="580" spans="1:14" x14ac:dyDescent="0.2">
      <c r="A580" s="166"/>
      <c r="B580" s="204" t="e">
        <f>VLOOKUP(A580,Adr!A:B,2,FALSE)</f>
        <v>#N/A</v>
      </c>
      <c r="C580" s="190"/>
      <c r="D580" s="172"/>
      <c r="E580" s="173"/>
      <c r="F580" s="166"/>
      <c r="G580" s="169"/>
      <c r="H580" s="169"/>
      <c r="I580" s="192" t="str">
        <f t="shared" si="40"/>
        <v/>
      </c>
      <c r="J580" s="167"/>
      <c r="K580" s="5"/>
      <c r="L580" s="167" t="str">
        <f t="shared" si="41"/>
        <v/>
      </c>
      <c r="M580" s="5" t="e">
        <f t="shared" si="42"/>
        <v>#N/A</v>
      </c>
      <c r="N580" s="3" t="str">
        <f t="shared" si="43"/>
        <v/>
      </c>
    </row>
    <row r="581" spans="1:14" x14ac:dyDescent="0.2">
      <c r="A581" s="166"/>
      <c r="B581" s="204" t="e">
        <f>VLOOKUP(A581,Adr!A:B,2,FALSE)</f>
        <v>#N/A</v>
      </c>
      <c r="C581" s="190"/>
      <c r="D581" s="172"/>
      <c r="E581" s="173"/>
      <c r="F581" s="166"/>
      <c r="G581" s="169"/>
      <c r="H581" s="169"/>
      <c r="I581" s="192" t="str">
        <f t="shared" si="40"/>
        <v/>
      </c>
      <c r="J581" s="167"/>
      <c r="K581" s="5"/>
      <c r="L581" s="167" t="str">
        <f t="shared" si="41"/>
        <v/>
      </c>
      <c r="M581" s="5" t="e">
        <f t="shared" si="42"/>
        <v>#N/A</v>
      </c>
      <c r="N581" s="3" t="str">
        <f t="shared" si="43"/>
        <v/>
      </c>
    </row>
    <row r="582" spans="1:14" x14ac:dyDescent="0.2">
      <c r="A582" s="166"/>
      <c r="B582" s="204" t="e">
        <f>VLOOKUP(A582,Adr!A:B,2,FALSE)</f>
        <v>#N/A</v>
      </c>
      <c r="C582" s="190"/>
      <c r="D582" s="172"/>
      <c r="E582" s="173"/>
      <c r="F582" s="166"/>
      <c r="G582" s="169"/>
      <c r="H582" s="169"/>
      <c r="I582" s="192" t="str">
        <f t="shared" ref="I582:I590" si="44">A582&amp;F582</f>
        <v/>
      </c>
      <c r="J582" s="167"/>
      <c r="K582" s="5"/>
      <c r="L582" s="167" t="str">
        <f t="shared" ref="L582:L645" si="45">A582&amp;G582&amp;H582</f>
        <v/>
      </c>
      <c r="M582" s="5" t="e">
        <f t="shared" ref="M582:M645" si="46">B582&amp;F582&amp;H582&amp;C582</f>
        <v>#N/A</v>
      </c>
      <c r="N582" s="3" t="str">
        <f t="shared" ref="N582:N645" si="47">+I582&amp;H582</f>
        <v/>
      </c>
    </row>
    <row r="583" spans="1:14" x14ac:dyDescent="0.2">
      <c r="A583" s="166"/>
      <c r="B583" s="204" t="e">
        <f>VLOOKUP(A583,Adr!A:B,2,FALSE)</f>
        <v>#N/A</v>
      </c>
      <c r="C583" s="190"/>
      <c r="D583" s="172"/>
      <c r="E583" s="173"/>
      <c r="F583" s="166"/>
      <c r="G583" s="169"/>
      <c r="H583" s="169"/>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90"/>
      <c r="D584" s="172"/>
      <c r="E584" s="173"/>
      <c r="F584" s="166"/>
      <c r="G584" s="169"/>
      <c r="H584" s="169"/>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85"/>
      <c r="D585" s="187"/>
      <c r="E585" s="173"/>
      <c r="F585" s="182"/>
      <c r="G585" s="185"/>
      <c r="H585" s="185"/>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85"/>
      <c r="D586" s="187"/>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85"/>
      <c r="D587" s="187"/>
      <c r="E587" s="173"/>
      <c r="F587" s="182"/>
      <c r="G587" s="185"/>
      <c r="H587" s="185"/>
      <c r="I587" s="192" t="str">
        <f t="shared" si="44"/>
        <v/>
      </c>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t="str">
        <f t="shared" si="44"/>
        <v/>
      </c>
      <c r="J588" s="167"/>
      <c r="K588" s="5"/>
      <c r="L588" s="167" t="str">
        <f t="shared" si="45"/>
        <v/>
      </c>
      <c r="M588" s="5" t="e">
        <f t="shared" si="46"/>
        <v>#N/A</v>
      </c>
      <c r="N588" s="3" t="str">
        <f t="shared" si="47"/>
        <v/>
      </c>
    </row>
    <row r="589" spans="1:14" x14ac:dyDescent="0.2">
      <c r="A589" s="166"/>
      <c r="B589" s="204" t="e">
        <f>VLOOKUP(A589,Adr!A:B,2,FALSE)</f>
        <v>#N/A</v>
      </c>
      <c r="C589" s="169"/>
      <c r="D589" s="172"/>
      <c r="E589" s="173"/>
      <c r="F589" s="166"/>
      <c r="G589" s="169"/>
      <c r="H589" s="169"/>
      <c r="I589" s="192" t="str">
        <f t="shared" si="44"/>
        <v/>
      </c>
      <c r="J589" s="167"/>
      <c r="K589" s="5"/>
      <c r="L589" s="167" t="str">
        <f t="shared" si="45"/>
        <v/>
      </c>
      <c r="M589" s="5" t="e">
        <f t="shared" si="46"/>
        <v>#N/A</v>
      </c>
      <c r="N589" s="3" t="str">
        <f t="shared" si="47"/>
        <v/>
      </c>
    </row>
    <row r="590" spans="1:14" x14ac:dyDescent="0.2">
      <c r="A590" s="166"/>
      <c r="B590" s="204" t="e">
        <f>VLOOKUP(A590,Adr!A:B,2,FALSE)</f>
        <v>#N/A</v>
      </c>
      <c r="C590" s="197"/>
      <c r="D590" s="191"/>
      <c r="E590" s="173"/>
      <c r="F590" s="182"/>
      <c r="G590" s="185"/>
      <c r="H590" s="185"/>
      <c r="I590" s="192" t="str">
        <f t="shared" si="44"/>
        <v/>
      </c>
      <c r="J590" s="167"/>
      <c r="K590" s="5"/>
      <c r="L590" s="167" t="str">
        <f t="shared" si="45"/>
        <v/>
      </c>
      <c r="M590" s="5" t="e">
        <f t="shared" si="46"/>
        <v>#N/A</v>
      </c>
      <c r="N590" s="3" t="str">
        <f t="shared" si="47"/>
        <v/>
      </c>
    </row>
    <row r="591" spans="1:14" x14ac:dyDescent="0.2">
      <c r="A591" s="166"/>
      <c r="B591" s="204" t="e">
        <f>VLOOKUP(A591,Adr!A:B,2,FALSE)</f>
        <v>#N/A</v>
      </c>
      <c r="C591" s="197"/>
      <c r="D591" s="191"/>
      <c r="E591" s="173"/>
      <c r="F591" s="182"/>
      <c r="G591" s="185"/>
      <c r="H591" s="185"/>
      <c r="I591" s="167"/>
      <c r="J591" s="167"/>
      <c r="K591" s="5"/>
      <c r="L591" s="167" t="str">
        <f t="shared" si="45"/>
        <v/>
      </c>
      <c r="M591" s="5" t="e">
        <f t="shared" si="46"/>
        <v>#N/A</v>
      </c>
      <c r="N591" s="3" t="str">
        <f t="shared" si="47"/>
        <v/>
      </c>
    </row>
    <row r="592" spans="1:14" x14ac:dyDescent="0.2">
      <c r="A592" s="166"/>
      <c r="B592" s="204" t="e">
        <f>VLOOKUP(A592,Adr!A:B,2,FALSE)</f>
        <v>#N/A</v>
      </c>
      <c r="C592" s="185"/>
      <c r="D592" s="187"/>
      <c r="E592" s="173"/>
      <c r="F592" s="182"/>
      <c r="G592" s="185"/>
      <c r="H592" s="185"/>
      <c r="I592" s="192"/>
      <c r="J592" s="167"/>
      <c r="K592" s="5"/>
      <c r="L592" s="167" t="str">
        <f t="shared" si="45"/>
        <v/>
      </c>
      <c r="M592" s="5" t="e">
        <f t="shared" si="46"/>
        <v>#N/A</v>
      </c>
      <c r="N592" s="3" t="str">
        <f t="shared" si="47"/>
        <v/>
      </c>
    </row>
    <row r="593" spans="1:14" x14ac:dyDescent="0.2">
      <c r="A593" s="182"/>
      <c r="B593" s="204" t="e">
        <f>VLOOKUP(A593,Adr!A:B,2,FALSE)</f>
        <v>#N/A</v>
      </c>
      <c r="C593" s="185"/>
      <c r="D593" s="187"/>
      <c r="E593" s="230"/>
      <c r="F593" s="182"/>
      <c r="G593" s="185"/>
      <c r="H593" s="185"/>
      <c r="I593" s="192"/>
      <c r="J593" s="167"/>
      <c r="K593" s="5"/>
      <c r="L593" s="167" t="str">
        <f t="shared" si="45"/>
        <v/>
      </c>
      <c r="M593" s="5" t="e">
        <f t="shared" si="46"/>
        <v>#N/A</v>
      </c>
      <c r="N593" s="3" t="str">
        <f t="shared" si="47"/>
        <v/>
      </c>
    </row>
    <row r="594" spans="1:14" x14ac:dyDescent="0.2">
      <c r="A594" s="166"/>
      <c r="B594" s="204" t="e">
        <f>VLOOKUP(A594,Adr!A:B,2,FALSE)</f>
        <v>#N/A</v>
      </c>
      <c r="C594" s="196"/>
      <c r="D594" s="187"/>
      <c r="E594" s="173"/>
      <c r="F594" s="166"/>
      <c r="G594" s="169"/>
      <c r="H594" s="169"/>
      <c r="I594" s="167"/>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66"/>
      <c r="G595" s="169"/>
      <c r="H595" s="169"/>
      <c r="I595" s="167"/>
      <c r="J595" s="167"/>
      <c r="K595" s="5"/>
      <c r="L595" s="167" t="str">
        <f t="shared" si="45"/>
        <v/>
      </c>
      <c r="M595" s="5" t="e">
        <f t="shared" si="46"/>
        <v>#N/A</v>
      </c>
      <c r="N595" s="3" t="str">
        <f t="shared" si="47"/>
        <v/>
      </c>
    </row>
    <row r="596" spans="1:14" x14ac:dyDescent="0.2">
      <c r="A596" s="166"/>
      <c r="B596" s="204" t="e">
        <f>VLOOKUP(A596,Adr!A:B,2,FALSE)</f>
        <v>#N/A</v>
      </c>
      <c r="C596" s="196"/>
      <c r="D596" s="187"/>
      <c r="E596" s="173"/>
      <c r="F596" s="182"/>
      <c r="G596" s="185"/>
      <c r="H596" s="185"/>
      <c r="I596" s="167"/>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82"/>
      <c r="G597" s="185"/>
      <c r="H597" s="185"/>
      <c r="I597" s="167"/>
      <c r="J597" s="167"/>
      <c r="K597" s="5"/>
      <c r="L597" s="167" t="str">
        <f t="shared" si="45"/>
        <v/>
      </c>
      <c r="M597" s="5" t="e">
        <f t="shared" si="46"/>
        <v>#N/A</v>
      </c>
      <c r="N597" s="3" t="str">
        <f t="shared" si="47"/>
        <v/>
      </c>
    </row>
    <row r="598" spans="1:14" x14ac:dyDescent="0.2">
      <c r="A598" s="182"/>
      <c r="B598" s="204" t="e">
        <f>VLOOKUP(A598,Adr!A:B,2,FALSE)</f>
        <v>#N/A</v>
      </c>
      <c r="C598" s="185"/>
      <c r="D598" s="187"/>
      <c r="E598" s="230"/>
      <c r="F598" s="182"/>
      <c r="G598" s="185"/>
      <c r="H598" s="185"/>
      <c r="I598" s="192"/>
      <c r="J598" s="167"/>
      <c r="K598" s="5"/>
      <c r="L598" s="167" t="str">
        <f t="shared" si="45"/>
        <v/>
      </c>
      <c r="M598" s="5" t="e">
        <f t="shared" si="46"/>
        <v>#N/A</v>
      </c>
      <c r="N598" s="3" t="str">
        <f t="shared" si="47"/>
        <v/>
      </c>
    </row>
    <row r="599" spans="1:14" x14ac:dyDescent="0.2">
      <c r="A599" s="166"/>
      <c r="B599" s="204" t="e">
        <f>VLOOKUP(A599,Adr!A:B,2,FALSE)</f>
        <v>#N/A</v>
      </c>
      <c r="C599" s="196"/>
      <c r="D599" s="187"/>
      <c r="E599" s="173"/>
      <c r="F599" s="182"/>
      <c r="G599" s="185"/>
      <c r="H599" s="185"/>
      <c r="I599" s="167"/>
      <c r="J599" s="167"/>
      <c r="K599" s="5"/>
      <c r="L599" s="167" t="str">
        <f t="shared" si="45"/>
        <v/>
      </c>
      <c r="M599" s="5" t="e">
        <f t="shared" si="46"/>
        <v>#N/A</v>
      </c>
      <c r="N599" s="3" t="str">
        <f t="shared" si="47"/>
        <v/>
      </c>
    </row>
    <row r="600" spans="1:14" x14ac:dyDescent="0.2">
      <c r="A600" s="182"/>
      <c r="B600" s="204" t="e">
        <f>VLOOKUP(A600,Adr!A:B,2,FALSE)</f>
        <v>#N/A</v>
      </c>
      <c r="C600" s="185"/>
      <c r="D600" s="187"/>
      <c r="E600" s="230"/>
      <c r="F600" s="182"/>
      <c r="G600" s="185"/>
      <c r="H600" s="185"/>
      <c r="I600" s="192"/>
      <c r="J600" s="167"/>
      <c r="K600" s="5"/>
      <c r="L600" s="167" t="str">
        <f t="shared" si="45"/>
        <v/>
      </c>
      <c r="M600" s="5" t="e">
        <f t="shared" si="46"/>
        <v>#N/A</v>
      </c>
      <c r="N600" s="3" t="str">
        <f t="shared" si="47"/>
        <v/>
      </c>
    </row>
    <row r="601" spans="1:14" x14ac:dyDescent="0.2">
      <c r="A601" s="166"/>
      <c r="B601" s="204" t="e">
        <f>VLOOKUP(A601,Adr!A:B,2,FALSE)</f>
        <v>#N/A</v>
      </c>
      <c r="C601" s="196"/>
      <c r="D601" s="187"/>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166"/>
      <c r="B603" s="204" t="e">
        <f>VLOOKUP(A603,Adr!A:B,2,FALSE)</f>
        <v>#N/A</v>
      </c>
      <c r="C603" s="190"/>
      <c r="D603" s="172"/>
      <c r="E603" s="173"/>
      <c r="F603" s="166"/>
      <c r="G603" s="169"/>
      <c r="H603" s="169"/>
      <c r="I603" s="167"/>
      <c r="J603" s="167"/>
      <c r="K603" s="5"/>
      <c r="L603" s="167" t="str">
        <f t="shared" si="45"/>
        <v/>
      </c>
      <c r="M603" s="5" t="e">
        <f t="shared" si="46"/>
        <v>#N/A</v>
      </c>
      <c r="N603" s="3" t="str">
        <f t="shared" si="47"/>
        <v/>
      </c>
    </row>
    <row r="604" spans="1:14" x14ac:dyDescent="0.2">
      <c r="A604" s="166"/>
      <c r="B604" s="204" t="e">
        <f>VLOOKUP(A604,Adr!A:B,2,FALSE)</f>
        <v>#N/A</v>
      </c>
      <c r="C604" s="196"/>
      <c r="D604" s="187"/>
      <c r="E604" s="173"/>
      <c r="F604" s="182"/>
      <c r="G604" s="185"/>
      <c r="H604" s="185"/>
      <c r="I604" s="167"/>
      <c r="J604" s="167"/>
      <c r="K604" s="5"/>
      <c r="L604" s="167" t="str">
        <f t="shared" si="45"/>
        <v/>
      </c>
      <c r="M604" s="5" t="e">
        <f t="shared" si="46"/>
        <v>#N/A</v>
      </c>
      <c r="N604" s="3" t="str">
        <f t="shared" si="47"/>
        <v/>
      </c>
    </row>
    <row r="605" spans="1:14" x14ac:dyDescent="0.2">
      <c r="A605" s="166"/>
      <c r="B605" s="204" t="e">
        <f>VLOOKUP(A605,Adr!A:B,2,FALSE)</f>
        <v>#N/A</v>
      </c>
      <c r="C605" s="196"/>
      <c r="D605" s="186"/>
      <c r="E605" s="173"/>
      <c r="F605" s="166"/>
      <c r="G605" s="169"/>
      <c r="H605" s="169"/>
      <c r="I605" s="167"/>
      <c r="J605" s="167"/>
      <c r="K605" s="5"/>
      <c r="L605" s="167" t="str">
        <f t="shared" si="45"/>
        <v/>
      </c>
      <c r="M605" s="5" t="e">
        <f t="shared" si="46"/>
        <v>#N/A</v>
      </c>
      <c r="N605" s="3" t="str">
        <f t="shared" si="47"/>
        <v/>
      </c>
    </row>
    <row r="606" spans="1:14" x14ac:dyDescent="0.2">
      <c r="A606" s="166"/>
      <c r="B606" s="204" t="e">
        <f>VLOOKUP(A606,Adr!A:B,2,FALSE)</f>
        <v>#N/A</v>
      </c>
      <c r="C606" s="196"/>
      <c r="D606" s="187"/>
      <c r="E606" s="173"/>
      <c r="F606" s="166"/>
      <c r="G606" s="169"/>
      <c r="H606" s="169"/>
      <c r="I606" s="167"/>
      <c r="J606" s="167"/>
      <c r="K606" s="5"/>
      <c r="L606" s="167" t="str">
        <f t="shared" si="45"/>
        <v/>
      </c>
      <c r="M606" s="5" t="e">
        <f t="shared" si="46"/>
        <v>#N/A</v>
      </c>
      <c r="N606" s="3" t="str">
        <f t="shared" si="47"/>
        <v/>
      </c>
    </row>
    <row r="607" spans="1:14" x14ac:dyDescent="0.2">
      <c r="A607" s="202"/>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90"/>
      <c r="D608" s="172"/>
      <c r="E608" s="173"/>
      <c r="F608" s="166"/>
      <c r="G608" s="169"/>
      <c r="H608" s="169"/>
      <c r="I608" s="167"/>
      <c r="J608" s="167"/>
      <c r="K608" s="5"/>
      <c r="L608" s="167" t="str">
        <f t="shared" si="45"/>
        <v/>
      </c>
      <c r="M608" s="5" t="e">
        <f t="shared" si="46"/>
        <v>#N/A</v>
      </c>
      <c r="N608" s="3" t="str">
        <f t="shared" si="47"/>
        <v/>
      </c>
    </row>
    <row r="609" spans="1:14" x14ac:dyDescent="0.2">
      <c r="A609" s="202"/>
      <c r="B609" s="204" t="e">
        <f>VLOOKUP(A609,Adr!A:B,2,FALSE)</f>
        <v>#N/A</v>
      </c>
      <c r="C609" s="169"/>
      <c r="D609" s="172"/>
      <c r="E609" s="173"/>
      <c r="F609" s="166"/>
      <c r="G609" s="169"/>
      <c r="H609" s="169"/>
      <c r="I609" s="192"/>
      <c r="J609" s="167"/>
      <c r="K609" s="5"/>
      <c r="L609" s="167" t="str">
        <f t="shared" si="45"/>
        <v/>
      </c>
      <c r="M609" s="5" t="e">
        <f t="shared" si="46"/>
        <v>#N/A</v>
      </c>
      <c r="N609" s="3" t="str">
        <f t="shared" si="47"/>
        <v/>
      </c>
    </row>
    <row r="610" spans="1:14" x14ac:dyDescent="0.2">
      <c r="A610" s="166"/>
      <c r="B610" s="204" t="e">
        <f>VLOOKUP(A610,Adr!A:B,2,FALSE)</f>
        <v>#N/A</v>
      </c>
      <c r="C610" s="169"/>
      <c r="D610" s="187"/>
      <c r="E610" s="173"/>
      <c r="F610" s="166"/>
      <c r="G610" s="169"/>
      <c r="H610" s="169"/>
      <c r="I610" s="192"/>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69"/>
      <c r="D612" s="172"/>
      <c r="E612" s="173"/>
      <c r="F612" s="166"/>
      <c r="G612" s="169"/>
      <c r="H612" s="169"/>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90"/>
      <c r="D614" s="172"/>
      <c r="E614" s="173"/>
      <c r="F614" s="182"/>
      <c r="G614" s="185"/>
      <c r="H614" s="185"/>
      <c r="I614" s="167"/>
      <c r="J614" s="167"/>
      <c r="K614" s="5"/>
      <c r="L614" s="167" t="str">
        <f t="shared" si="45"/>
        <v/>
      </c>
      <c r="M614" s="5" t="e">
        <f t="shared" si="46"/>
        <v>#N/A</v>
      </c>
      <c r="N614" s="3" t="str">
        <f t="shared" si="47"/>
        <v/>
      </c>
    </row>
    <row r="615" spans="1:14" x14ac:dyDescent="0.2">
      <c r="A615" s="166"/>
      <c r="B615" s="204" t="e">
        <f>VLOOKUP(A615,Adr!A:B,2,FALSE)</f>
        <v>#N/A</v>
      </c>
      <c r="C615" s="169"/>
      <c r="D615" s="172"/>
      <c r="E615" s="173"/>
      <c r="F615" s="166"/>
      <c r="G615" s="169"/>
      <c r="H615" s="169"/>
      <c r="I615" s="192"/>
      <c r="J615" s="167"/>
      <c r="K615" s="5"/>
      <c r="L615" s="167" t="str">
        <f t="shared" si="45"/>
        <v/>
      </c>
      <c r="M615" s="5" t="e">
        <f t="shared" si="46"/>
        <v>#N/A</v>
      </c>
      <c r="N615" s="3" t="str">
        <f t="shared" si="47"/>
        <v/>
      </c>
    </row>
    <row r="616" spans="1:14" x14ac:dyDescent="0.2">
      <c r="A616" s="166"/>
      <c r="B616" s="204" t="e">
        <f>VLOOKUP(A616,Adr!A:B,2,FALSE)</f>
        <v>#N/A</v>
      </c>
      <c r="C616" s="185"/>
      <c r="D616" s="187"/>
      <c r="E616" s="173"/>
      <c r="F616" s="182"/>
      <c r="G616" s="185"/>
      <c r="H616" s="185"/>
      <c r="I616" s="192"/>
      <c r="J616" s="167"/>
      <c r="K616" s="5"/>
      <c r="L616" s="167" t="str">
        <f t="shared" si="45"/>
        <v/>
      </c>
      <c r="M616" s="5" t="e">
        <f t="shared" si="46"/>
        <v>#N/A</v>
      </c>
      <c r="N616" s="3" t="str">
        <f t="shared" si="47"/>
        <v/>
      </c>
    </row>
    <row r="617" spans="1:14" x14ac:dyDescent="0.2">
      <c r="A617" s="166"/>
      <c r="B617" s="204" t="e">
        <f>VLOOKUP(A617,Adr!A:B,2,FALSE)</f>
        <v>#N/A</v>
      </c>
      <c r="C617" s="190"/>
      <c r="D617" s="172"/>
      <c r="E617" s="173"/>
      <c r="F617" s="182"/>
      <c r="G617" s="185"/>
      <c r="H617" s="185"/>
      <c r="I617" s="167"/>
      <c r="J617" s="167"/>
      <c r="K617" s="5"/>
      <c r="L617" s="167" t="str">
        <f t="shared" si="45"/>
        <v/>
      </c>
      <c r="M617" s="5" t="e">
        <f t="shared" si="46"/>
        <v>#N/A</v>
      </c>
      <c r="N617" s="3" t="str">
        <f t="shared" si="47"/>
        <v/>
      </c>
    </row>
    <row r="618" spans="1:14" x14ac:dyDescent="0.2">
      <c r="A618" s="166"/>
      <c r="B618" s="204" t="e">
        <f>VLOOKUP(A618,Adr!A:B,2,FALSE)</f>
        <v>#N/A</v>
      </c>
      <c r="C618" s="185"/>
      <c r="D618" s="187"/>
      <c r="E618" s="173"/>
      <c r="F618" s="182"/>
      <c r="G618" s="185"/>
      <c r="H618" s="185"/>
      <c r="I618" s="192"/>
      <c r="J618" s="167"/>
      <c r="K618" s="5"/>
      <c r="L618" s="167" t="str">
        <f t="shared" si="45"/>
        <v/>
      </c>
      <c r="M618" s="5" t="e">
        <f t="shared" si="46"/>
        <v>#N/A</v>
      </c>
      <c r="N618" s="3" t="str">
        <f t="shared" si="47"/>
        <v/>
      </c>
    </row>
    <row r="619" spans="1:14" x14ac:dyDescent="0.2">
      <c r="A619" s="166"/>
      <c r="B619" s="204" t="e">
        <f>VLOOKUP(A619,Adr!A:B,2,FALSE)</f>
        <v>#N/A</v>
      </c>
      <c r="C619" s="185"/>
      <c r="D619" s="187"/>
      <c r="E619" s="173"/>
      <c r="F619" s="182"/>
      <c r="G619" s="185"/>
      <c r="H619" s="185"/>
      <c r="I619" s="192"/>
      <c r="J619" s="167"/>
      <c r="K619" s="5"/>
      <c r="L619" s="167" t="str">
        <f t="shared" si="45"/>
        <v/>
      </c>
      <c r="M619" s="5" t="e">
        <f t="shared" si="46"/>
        <v>#N/A</v>
      </c>
      <c r="N619" s="3" t="str">
        <f t="shared" si="47"/>
        <v/>
      </c>
    </row>
    <row r="620" spans="1:14" x14ac:dyDescent="0.2">
      <c r="A620" s="166"/>
      <c r="B620" s="204" t="e">
        <f>VLOOKUP(A620,Adr!A:B,2,FALSE)</f>
        <v>#N/A</v>
      </c>
      <c r="C620" s="190"/>
      <c r="D620" s="172"/>
      <c r="E620" s="173"/>
      <c r="F620" s="182"/>
      <c r="G620" s="185"/>
      <c r="H620" s="185"/>
      <c r="I620" s="167"/>
      <c r="J620" s="167"/>
      <c r="K620" s="5"/>
      <c r="L620" s="167" t="str">
        <f t="shared" si="45"/>
        <v/>
      </c>
      <c r="M620" s="5" t="e">
        <f t="shared" si="46"/>
        <v>#N/A</v>
      </c>
      <c r="N620" s="3" t="str">
        <f t="shared" si="47"/>
        <v/>
      </c>
    </row>
    <row r="621" spans="1:14" x14ac:dyDescent="0.2">
      <c r="A621" s="166"/>
      <c r="B621" s="204" t="e">
        <f>VLOOKUP(A621,Adr!A:B,2,FALSE)</f>
        <v>#N/A</v>
      </c>
      <c r="C621" s="169"/>
      <c r="D621" s="172"/>
      <c r="E621" s="173"/>
      <c r="F621" s="166"/>
      <c r="G621" s="169"/>
      <c r="H621" s="169"/>
      <c r="I621" s="192"/>
      <c r="J621" s="167"/>
      <c r="K621" s="5"/>
      <c r="L621" s="167" t="str">
        <f t="shared" si="45"/>
        <v/>
      </c>
      <c r="M621" s="5" t="e">
        <f t="shared" si="46"/>
        <v>#N/A</v>
      </c>
      <c r="N621" s="3" t="str">
        <f t="shared" si="47"/>
        <v/>
      </c>
    </row>
    <row r="622" spans="1:14" x14ac:dyDescent="0.2">
      <c r="A622" s="166"/>
      <c r="B622" s="204" t="e">
        <f>VLOOKUP(A622,Adr!A:B,2,FALSE)</f>
        <v>#N/A</v>
      </c>
      <c r="C622" s="190"/>
      <c r="D622" s="172"/>
      <c r="E622" s="173"/>
      <c r="F622" s="182"/>
      <c r="G622" s="185"/>
      <c r="H622" s="185"/>
      <c r="I622" s="167"/>
      <c r="J622" s="167"/>
      <c r="K622" s="5"/>
      <c r="L622" s="167" t="str">
        <f t="shared" si="45"/>
        <v/>
      </c>
      <c r="M622" s="5" t="e">
        <f t="shared" si="46"/>
        <v>#N/A</v>
      </c>
      <c r="N622" s="3" t="str">
        <f t="shared" si="47"/>
        <v/>
      </c>
    </row>
    <row r="623" spans="1:14" x14ac:dyDescent="0.2">
      <c r="A623" s="166"/>
      <c r="B623" s="204" t="e">
        <f>VLOOKUP(A623,Adr!A:B,2,FALSE)</f>
        <v>#N/A</v>
      </c>
      <c r="C623" s="169"/>
      <c r="D623" s="172"/>
      <c r="E623" s="173"/>
      <c r="F623" s="166"/>
      <c r="G623" s="169"/>
      <c r="H623" s="169"/>
      <c r="I623" s="192"/>
      <c r="J623" s="167"/>
      <c r="K623" s="5"/>
      <c r="L623" s="167" t="str">
        <f t="shared" si="45"/>
        <v/>
      </c>
      <c r="M623" s="5" t="e">
        <f t="shared" si="46"/>
        <v>#N/A</v>
      </c>
      <c r="N623" s="3" t="str">
        <f t="shared" si="47"/>
        <v/>
      </c>
    </row>
    <row r="624" spans="1:14" x14ac:dyDescent="0.2">
      <c r="A624" s="166"/>
      <c r="B624" s="204" t="e">
        <f>VLOOKUP(A624,Adr!A:B,2,FALSE)</f>
        <v>#N/A</v>
      </c>
      <c r="C624" s="185"/>
      <c r="D624" s="187"/>
      <c r="E624" s="173"/>
      <c r="F624" s="182"/>
      <c r="G624" s="185"/>
      <c r="H624" s="185"/>
      <c r="I624" s="192"/>
      <c r="J624" s="167"/>
      <c r="K624" s="5"/>
      <c r="L624" s="167" t="str">
        <f t="shared" si="45"/>
        <v/>
      </c>
      <c r="M624" s="5" t="e">
        <f t="shared" si="46"/>
        <v>#N/A</v>
      </c>
      <c r="N624" s="3" t="str">
        <f t="shared" si="47"/>
        <v/>
      </c>
    </row>
    <row r="625" spans="1:14" x14ac:dyDescent="0.2">
      <c r="A625" s="166"/>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6"/>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0"/>
      <c r="D627" s="172"/>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82"/>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85"/>
      <c r="D630" s="187"/>
      <c r="E630" s="173"/>
      <c r="F630" s="182"/>
      <c r="G630" s="185"/>
      <c r="H630" s="185"/>
      <c r="I630" s="192"/>
      <c r="J630" s="167"/>
      <c r="K630" s="5"/>
      <c r="L630" s="167" t="str">
        <f t="shared" si="45"/>
        <v/>
      </c>
      <c r="M630" s="5" t="e">
        <f t="shared" si="46"/>
        <v>#N/A</v>
      </c>
      <c r="N630" s="3" t="str">
        <f t="shared" si="47"/>
        <v/>
      </c>
    </row>
    <row r="631" spans="1:14" x14ac:dyDescent="0.2">
      <c r="A631" s="166"/>
      <c r="B631" s="204" t="e">
        <f>VLOOKUP(A631,Adr!A:B,2,FALSE)</f>
        <v>#N/A</v>
      </c>
      <c r="C631" s="196"/>
      <c r="D631" s="187"/>
      <c r="E631" s="173"/>
      <c r="F631" s="182"/>
      <c r="G631" s="185"/>
      <c r="H631" s="185"/>
      <c r="I631" s="167"/>
      <c r="J631" s="167"/>
      <c r="K631" s="5"/>
      <c r="L631" s="167" t="str">
        <f t="shared" si="45"/>
        <v/>
      </c>
      <c r="M631" s="5" t="e">
        <f t="shared" si="46"/>
        <v>#N/A</v>
      </c>
      <c r="N631" s="3" t="str">
        <f t="shared" si="47"/>
        <v/>
      </c>
    </row>
    <row r="632" spans="1:14" x14ac:dyDescent="0.2">
      <c r="A632" s="166"/>
      <c r="B632" s="204" t="e">
        <f>VLOOKUP(A632,Adr!A:B,2,FALSE)</f>
        <v>#N/A</v>
      </c>
      <c r="C632" s="196"/>
      <c r="D632" s="187"/>
      <c r="E632" s="173"/>
      <c r="F632" s="182"/>
      <c r="G632" s="185"/>
      <c r="H632" s="185"/>
      <c r="I632" s="167"/>
      <c r="J632" s="167"/>
      <c r="K632" s="5"/>
      <c r="L632" s="167" t="str">
        <f t="shared" si="45"/>
        <v/>
      </c>
      <c r="M632" s="5" t="e">
        <f t="shared" si="46"/>
        <v>#N/A</v>
      </c>
      <c r="N632" s="3" t="str">
        <f t="shared" si="47"/>
        <v/>
      </c>
    </row>
    <row r="633" spans="1:14" x14ac:dyDescent="0.2">
      <c r="A633" s="166"/>
      <c r="B633" s="204" t="e">
        <f>VLOOKUP(A633,Adr!A:B,2,FALSE)</f>
        <v>#N/A</v>
      </c>
      <c r="C633" s="185"/>
      <c r="D633" s="187"/>
      <c r="E633" s="173"/>
      <c r="F633" s="182"/>
      <c r="G633" s="185"/>
      <c r="H633" s="185"/>
      <c r="I633" s="192"/>
      <c r="J633" s="167"/>
      <c r="K633" s="5"/>
      <c r="L633" s="167" t="str">
        <f t="shared" si="45"/>
        <v/>
      </c>
      <c r="M633" s="5" t="e">
        <f t="shared" si="46"/>
        <v>#N/A</v>
      </c>
      <c r="N633" s="3" t="str">
        <f t="shared" si="47"/>
        <v/>
      </c>
    </row>
    <row r="634" spans="1:14" x14ac:dyDescent="0.2">
      <c r="A634" s="166"/>
      <c r="B634" s="204" t="e">
        <f>VLOOKUP(A634,Adr!A:B,2,FALSE)</f>
        <v>#N/A</v>
      </c>
      <c r="C634" s="196"/>
      <c r="D634" s="187"/>
      <c r="E634" s="173"/>
      <c r="F634" s="182"/>
      <c r="G634" s="185"/>
      <c r="H634" s="185"/>
      <c r="I634" s="167"/>
      <c r="J634" s="167"/>
      <c r="K634" s="5"/>
      <c r="L634" s="167" t="str">
        <f t="shared" si="45"/>
        <v/>
      </c>
      <c r="M634" s="5" t="e">
        <f t="shared" si="46"/>
        <v>#N/A</v>
      </c>
      <c r="N634" s="3" t="str">
        <f t="shared" si="47"/>
        <v/>
      </c>
    </row>
    <row r="635" spans="1:14" x14ac:dyDescent="0.2">
      <c r="A635" s="166"/>
      <c r="B635" s="204" t="e">
        <f>VLOOKUP(A635,Adr!A:B,2,FALSE)</f>
        <v>#N/A</v>
      </c>
      <c r="C635" s="196"/>
      <c r="D635" s="186"/>
      <c r="E635" s="173"/>
      <c r="F635" s="166"/>
      <c r="G635" s="169"/>
      <c r="H635" s="169"/>
      <c r="I635" s="167"/>
      <c r="J635" s="167"/>
      <c r="K635" s="5"/>
      <c r="L635" s="167" t="str">
        <f t="shared" si="45"/>
        <v/>
      </c>
      <c r="M635" s="5" t="e">
        <f t="shared" si="46"/>
        <v>#N/A</v>
      </c>
      <c r="N635" s="3" t="str">
        <f t="shared" si="47"/>
        <v/>
      </c>
    </row>
    <row r="636" spans="1:14" x14ac:dyDescent="0.2">
      <c r="A636" s="203"/>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203"/>
      <c r="B638" s="204" t="e">
        <f>VLOOKUP(A638,Adr!A:B,2,FALSE)</f>
        <v>#N/A</v>
      </c>
      <c r="C638" s="169"/>
      <c r="D638" s="172"/>
      <c r="E638" s="173"/>
      <c r="F638" s="166"/>
      <c r="G638" s="169"/>
      <c r="H638" s="169"/>
      <c r="I638" s="192"/>
      <c r="J638" s="167"/>
      <c r="K638" s="5"/>
      <c r="L638" s="167" t="str">
        <f t="shared" si="45"/>
        <v/>
      </c>
      <c r="M638" s="5" t="e">
        <f t="shared" si="46"/>
        <v>#N/A</v>
      </c>
      <c r="N638" s="3" t="str">
        <f t="shared" si="47"/>
        <v/>
      </c>
    </row>
    <row r="639" spans="1:14" x14ac:dyDescent="0.2">
      <c r="A639" s="198"/>
      <c r="B639" s="204" t="e">
        <f>VLOOKUP(A639,Adr!A:B,2,FALSE)</f>
        <v>#N/A</v>
      </c>
      <c r="C639" s="169"/>
      <c r="D639" s="172"/>
      <c r="E639" s="173"/>
      <c r="F639" s="166"/>
      <c r="G639" s="169"/>
      <c r="H639" s="169"/>
      <c r="I639" s="192"/>
      <c r="J639" s="167"/>
      <c r="K639" s="5"/>
      <c r="L639" s="167" t="str">
        <f t="shared" si="45"/>
        <v/>
      </c>
      <c r="M639" s="5" t="e">
        <f t="shared" si="46"/>
        <v>#N/A</v>
      </c>
      <c r="N639" s="3" t="str">
        <f t="shared" si="47"/>
        <v/>
      </c>
    </row>
    <row r="640" spans="1:14" x14ac:dyDescent="0.2">
      <c r="A640" s="202"/>
      <c r="B640" s="204" t="e">
        <f>VLOOKUP(A640,Adr!A:B,2,FALSE)</f>
        <v>#N/A</v>
      </c>
      <c r="C640" s="169"/>
      <c r="D640" s="172"/>
      <c r="E640" s="173"/>
      <c r="F640" s="166"/>
      <c r="G640" s="169"/>
      <c r="H640" s="169"/>
      <c r="I640" s="192"/>
      <c r="J640" s="167"/>
      <c r="K640" s="5"/>
      <c r="L640" s="167" t="str">
        <f t="shared" si="45"/>
        <v/>
      </c>
      <c r="M640" s="5" t="e">
        <f t="shared" si="46"/>
        <v>#N/A</v>
      </c>
      <c r="N640" s="3" t="str">
        <f t="shared" si="47"/>
        <v/>
      </c>
    </row>
    <row r="641" spans="1:14" x14ac:dyDescent="0.2">
      <c r="A641" s="166"/>
      <c r="B641" s="204" t="e">
        <f>VLOOKUP(A641,Adr!A:B,2,FALSE)</f>
        <v>#N/A</v>
      </c>
      <c r="C641" s="169"/>
      <c r="D641" s="172"/>
      <c r="E641" s="173"/>
      <c r="F641" s="166"/>
      <c r="G641" s="169"/>
      <c r="H641" s="169"/>
      <c r="I641" s="192"/>
      <c r="J641" s="167"/>
      <c r="K641" s="5"/>
      <c r="L641" s="167" t="str">
        <f t="shared" si="45"/>
        <v/>
      </c>
      <c r="M641" s="5" t="e">
        <f t="shared" si="46"/>
        <v>#N/A</v>
      </c>
      <c r="N641" s="3" t="str">
        <f t="shared" si="47"/>
        <v/>
      </c>
    </row>
    <row r="642" spans="1:14" x14ac:dyDescent="0.2">
      <c r="A642" s="166"/>
      <c r="B642" s="204" t="e">
        <f>VLOOKUP(A642,Adr!A:B,2,FALSE)</f>
        <v>#N/A</v>
      </c>
      <c r="C642" s="196"/>
      <c r="D642" s="187"/>
      <c r="E642" s="173"/>
      <c r="F642" s="182"/>
      <c r="G642" s="185"/>
      <c r="H642" s="185"/>
      <c r="I642" s="167"/>
      <c r="J642" s="167"/>
      <c r="K642" s="5"/>
      <c r="L642" s="167" t="str">
        <f t="shared" si="45"/>
        <v/>
      </c>
      <c r="M642" s="5" t="e">
        <f t="shared" si="46"/>
        <v>#N/A</v>
      </c>
      <c r="N642" s="3" t="str">
        <f t="shared" si="47"/>
        <v/>
      </c>
    </row>
    <row r="643" spans="1:14" x14ac:dyDescent="0.2">
      <c r="A643" s="166"/>
      <c r="B643" s="204" t="e">
        <f>VLOOKUP(A643,Adr!A:B,2,FALSE)</f>
        <v>#N/A</v>
      </c>
      <c r="C643" s="196"/>
      <c r="D643" s="187"/>
      <c r="E643" s="173"/>
      <c r="F643" s="182"/>
      <c r="G643" s="185"/>
      <c r="H643" s="185"/>
      <c r="I643" s="167"/>
      <c r="J643" s="167"/>
      <c r="K643" s="5"/>
      <c r="L643" s="167" t="str">
        <f t="shared" si="45"/>
        <v/>
      </c>
      <c r="M643" s="5" t="e">
        <f t="shared" si="46"/>
        <v>#N/A</v>
      </c>
      <c r="N643" s="3" t="str">
        <f t="shared" si="47"/>
        <v/>
      </c>
    </row>
    <row r="644" spans="1:14" x14ac:dyDescent="0.2">
      <c r="A644" s="166"/>
      <c r="B644" s="204" t="e">
        <f>VLOOKUP(A644,Adr!A:B,2,FALSE)</f>
        <v>#N/A</v>
      </c>
      <c r="C644" s="196"/>
      <c r="D644" s="186"/>
      <c r="E644" s="173"/>
      <c r="F644" s="166"/>
      <c r="G644" s="169"/>
      <c r="H644" s="169"/>
      <c r="I644" s="167"/>
      <c r="J644" s="167"/>
      <c r="K644" s="5"/>
      <c r="L644" s="167" t="str">
        <f t="shared" si="45"/>
        <v/>
      </c>
      <c r="M644" s="5" t="e">
        <f t="shared" si="46"/>
        <v>#N/A</v>
      </c>
      <c r="N644" s="3" t="str">
        <f t="shared" si="47"/>
        <v/>
      </c>
    </row>
    <row r="645" spans="1:14" x14ac:dyDescent="0.2">
      <c r="A645" s="166"/>
      <c r="B645" s="204" t="e">
        <f>VLOOKUP(A645,Adr!A:B,2,FALSE)</f>
        <v>#N/A</v>
      </c>
      <c r="C645" s="196"/>
      <c r="D645" s="186"/>
      <c r="E645" s="173"/>
      <c r="F645" s="166"/>
      <c r="G645" s="169"/>
      <c r="H645" s="169"/>
      <c r="I645" s="167"/>
      <c r="J645" s="167"/>
      <c r="K645" s="5"/>
      <c r="L645" s="167" t="str">
        <f t="shared" si="45"/>
        <v/>
      </c>
      <c r="M645" s="5" t="e">
        <f t="shared" si="46"/>
        <v>#N/A</v>
      </c>
      <c r="N645" s="3" t="str">
        <f t="shared" si="47"/>
        <v/>
      </c>
    </row>
    <row r="646" spans="1:14" x14ac:dyDescent="0.2">
      <c r="A646" s="166"/>
      <c r="B646" s="204" t="e">
        <f>VLOOKUP(A646,Adr!A:B,2,FALSE)</f>
        <v>#N/A</v>
      </c>
      <c r="C646" s="169"/>
      <c r="D646" s="172"/>
      <c r="E646" s="173"/>
      <c r="F646" s="166"/>
      <c r="G646" s="169"/>
      <c r="H646" s="169"/>
      <c r="I646" s="192"/>
      <c r="J646" s="167"/>
      <c r="K646" s="5"/>
      <c r="L646" s="167" t="str">
        <f t="shared" ref="L646:L709" si="48">A646&amp;G646&amp;H646</f>
        <v/>
      </c>
      <c r="M646" s="5" t="e">
        <f t="shared" ref="M646:M709" si="49">B646&amp;F646&amp;H646&amp;C646</f>
        <v>#N/A</v>
      </c>
      <c r="N646" s="3" t="str">
        <f t="shared" ref="N646:N709" si="50">+I646&amp;H646</f>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6"/>
      <c r="E650" s="173"/>
      <c r="F650" s="166"/>
      <c r="G650" s="169"/>
      <c r="H650" s="169"/>
      <c r="I650" s="167"/>
      <c r="J650" s="167"/>
      <c r="K650" s="5"/>
      <c r="L650" s="167" t="str">
        <f t="shared" si="48"/>
        <v/>
      </c>
      <c r="M650" s="5" t="e">
        <f t="shared" si="49"/>
        <v>#N/A</v>
      </c>
      <c r="N650" s="3" t="str">
        <f t="shared" si="50"/>
        <v/>
      </c>
    </row>
    <row r="651" spans="1:14" x14ac:dyDescent="0.2">
      <c r="A651" s="166"/>
      <c r="B651" s="204" t="e">
        <f>VLOOKUP(A651,Adr!A:B,2,FALSE)</f>
        <v>#N/A</v>
      </c>
      <c r="C651" s="169"/>
      <c r="D651" s="172"/>
      <c r="E651" s="173"/>
      <c r="F651" s="166"/>
      <c r="G651" s="169"/>
      <c r="H651" s="169"/>
      <c r="I651" s="192"/>
      <c r="J651" s="167"/>
      <c r="K651" s="5"/>
      <c r="L651" s="167" t="str">
        <f t="shared" si="48"/>
        <v/>
      </c>
      <c r="M651" s="5" t="e">
        <f t="shared" si="49"/>
        <v>#N/A</v>
      </c>
      <c r="N651" s="3" t="str">
        <f t="shared" si="50"/>
        <v/>
      </c>
    </row>
    <row r="652" spans="1:14" x14ac:dyDescent="0.2">
      <c r="A652" s="166"/>
      <c r="B652" s="204" t="e">
        <f>VLOOKUP(A652,Adr!A:B,2,FALSE)</f>
        <v>#N/A</v>
      </c>
      <c r="C652" s="169"/>
      <c r="D652" s="172"/>
      <c r="E652" s="173"/>
      <c r="F652" s="166"/>
      <c r="G652" s="169"/>
      <c r="H652" s="169"/>
      <c r="I652" s="192"/>
      <c r="J652" s="167"/>
      <c r="K652" s="5"/>
      <c r="L652" s="167" t="str">
        <f t="shared" si="48"/>
        <v/>
      </c>
      <c r="M652" s="5" t="e">
        <f t="shared" si="49"/>
        <v>#N/A</v>
      </c>
      <c r="N652" s="3" t="str">
        <f t="shared" si="50"/>
        <v/>
      </c>
    </row>
    <row r="653" spans="1:14" x14ac:dyDescent="0.2">
      <c r="A653" s="166"/>
      <c r="B653" s="204" t="e">
        <f>VLOOKUP(A653,Adr!A:B,2,FALSE)</f>
        <v>#N/A</v>
      </c>
      <c r="C653" s="169"/>
      <c r="D653" s="172"/>
      <c r="E653" s="173"/>
      <c r="F653" s="166"/>
      <c r="G653" s="169"/>
      <c r="H653" s="169"/>
      <c r="I653" s="192"/>
      <c r="J653" s="167"/>
      <c r="K653" s="5"/>
      <c r="L653" s="167" t="str">
        <f t="shared" si="48"/>
        <v/>
      </c>
      <c r="M653" s="5" t="e">
        <f t="shared" si="49"/>
        <v>#N/A</v>
      </c>
      <c r="N653" s="3" t="str">
        <f t="shared" si="50"/>
        <v/>
      </c>
    </row>
    <row r="654" spans="1:14" x14ac:dyDescent="0.2">
      <c r="A654" s="166"/>
      <c r="B654" s="204" t="e">
        <f>VLOOKUP(A654,Adr!A:B,2,FALSE)</f>
        <v>#N/A</v>
      </c>
      <c r="C654" s="196"/>
      <c r="D654" s="187"/>
      <c r="E654" s="173"/>
      <c r="F654" s="182"/>
      <c r="G654" s="185"/>
      <c r="H654" s="185"/>
      <c r="I654" s="167"/>
      <c r="J654" s="167"/>
      <c r="K654" s="5"/>
      <c r="L654" s="167" t="str">
        <f t="shared" si="48"/>
        <v/>
      </c>
      <c r="M654" s="5" t="e">
        <f t="shared" si="49"/>
        <v>#N/A</v>
      </c>
      <c r="N654" s="3" t="str">
        <f t="shared" si="50"/>
        <v/>
      </c>
    </row>
    <row r="655" spans="1:14" x14ac:dyDescent="0.2">
      <c r="A655" s="166"/>
      <c r="B655" s="204" t="e">
        <f>VLOOKUP(A655,Adr!A:B,2,FALSE)</f>
        <v>#N/A</v>
      </c>
      <c r="C655" s="196"/>
      <c r="D655" s="187"/>
      <c r="E655" s="173"/>
      <c r="F655" s="182"/>
      <c r="G655" s="185"/>
      <c r="H655" s="185"/>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6"/>
      <c r="D657" s="187"/>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6"/>
      <c r="D658" s="186"/>
      <c r="E658" s="173"/>
      <c r="F658" s="166"/>
      <c r="G658" s="169"/>
      <c r="H658" s="169"/>
      <c r="I658" s="167"/>
      <c r="J658" s="167"/>
      <c r="K658" s="5"/>
      <c r="L658" s="167" t="str">
        <f t="shared" si="48"/>
        <v/>
      </c>
      <c r="M658" s="5" t="e">
        <f t="shared" si="49"/>
        <v>#N/A</v>
      </c>
      <c r="N658" s="3" t="str">
        <f t="shared" si="50"/>
        <v/>
      </c>
    </row>
    <row r="659" spans="1:14" x14ac:dyDescent="0.2">
      <c r="A659" s="166"/>
      <c r="B659" s="204" t="e">
        <f>VLOOKUP(A659,Adr!A:B,2,FALSE)</f>
        <v>#N/A</v>
      </c>
      <c r="C659" s="196"/>
      <c r="D659" s="186"/>
      <c r="E659" s="173"/>
      <c r="F659" s="166"/>
      <c r="G659" s="169"/>
      <c r="H659" s="169"/>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0"/>
      <c r="D661" s="172"/>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0"/>
      <c r="D662" s="172"/>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66"/>
      <c r="B664" s="204" t="e">
        <f>VLOOKUP(A664,Adr!A:B,2,FALSE)</f>
        <v>#N/A</v>
      </c>
      <c r="C664" s="196"/>
      <c r="D664" s="187"/>
      <c r="E664" s="173"/>
      <c r="F664" s="182"/>
      <c r="G664" s="185"/>
      <c r="H664" s="185"/>
      <c r="I664" s="167"/>
      <c r="J664" s="167"/>
      <c r="K664" s="5"/>
      <c r="L664" s="167" t="str">
        <f t="shared" si="48"/>
        <v/>
      </c>
      <c r="M664" s="5" t="e">
        <f t="shared" si="49"/>
        <v>#N/A</v>
      </c>
      <c r="N664" s="3" t="str">
        <f t="shared" si="50"/>
        <v/>
      </c>
    </row>
    <row r="665" spans="1:14" x14ac:dyDescent="0.2">
      <c r="A665" s="166"/>
      <c r="B665" s="204" t="e">
        <f>VLOOKUP(A665,Adr!A:B,2,FALSE)</f>
        <v>#N/A</v>
      </c>
      <c r="C665" s="196"/>
      <c r="D665" s="187"/>
      <c r="E665" s="173"/>
      <c r="F665" s="182"/>
      <c r="G665" s="185"/>
      <c r="H665" s="185"/>
      <c r="I665" s="167"/>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82"/>
      <c r="G666" s="185"/>
      <c r="H666" s="185"/>
      <c r="I666" s="167"/>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82"/>
      <c r="G667" s="185"/>
      <c r="H667" s="185"/>
      <c r="I667" s="167"/>
      <c r="J667" s="167"/>
      <c r="K667" s="5"/>
      <c r="L667" s="167" t="str">
        <f t="shared" si="48"/>
        <v/>
      </c>
      <c r="M667" s="5" t="e">
        <f t="shared" si="49"/>
        <v>#N/A</v>
      </c>
      <c r="N667" s="3" t="str">
        <f t="shared" si="50"/>
        <v/>
      </c>
    </row>
    <row r="668" spans="1:14" x14ac:dyDescent="0.2">
      <c r="A668" s="182"/>
      <c r="B668" s="204" t="e">
        <f>VLOOKUP(A668,Adr!A:B,2,FALSE)</f>
        <v>#N/A</v>
      </c>
      <c r="C668" s="185"/>
      <c r="D668" s="187"/>
      <c r="E668" s="230"/>
      <c r="F668" s="182"/>
      <c r="G668" s="185"/>
      <c r="H668" s="185"/>
      <c r="I668" s="192"/>
      <c r="J668" s="167"/>
      <c r="K668" s="5"/>
      <c r="L668" s="167" t="str">
        <f t="shared" si="48"/>
        <v/>
      </c>
      <c r="M668" s="5" t="e">
        <f t="shared" si="49"/>
        <v>#N/A</v>
      </c>
      <c r="N668" s="3" t="str">
        <f t="shared" si="50"/>
        <v/>
      </c>
    </row>
    <row r="669" spans="1:14" x14ac:dyDescent="0.2">
      <c r="A669" s="166"/>
      <c r="B669" s="204" t="e">
        <f>VLOOKUP(A669,Adr!A:B,2,FALSE)</f>
        <v>#N/A</v>
      </c>
      <c r="C669" s="190"/>
      <c r="D669" s="172"/>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6"/>
      <c r="D671" s="187"/>
      <c r="E671" s="173"/>
      <c r="F671" s="166"/>
      <c r="G671" s="169"/>
      <c r="H671" s="169"/>
      <c r="I671" s="192"/>
      <c r="J671" s="167"/>
      <c r="K671" s="5"/>
      <c r="L671" s="167" t="str">
        <f t="shared" si="48"/>
        <v/>
      </c>
      <c r="M671" s="5" t="e">
        <f t="shared" si="49"/>
        <v>#N/A</v>
      </c>
      <c r="N671" s="3" t="str">
        <f t="shared" si="50"/>
        <v/>
      </c>
    </row>
    <row r="672" spans="1:14" x14ac:dyDescent="0.2">
      <c r="A672" s="166"/>
      <c r="B672" s="204" t="e">
        <f>VLOOKUP(A672,Adr!A:B,2,FALSE)</f>
        <v>#N/A</v>
      </c>
      <c r="C672" s="196"/>
      <c r="D672" s="187"/>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166"/>
      <c r="B675" s="204" t="e">
        <f>VLOOKUP(A675,Adr!A:B,2,FALSE)</f>
        <v>#N/A</v>
      </c>
      <c r="C675" s="190"/>
      <c r="D675" s="172"/>
      <c r="E675" s="173"/>
      <c r="F675" s="166"/>
      <c r="G675" s="169"/>
      <c r="H675" s="169"/>
      <c r="I675" s="192"/>
      <c r="J675" s="167"/>
      <c r="K675" s="5"/>
      <c r="L675" s="167" t="str">
        <f t="shared" si="48"/>
        <v/>
      </c>
      <c r="M675" s="5" t="e">
        <f t="shared" si="49"/>
        <v>#N/A</v>
      </c>
      <c r="N675" s="3" t="str">
        <f t="shared" si="50"/>
        <v/>
      </c>
    </row>
    <row r="676" spans="1:14" x14ac:dyDescent="0.2">
      <c r="A676" s="198"/>
      <c r="B676" s="204" t="e">
        <f>VLOOKUP(A676,Adr!A:B,2,FALSE)</f>
        <v>#N/A</v>
      </c>
      <c r="C676" s="169"/>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6"/>
      <c r="D678" s="187"/>
      <c r="E678" s="173"/>
      <c r="F678" s="166"/>
      <c r="G678" s="169"/>
      <c r="H678" s="169"/>
      <c r="I678" s="192"/>
      <c r="J678" s="167"/>
      <c r="K678" s="5"/>
      <c r="L678" s="167" t="str">
        <f t="shared" si="48"/>
        <v/>
      </c>
      <c r="M678" s="5" t="e">
        <f t="shared" si="49"/>
        <v>#N/A</v>
      </c>
      <c r="N678" s="3" t="str">
        <f t="shared" si="50"/>
        <v/>
      </c>
    </row>
    <row r="679" spans="1:14" x14ac:dyDescent="0.2">
      <c r="A679" s="202"/>
      <c r="B679" s="204" t="e">
        <f>VLOOKUP(A679,Adr!A:B,2,FALSE)</f>
        <v>#N/A</v>
      </c>
      <c r="C679" s="169"/>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0"/>
      <c r="D680" s="172"/>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6"/>
      <c r="D681" s="187"/>
      <c r="E681" s="173"/>
      <c r="F681" s="166"/>
      <c r="G681" s="169"/>
      <c r="H681" s="169"/>
      <c r="I681" s="192"/>
      <c r="J681" s="167"/>
      <c r="K681" s="5"/>
      <c r="L681" s="167" t="str">
        <f t="shared" si="48"/>
        <v/>
      </c>
      <c r="M681" s="5" t="e">
        <f t="shared" si="49"/>
        <v>#N/A</v>
      </c>
      <c r="N681" s="3" t="str">
        <f t="shared" si="50"/>
        <v/>
      </c>
    </row>
    <row r="682" spans="1:14" x14ac:dyDescent="0.2">
      <c r="A682" s="166"/>
      <c r="B682" s="204" t="e">
        <f>VLOOKUP(A682,Adr!A:B,2,FALSE)</f>
        <v>#N/A</v>
      </c>
      <c r="C682" s="190"/>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90"/>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96"/>
      <c r="D684" s="187"/>
      <c r="E684" s="173"/>
      <c r="F684" s="166"/>
      <c r="G684" s="169"/>
      <c r="H684" s="169"/>
      <c r="I684" s="192"/>
      <c r="J684" s="167"/>
      <c r="K684" s="5"/>
      <c r="L684" s="167" t="str">
        <f t="shared" si="48"/>
        <v/>
      </c>
      <c r="M684" s="5" t="e">
        <f t="shared" si="49"/>
        <v>#N/A</v>
      </c>
      <c r="N684" s="3" t="str">
        <f t="shared" si="50"/>
        <v/>
      </c>
    </row>
    <row r="685" spans="1:14" x14ac:dyDescent="0.2">
      <c r="A685" s="166"/>
      <c r="B685" s="204" t="e">
        <f>VLOOKUP(A685,Adr!A:B,2,FALSE)</f>
        <v>#N/A</v>
      </c>
      <c r="C685" s="190"/>
      <c r="D685" s="172"/>
      <c r="E685" s="173"/>
      <c r="F685" s="166"/>
      <c r="G685" s="169"/>
      <c r="H685" s="169"/>
      <c r="I685" s="192"/>
      <c r="J685" s="167"/>
      <c r="K685" s="5"/>
      <c r="L685" s="167" t="str">
        <f t="shared" si="48"/>
        <v/>
      </c>
      <c r="M685" s="5" t="e">
        <f t="shared" si="49"/>
        <v>#N/A</v>
      </c>
      <c r="N685" s="3" t="str">
        <f t="shared" si="50"/>
        <v/>
      </c>
    </row>
    <row r="686" spans="1:14" x14ac:dyDescent="0.2">
      <c r="A686" s="198"/>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66"/>
      <c r="B687" s="204" t="e">
        <f>VLOOKUP(A687,Adr!A:B,2,FALSE)</f>
        <v>#N/A</v>
      </c>
      <c r="C687" s="169"/>
      <c r="D687" s="172"/>
      <c r="E687" s="173"/>
      <c r="F687" s="166"/>
      <c r="G687" s="169"/>
      <c r="H687" s="169"/>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85"/>
      <c r="D689" s="187"/>
      <c r="E689" s="173"/>
      <c r="F689" s="182"/>
      <c r="G689" s="185"/>
      <c r="H689" s="185"/>
      <c r="I689" s="192"/>
      <c r="J689" s="167"/>
      <c r="K689" s="5"/>
      <c r="L689" s="167" t="str">
        <f t="shared" si="48"/>
        <v/>
      </c>
      <c r="M689" s="5" t="e">
        <f t="shared" si="49"/>
        <v>#N/A</v>
      </c>
      <c r="N689" s="3" t="str">
        <f t="shared" si="50"/>
        <v/>
      </c>
    </row>
    <row r="690" spans="1:14" x14ac:dyDescent="0.2">
      <c r="A690" s="166"/>
      <c r="B690" s="204" t="e">
        <f>VLOOKUP(A690,Adr!A:B,2,FALSE)</f>
        <v>#N/A</v>
      </c>
      <c r="C690" s="169"/>
      <c r="D690" s="172"/>
      <c r="E690" s="173"/>
      <c r="F690" s="166"/>
      <c r="G690" s="169"/>
      <c r="H690" s="169"/>
      <c r="I690" s="192"/>
      <c r="J690" s="167"/>
      <c r="K690" s="5"/>
      <c r="L690" s="167" t="str">
        <f t="shared" si="48"/>
        <v/>
      </c>
      <c r="M690" s="5" t="e">
        <f t="shared" si="49"/>
        <v>#N/A</v>
      </c>
      <c r="N690" s="3" t="str">
        <f t="shared" si="50"/>
        <v/>
      </c>
    </row>
    <row r="691" spans="1:14" x14ac:dyDescent="0.2">
      <c r="A691" s="182"/>
      <c r="B691" s="204" t="e">
        <f>VLOOKUP(A691,Adr!A:B,2,FALSE)</f>
        <v>#N/A</v>
      </c>
      <c r="C691" s="185"/>
      <c r="D691" s="187"/>
      <c r="E691" s="173"/>
      <c r="F691" s="182"/>
      <c r="G691" s="169"/>
      <c r="H691" s="185"/>
      <c r="I691" s="192"/>
      <c r="J691" s="167"/>
      <c r="K691" s="5"/>
      <c r="L691" s="167" t="str">
        <f t="shared" si="48"/>
        <v/>
      </c>
      <c r="M691" s="5" t="e">
        <f t="shared" si="49"/>
        <v>#N/A</v>
      </c>
      <c r="N691" s="3" t="str">
        <f t="shared" si="50"/>
        <v/>
      </c>
    </row>
    <row r="692" spans="1:14" x14ac:dyDescent="0.2">
      <c r="A692" s="166"/>
      <c r="B692" s="204" t="e">
        <f>VLOOKUP(A692,Adr!A:B,2,FALSE)</f>
        <v>#N/A</v>
      </c>
      <c r="C692" s="185"/>
      <c r="D692" s="187"/>
      <c r="E692" s="173"/>
      <c r="F692" s="182"/>
      <c r="G692" s="185"/>
      <c r="H692" s="185"/>
      <c r="I692" s="192"/>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82"/>
      <c r="G693" s="185"/>
      <c r="H693" s="185"/>
      <c r="I693" s="167"/>
      <c r="J693" s="167"/>
      <c r="K693" s="5"/>
      <c r="L693" s="167" t="str">
        <f t="shared" si="48"/>
        <v/>
      </c>
      <c r="M693" s="5" t="e">
        <f t="shared" si="49"/>
        <v>#N/A</v>
      </c>
      <c r="N693" s="3" t="str">
        <f t="shared" si="50"/>
        <v/>
      </c>
    </row>
    <row r="694" spans="1:14" x14ac:dyDescent="0.2">
      <c r="A694" s="166"/>
      <c r="B694" s="204" t="e">
        <f>VLOOKUP(A694,Adr!A:B,2,FALSE)</f>
        <v>#N/A</v>
      </c>
      <c r="C694" s="190"/>
      <c r="D694" s="172"/>
      <c r="E694" s="173"/>
      <c r="F694" s="182"/>
      <c r="G694" s="185"/>
      <c r="H694" s="185"/>
      <c r="I694" s="167"/>
      <c r="J694" s="167"/>
      <c r="K694" s="5"/>
      <c r="L694" s="167" t="str">
        <f t="shared" si="48"/>
        <v/>
      </c>
      <c r="M694" s="5" t="e">
        <f t="shared" si="49"/>
        <v>#N/A</v>
      </c>
      <c r="N694" s="3" t="str">
        <f t="shared" si="50"/>
        <v/>
      </c>
    </row>
    <row r="695" spans="1:14" x14ac:dyDescent="0.2">
      <c r="A695" s="166"/>
      <c r="B695" s="204" t="e">
        <f>VLOOKUP(A695,Adr!A:B,2,FALSE)</f>
        <v>#N/A</v>
      </c>
      <c r="C695" s="196"/>
      <c r="D695" s="186"/>
      <c r="E695" s="173"/>
      <c r="F695" s="166"/>
      <c r="G695" s="169"/>
      <c r="H695" s="169"/>
      <c r="I695" s="167"/>
      <c r="J695" s="167"/>
      <c r="K695" s="5"/>
      <c r="L695" s="167" t="str">
        <f t="shared" si="48"/>
        <v/>
      </c>
      <c r="M695" s="5" t="e">
        <f t="shared" si="49"/>
        <v>#N/A</v>
      </c>
      <c r="N695" s="3" t="str">
        <f t="shared" si="50"/>
        <v/>
      </c>
    </row>
    <row r="696" spans="1:14" x14ac:dyDescent="0.2">
      <c r="A696" s="166"/>
      <c r="B696" s="204" t="e">
        <f>VLOOKUP(A696,Adr!A:B,2,FALSE)</f>
        <v>#N/A</v>
      </c>
      <c r="C696" s="196"/>
      <c r="D696" s="186"/>
      <c r="E696" s="173"/>
      <c r="F696" s="166"/>
      <c r="G696" s="169"/>
      <c r="H696" s="169"/>
      <c r="I696" s="167"/>
      <c r="J696" s="167"/>
      <c r="K696" s="5"/>
      <c r="L696" s="167" t="str">
        <f t="shared" si="48"/>
        <v/>
      </c>
      <c r="M696" s="5" t="e">
        <f t="shared" si="49"/>
        <v>#N/A</v>
      </c>
      <c r="N696" s="3" t="str">
        <f t="shared" si="50"/>
        <v/>
      </c>
    </row>
    <row r="697" spans="1:14" x14ac:dyDescent="0.2">
      <c r="A697" s="166"/>
      <c r="B697" s="204" t="e">
        <f>VLOOKUP(A697,Adr!A:B,2,FALSE)</f>
        <v>#N/A</v>
      </c>
      <c r="C697" s="190"/>
      <c r="D697" s="172"/>
      <c r="E697" s="173"/>
      <c r="F697" s="166"/>
      <c r="G697" s="169"/>
      <c r="H697" s="169"/>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90"/>
      <c r="D700" s="172"/>
      <c r="E700" s="173"/>
      <c r="F700" s="182"/>
      <c r="G700" s="185"/>
      <c r="H700" s="185"/>
      <c r="I700" s="167"/>
      <c r="J700" s="167"/>
      <c r="K700" s="5"/>
      <c r="L700" s="167" t="str">
        <f t="shared" si="48"/>
        <v/>
      </c>
      <c r="M700" s="5" t="e">
        <f t="shared" si="49"/>
        <v>#N/A</v>
      </c>
      <c r="N700" s="3" t="str">
        <f t="shared" si="50"/>
        <v/>
      </c>
    </row>
    <row r="701" spans="1:14" x14ac:dyDescent="0.2">
      <c r="A701" s="166"/>
      <c r="B701" s="204" t="e">
        <f>VLOOKUP(A701,Adr!A:B,2,FALSE)</f>
        <v>#N/A</v>
      </c>
      <c r="C701" s="185"/>
      <c r="D701" s="187"/>
      <c r="E701" s="173"/>
      <c r="F701" s="182"/>
      <c r="G701" s="185"/>
      <c r="H701" s="185"/>
      <c r="I701" s="192"/>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85"/>
      <c r="D703" s="187"/>
      <c r="E703" s="173"/>
      <c r="F703" s="182"/>
      <c r="G703" s="185"/>
      <c r="H703" s="185"/>
      <c r="I703" s="192"/>
      <c r="J703" s="167"/>
      <c r="K703" s="5"/>
      <c r="L703" s="167" t="str">
        <f t="shared" si="48"/>
        <v/>
      </c>
      <c r="M703" s="5" t="e">
        <f t="shared" si="49"/>
        <v>#N/A</v>
      </c>
      <c r="N703" s="3" t="str">
        <f t="shared" si="50"/>
        <v/>
      </c>
    </row>
    <row r="704" spans="1:14" x14ac:dyDescent="0.2">
      <c r="A704" s="166"/>
      <c r="B704" s="204" t="e">
        <f>VLOOKUP(A704,Adr!A:B,2,FALSE)</f>
        <v>#N/A</v>
      </c>
      <c r="C704" s="185"/>
      <c r="D704" s="187"/>
      <c r="E704" s="173"/>
      <c r="F704" s="182"/>
      <c r="G704" s="185"/>
      <c r="H704" s="185"/>
      <c r="I704" s="192"/>
      <c r="J704" s="167"/>
      <c r="K704" s="5"/>
      <c r="L704" s="167" t="str">
        <f t="shared" si="48"/>
        <v/>
      </c>
      <c r="M704" s="5" t="e">
        <f t="shared" si="49"/>
        <v>#N/A</v>
      </c>
      <c r="N704" s="3" t="str">
        <f t="shared" si="50"/>
        <v/>
      </c>
    </row>
    <row r="705" spans="1:14" x14ac:dyDescent="0.2">
      <c r="A705" s="166"/>
      <c r="B705" s="204" t="e">
        <f>VLOOKUP(A705,Adr!A:B,2,FALSE)</f>
        <v>#N/A</v>
      </c>
      <c r="C705" s="190"/>
      <c r="D705" s="172"/>
      <c r="E705" s="173"/>
      <c r="F705" s="182"/>
      <c r="G705" s="185"/>
      <c r="H705" s="185"/>
      <c r="I705" s="167"/>
      <c r="J705" s="167"/>
      <c r="K705" s="5"/>
      <c r="L705" s="167" t="str">
        <f t="shared" si="48"/>
        <v/>
      </c>
      <c r="M705" s="5" t="e">
        <f t="shared" si="49"/>
        <v>#N/A</v>
      </c>
      <c r="N705" s="3" t="str">
        <f t="shared" si="50"/>
        <v/>
      </c>
    </row>
    <row r="706" spans="1:14" x14ac:dyDescent="0.2">
      <c r="A706" s="166"/>
      <c r="B706" s="204" t="e">
        <f>VLOOKUP(A706,Adr!A:B,2,FALSE)</f>
        <v>#N/A</v>
      </c>
      <c r="C706" s="185"/>
      <c r="D706" s="187"/>
      <c r="E706" s="173"/>
      <c r="F706" s="182"/>
      <c r="G706" s="185"/>
      <c r="H706" s="185"/>
      <c r="I706" s="192"/>
      <c r="J706" s="167"/>
      <c r="K706" s="5"/>
      <c r="L706" s="167" t="str">
        <f t="shared" si="48"/>
        <v/>
      </c>
      <c r="M706" s="5" t="e">
        <f t="shared" si="49"/>
        <v>#N/A</v>
      </c>
      <c r="N706" s="3" t="str">
        <f t="shared" si="50"/>
        <v/>
      </c>
    </row>
    <row r="707" spans="1:14" x14ac:dyDescent="0.2">
      <c r="A707" s="166"/>
      <c r="B707" s="204" t="e">
        <f>VLOOKUP(A707,Adr!A:B,2,FALSE)</f>
        <v>#N/A</v>
      </c>
      <c r="C707" s="196"/>
      <c r="D707" s="186"/>
      <c r="E707" s="173"/>
      <c r="F707" s="166"/>
      <c r="G707" s="169"/>
      <c r="H707" s="169"/>
      <c r="I707" s="167"/>
      <c r="J707" s="167"/>
      <c r="K707" s="5"/>
      <c r="L707" s="167" t="str">
        <f t="shared" si="48"/>
        <v/>
      </c>
      <c r="M707" s="5" t="e">
        <f t="shared" si="49"/>
        <v>#N/A</v>
      </c>
      <c r="N707" s="3" t="str">
        <f t="shared" si="50"/>
        <v/>
      </c>
    </row>
    <row r="708" spans="1:14" x14ac:dyDescent="0.2">
      <c r="A708" s="166"/>
      <c r="B708" s="204" t="e">
        <f>VLOOKUP(A708,Adr!A:B,2,FALSE)</f>
        <v>#N/A</v>
      </c>
      <c r="C708" s="190"/>
      <c r="D708" s="172"/>
      <c r="E708" s="173"/>
      <c r="F708" s="166"/>
      <c r="G708" s="169"/>
      <c r="H708" s="169"/>
      <c r="I708" s="192"/>
      <c r="J708" s="167"/>
      <c r="K708" s="5"/>
      <c r="L708" s="167" t="str">
        <f t="shared" si="48"/>
        <v/>
      </c>
      <c r="M708" s="5" t="e">
        <f t="shared" si="49"/>
        <v>#N/A</v>
      </c>
      <c r="N708" s="3" t="str">
        <f t="shared" si="50"/>
        <v/>
      </c>
    </row>
    <row r="709" spans="1:14" x14ac:dyDescent="0.2">
      <c r="A709" s="166"/>
      <c r="B709" s="204" t="e">
        <f>VLOOKUP(A709,Adr!A:B,2,FALSE)</f>
        <v>#N/A</v>
      </c>
      <c r="C709" s="196"/>
      <c r="D709" s="187"/>
      <c r="E709" s="173"/>
      <c r="F709" s="166"/>
      <c r="G709" s="169"/>
      <c r="H709" s="169"/>
      <c r="I709" s="192"/>
      <c r="J709" s="167"/>
      <c r="K709" s="5"/>
      <c r="L709" s="167" t="str">
        <f t="shared" si="48"/>
        <v/>
      </c>
      <c r="M709" s="5" t="e">
        <f t="shared" si="49"/>
        <v>#N/A</v>
      </c>
      <c r="N709" s="3" t="str">
        <f t="shared" si="50"/>
        <v/>
      </c>
    </row>
    <row r="710" spans="1:14" x14ac:dyDescent="0.2">
      <c r="A710" s="166"/>
      <c r="B710" s="204" t="e">
        <f>VLOOKUP(A710,Adr!A:B,2,FALSE)</f>
        <v>#N/A</v>
      </c>
      <c r="C710" s="190"/>
      <c r="D710" s="172"/>
      <c r="E710" s="173"/>
      <c r="F710" s="182"/>
      <c r="G710" s="185"/>
      <c r="H710" s="185"/>
      <c r="I710" s="167"/>
      <c r="J710" s="167"/>
      <c r="K710" s="5"/>
      <c r="L710" s="167" t="str">
        <f t="shared" ref="L710:L762" si="51">A710&amp;G710&amp;H710</f>
        <v/>
      </c>
      <c r="M710" s="5" t="e">
        <f t="shared" ref="M710:M762" si="52">B710&amp;F710&amp;H710&amp;C710</f>
        <v>#N/A</v>
      </c>
      <c r="N710" s="3" t="str">
        <f t="shared" ref="N710:N762" si="53">+I710&amp;H710</f>
        <v/>
      </c>
    </row>
    <row r="711" spans="1:14" x14ac:dyDescent="0.2">
      <c r="A711" s="166"/>
      <c r="B711" s="204" t="e">
        <f>VLOOKUP(A711,Adr!A:B,2,FALSE)</f>
        <v>#N/A</v>
      </c>
      <c r="C711" s="190"/>
      <c r="D711" s="172"/>
      <c r="E711" s="173"/>
      <c r="F711" s="182"/>
      <c r="G711" s="185"/>
      <c r="H711" s="185"/>
      <c r="I711" s="167"/>
      <c r="J711" s="167"/>
      <c r="K711" s="5"/>
      <c r="L711" s="167" t="str">
        <f t="shared" si="51"/>
        <v/>
      </c>
      <c r="M711" s="5" t="e">
        <f t="shared" si="52"/>
        <v>#N/A</v>
      </c>
      <c r="N711" s="3" t="str">
        <f t="shared" si="53"/>
        <v/>
      </c>
    </row>
    <row r="712" spans="1:14" x14ac:dyDescent="0.2">
      <c r="A712" s="166"/>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166"/>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6"/>
      <c r="D714" s="186"/>
      <c r="E714" s="173"/>
      <c r="F714" s="166"/>
      <c r="G714" s="169"/>
      <c r="H714" s="169"/>
      <c r="I714" s="167"/>
      <c r="J714" s="167"/>
      <c r="K714" s="5"/>
      <c r="L714" s="167" t="str">
        <f t="shared" si="51"/>
        <v/>
      </c>
      <c r="M714" s="5" t="e">
        <f t="shared" si="52"/>
        <v>#N/A</v>
      </c>
      <c r="N714" s="3" t="str">
        <f t="shared" si="53"/>
        <v/>
      </c>
    </row>
    <row r="715" spans="1:14" x14ac:dyDescent="0.2">
      <c r="A715" s="166"/>
      <c r="B715" s="204" t="e">
        <f>VLOOKUP(A715,Adr!A:B,2,FALSE)</f>
        <v>#N/A</v>
      </c>
      <c r="C715" s="196"/>
      <c r="D715" s="186"/>
      <c r="E715" s="173"/>
      <c r="F715" s="166"/>
      <c r="G715" s="169"/>
      <c r="H715" s="169"/>
      <c r="I715" s="167"/>
      <c r="J715" s="167"/>
      <c r="K715" s="5"/>
      <c r="L715" s="167" t="str">
        <f t="shared" si="51"/>
        <v/>
      </c>
      <c r="M715" s="5" t="e">
        <f t="shared" si="52"/>
        <v>#N/A</v>
      </c>
      <c r="N715" s="3" t="str">
        <f t="shared" si="53"/>
        <v/>
      </c>
    </row>
    <row r="716" spans="1:14" x14ac:dyDescent="0.2">
      <c r="A716" s="182"/>
      <c r="B716" s="204" t="e">
        <f>VLOOKUP(A716,Adr!A:B,2,FALSE)</f>
        <v>#N/A</v>
      </c>
      <c r="C716" s="185"/>
      <c r="D716" s="187"/>
      <c r="E716" s="173"/>
      <c r="F716" s="182"/>
      <c r="G716" s="185"/>
      <c r="H716" s="185"/>
      <c r="I716" s="192"/>
      <c r="J716" s="167"/>
      <c r="K716" s="5"/>
      <c r="L716" s="167" t="str">
        <f t="shared" si="51"/>
        <v/>
      </c>
      <c r="M716" s="5" t="e">
        <f t="shared" si="52"/>
        <v>#N/A</v>
      </c>
      <c r="N716" s="3" t="str">
        <f t="shared" si="53"/>
        <v/>
      </c>
    </row>
    <row r="717" spans="1:14" x14ac:dyDescent="0.2">
      <c r="A717" s="202"/>
      <c r="B717" s="204" t="e">
        <f>VLOOKUP(A717,Adr!A:B,2,FALSE)</f>
        <v>#N/A</v>
      </c>
      <c r="C717" s="169"/>
      <c r="D717" s="172"/>
      <c r="E717" s="173"/>
      <c r="F717" s="166"/>
      <c r="G717" s="169"/>
      <c r="H717" s="169"/>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66"/>
      <c r="G718" s="169"/>
      <c r="H718" s="169"/>
      <c r="I718" s="192"/>
      <c r="J718" s="167"/>
      <c r="K718" s="5"/>
      <c r="L718" s="167" t="str">
        <f t="shared" si="51"/>
        <v/>
      </c>
      <c r="M718" s="5" t="e">
        <f t="shared" si="52"/>
        <v>#N/A</v>
      </c>
      <c r="N718" s="3" t="str">
        <f t="shared" si="53"/>
        <v/>
      </c>
    </row>
    <row r="719" spans="1:14" x14ac:dyDescent="0.2">
      <c r="A719" s="198"/>
      <c r="B719" s="204" t="e">
        <f>VLOOKUP(A719,Adr!A:B,2,FALSE)</f>
        <v>#N/A</v>
      </c>
      <c r="C719" s="169"/>
      <c r="D719" s="172"/>
      <c r="E719" s="173"/>
      <c r="F719" s="166"/>
      <c r="G719" s="169"/>
      <c r="H719" s="169"/>
      <c r="I719" s="192"/>
      <c r="J719" s="167"/>
      <c r="K719" s="5"/>
      <c r="L719" s="167" t="str">
        <f t="shared" si="51"/>
        <v/>
      </c>
      <c r="M719" s="5" t="e">
        <f t="shared" si="52"/>
        <v>#N/A</v>
      </c>
      <c r="N719" s="3" t="str">
        <f t="shared" si="53"/>
        <v/>
      </c>
    </row>
    <row r="720" spans="1:14" x14ac:dyDescent="0.2">
      <c r="A720" s="198"/>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82"/>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90"/>
      <c r="D722" s="172"/>
      <c r="E722" s="173"/>
      <c r="F722" s="182"/>
      <c r="G722" s="185"/>
      <c r="H722" s="185"/>
      <c r="I722" s="167"/>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66"/>
      <c r="B724" s="204" t="e">
        <f>VLOOKUP(A724,Adr!A:B,2,FALSE)</f>
        <v>#N/A</v>
      </c>
      <c r="C724" s="169"/>
      <c r="D724" s="172"/>
      <c r="E724" s="173"/>
      <c r="F724" s="166"/>
      <c r="G724" s="169"/>
      <c r="H724" s="169"/>
      <c r="I724" s="192"/>
      <c r="J724" s="167"/>
      <c r="K724" s="5"/>
      <c r="L724" s="167" t="str">
        <f t="shared" si="51"/>
        <v/>
      </c>
      <c r="M724" s="5" t="e">
        <f t="shared" si="52"/>
        <v>#N/A</v>
      </c>
      <c r="N724" s="3" t="str">
        <f t="shared" si="53"/>
        <v/>
      </c>
    </row>
    <row r="725" spans="1:14" x14ac:dyDescent="0.2">
      <c r="A725" s="166"/>
      <c r="B725" s="204" t="e">
        <f>VLOOKUP(A725,Adr!A:B,2,FALSE)</f>
        <v>#N/A</v>
      </c>
      <c r="C725" s="185"/>
      <c r="D725" s="187"/>
      <c r="E725" s="173"/>
      <c r="F725" s="182"/>
      <c r="G725" s="185"/>
      <c r="H725" s="185"/>
      <c r="I725" s="192"/>
      <c r="J725" s="167"/>
      <c r="K725" s="5"/>
      <c r="L725" s="167" t="str">
        <f t="shared" si="51"/>
        <v/>
      </c>
      <c r="M725" s="5" t="e">
        <f t="shared" si="52"/>
        <v>#N/A</v>
      </c>
      <c r="N725" s="3" t="str">
        <f t="shared" si="53"/>
        <v/>
      </c>
    </row>
    <row r="726" spans="1:14" x14ac:dyDescent="0.2">
      <c r="A726" s="166"/>
      <c r="B726" s="204" t="e">
        <f>VLOOKUP(A726,Adr!A:B,2,FALSE)</f>
        <v>#N/A</v>
      </c>
      <c r="C726" s="185"/>
      <c r="D726" s="187"/>
      <c r="E726" s="173"/>
      <c r="F726" s="182"/>
      <c r="G726" s="185"/>
      <c r="H726" s="185"/>
      <c r="I726" s="192"/>
      <c r="J726" s="167"/>
      <c r="K726" s="5"/>
      <c r="L726" s="167" t="str">
        <f t="shared" si="51"/>
        <v/>
      </c>
      <c r="M726" s="5" t="e">
        <f t="shared" si="52"/>
        <v>#N/A</v>
      </c>
      <c r="N726" s="3" t="str">
        <f t="shared" si="53"/>
        <v/>
      </c>
    </row>
    <row r="727" spans="1:14" x14ac:dyDescent="0.2">
      <c r="A727" s="166"/>
      <c r="B727" s="204" t="e">
        <f>VLOOKUP(A727,Adr!A:B,2,FALSE)</f>
        <v>#N/A</v>
      </c>
      <c r="C727" s="190"/>
      <c r="D727" s="172"/>
      <c r="E727" s="173"/>
      <c r="F727" s="182"/>
      <c r="G727" s="185"/>
      <c r="H727" s="185"/>
      <c r="I727" s="167"/>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82"/>
      <c r="B748" s="204" t="e">
        <f>VLOOKUP(A748,Adr!A:B,2,FALSE)</f>
        <v>#N/A</v>
      </c>
      <c r="C748" s="185"/>
      <c r="D748" s="187"/>
      <c r="E748" s="230"/>
      <c r="F748" s="182"/>
      <c r="G748" s="185"/>
      <c r="H748" s="185"/>
      <c r="I748" s="192"/>
      <c r="J748" s="167"/>
      <c r="K748" s="5"/>
      <c r="L748" s="167" t="str">
        <f t="shared" si="51"/>
        <v/>
      </c>
      <c r="M748" s="5" t="e">
        <f t="shared" si="52"/>
        <v>#N/A</v>
      </c>
      <c r="N748" s="3" t="str">
        <f t="shared" si="53"/>
        <v/>
      </c>
    </row>
    <row r="749" spans="1:14" x14ac:dyDescent="0.2">
      <c r="A749" s="182"/>
      <c r="B749" s="204" t="e">
        <f>VLOOKUP(A749,Adr!A:B,2,FALSE)</f>
        <v>#N/A</v>
      </c>
      <c r="C749" s="185"/>
      <c r="D749" s="187"/>
      <c r="E749" s="230"/>
      <c r="F749" s="182"/>
      <c r="G749" s="185"/>
      <c r="H749" s="185"/>
      <c r="I749" s="192"/>
      <c r="J749" s="167"/>
      <c r="K749" s="5"/>
      <c r="L749" s="167" t="str">
        <f t="shared" si="51"/>
        <v/>
      </c>
      <c r="M749" s="5" t="e">
        <f t="shared" si="52"/>
        <v>#N/A</v>
      </c>
      <c r="N749" s="3" t="str">
        <f t="shared" si="53"/>
        <v/>
      </c>
    </row>
    <row r="750" spans="1:14" x14ac:dyDescent="0.2">
      <c r="A750" s="182"/>
      <c r="B750" s="204" t="e">
        <f>VLOOKUP(A750,Adr!A:B,2,FALSE)</f>
        <v>#N/A</v>
      </c>
      <c r="C750" s="185"/>
      <c r="D750" s="187"/>
      <c r="E750" s="230"/>
      <c r="F750" s="182"/>
      <c r="G750" s="185"/>
      <c r="H750" s="185"/>
      <c r="I750" s="192"/>
      <c r="J750" s="167"/>
      <c r="K750" s="5"/>
      <c r="L750" s="167" t="str">
        <f t="shared" si="51"/>
        <v/>
      </c>
      <c r="M750" s="5" t="e">
        <f t="shared" si="52"/>
        <v>#N/A</v>
      </c>
      <c r="N750" s="3" t="str">
        <f t="shared" si="53"/>
        <v/>
      </c>
    </row>
    <row r="751" spans="1:14" x14ac:dyDescent="0.2">
      <c r="A751" s="182"/>
      <c r="B751" s="204" t="e">
        <f>VLOOKUP(A751,Adr!A:B,2,FALSE)</f>
        <v>#N/A</v>
      </c>
      <c r="C751" s="185"/>
      <c r="D751" s="187"/>
      <c r="E751" s="230"/>
      <c r="F751" s="182"/>
      <c r="G751" s="185"/>
      <c r="H751" s="185"/>
      <c r="I751" s="192"/>
      <c r="J751" s="167"/>
      <c r="K751" s="5"/>
      <c r="L751" s="167" t="str">
        <f t="shared" si="51"/>
        <v/>
      </c>
      <c r="M751" s="5" t="e">
        <f t="shared" si="52"/>
        <v>#N/A</v>
      </c>
      <c r="N751" s="3" t="str">
        <f t="shared" si="53"/>
        <v/>
      </c>
    </row>
    <row r="752" spans="1:14" x14ac:dyDescent="0.2">
      <c r="A752" s="166"/>
      <c r="B752" s="204" t="e">
        <f>VLOOKUP(A752,Adr!A:B,2,FALSE)</f>
        <v>#N/A</v>
      </c>
      <c r="C752" s="196"/>
      <c r="D752" s="186"/>
      <c r="E752" s="173"/>
      <c r="F752" s="166"/>
      <c r="G752" s="169"/>
      <c r="H752" s="169"/>
      <c r="I752" s="167"/>
      <c r="J752" s="167"/>
      <c r="K752" s="5"/>
      <c r="L752" s="167" t="str">
        <f t="shared" si="51"/>
        <v/>
      </c>
      <c r="M752" s="5" t="e">
        <f t="shared" si="52"/>
        <v>#N/A</v>
      </c>
      <c r="N752" s="3" t="str">
        <f t="shared" si="53"/>
        <v/>
      </c>
    </row>
    <row r="753" spans="1:14" x14ac:dyDescent="0.2">
      <c r="A753" s="166"/>
      <c r="B753" s="204" t="e">
        <f>VLOOKUP(A753,Adr!A:B,2,FALSE)</f>
        <v>#N/A</v>
      </c>
      <c r="C753" s="196"/>
      <c r="D753" s="186"/>
      <c r="E753" s="173"/>
      <c r="F753" s="166"/>
      <c r="G753" s="169"/>
      <c r="H753" s="169"/>
      <c r="I753" s="167"/>
      <c r="J753" s="167"/>
      <c r="K753" s="5"/>
      <c r="L753" s="167" t="str">
        <f t="shared" si="51"/>
        <v/>
      </c>
      <c r="M753" s="5" t="e">
        <f t="shared" si="52"/>
        <v>#N/A</v>
      </c>
      <c r="N753" s="3" t="str">
        <f t="shared" si="53"/>
        <v/>
      </c>
    </row>
    <row r="754" spans="1:14" x14ac:dyDescent="0.2">
      <c r="A754" s="166"/>
      <c r="B754" s="204" t="e">
        <f>VLOOKUP(A754,Adr!A:B,2,FALSE)</f>
        <v>#N/A</v>
      </c>
      <c r="C754" s="196"/>
      <c r="D754" s="186"/>
      <c r="E754" s="173"/>
      <c r="F754" s="166"/>
      <c r="G754" s="169"/>
      <c r="H754" s="169"/>
      <c r="I754" s="167"/>
      <c r="J754" s="167"/>
      <c r="K754" s="5"/>
      <c r="L754" s="167" t="str">
        <f t="shared" si="51"/>
        <v/>
      </c>
      <c r="M754" s="5" t="e">
        <f t="shared" si="52"/>
        <v>#N/A</v>
      </c>
      <c r="N754" s="3" t="str">
        <f t="shared" si="53"/>
        <v/>
      </c>
    </row>
    <row r="755" spans="1:14" x14ac:dyDescent="0.2">
      <c r="A755" s="166"/>
      <c r="B755" s="204" t="e">
        <f>VLOOKUP(A755,Adr!A:B,2,FALSE)</f>
        <v>#N/A</v>
      </c>
      <c r="C755" s="196"/>
      <c r="D755" s="186"/>
      <c r="E755" s="173"/>
      <c r="F755" s="166"/>
      <c r="G755" s="169"/>
      <c r="H755" s="169"/>
      <c r="I755" s="167"/>
      <c r="J755" s="167"/>
      <c r="K755" s="5"/>
      <c r="L755" s="167" t="str">
        <f t="shared" si="51"/>
        <v/>
      </c>
      <c r="M755" s="5" t="e">
        <f t="shared" si="52"/>
        <v>#N/A</v>
      </c>
      <c r="N755" s="3" t="str">
        <f t="shared" si="53"/>
        <v/>
      </c>
    </row>
    <row r="756" spans="1:14" x14ac:dyDescent="0.2">
      <c r="A756" s="182"/>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90"/>
      <c r="D757" s="172"/>
      <c r="E757" s="173"/>
      <c r="F757" s="182"/>
      <c r="G757" s="185"/>
      <c r="H757" s="185"/>
      <c r="I757" s="167"/>
      <c r="J757" s="167"/>
      <c r="K757" s="5"/>
      <c r="L757" s="167" t="str">
        <f t="shared" si="51"/>
        <v/>
      </c>
      <c r="M757" s="5" t="e">
        <f t="shared" si="52"/>
        <v>#N/A</v>
      </c>
      <c r="N757" s="3" t="str">
        <f t="shared" si="53"/>
        <v/>
      </c>
    </row>
    <row r="758" spans="1:14" x14ac:dyDescent="0.2">
      <c r="A758" s="166"/>
      <c r="B758" s="204" t="e">
        <f>VLOOKUP(A758,Adr!A:B,2,FALSE)</f>
        <v>#N/A</v>
      </c>
      <c r="C758" s="190"/>
      <c r="D758" s="172"/>
      <c r="E758" s="173"/>
      <c r="F758" s="182"/>
      <c r="G758" s="185"/>
      <c r="H758" s="185"/>
      <c r="I758" s="167"/>
      <c r="J758" s="167"/>
      <c r="K758" s="5"/>
      <c r="L758" s="167" t="str">
        <f t="shared" si="51"/>
        <v/>
      </c>
      <c r="M758" s="5" t="e">
        <f t="shared" si="52"/>
        <v>#N/A</v>
      </c>
      <c r="N758" s="3" t="str">
        <f t="shared" si="53"/>
        <v/>
      </c>
    </row>
    <row r="759" spans="1:14" x14ac:dyDescent="0.2">
      <c r="A759" s="166"/>
      <c r="B759" s="204" t="e">
        <f>VLOOKUP(A759,Adr!A:B,2,FALSE)</f>
        <v>#N/A</v>
      </c>
      <c r="C759" s="185"/>
      <c r="D759" s="187"/>
      <c r="E759" s="173"/>
      <c r="F759" s="182"/>
      <c r="G759" s="185"/>
      <c r="H759" s="185"/>
      <c r="I759" s="192"/>
      <c r="J759" s="167"/>
      <c r="K759" s="5"/>
      <c r="L759" s="167" t="str">
        <f t="shared" si="51"/>
        <v/>
      </c>
      <c r="M759" s="5" t="e">
        <f t="shared" si="52"/>
        <v>#N/A</v>
      </c>
      <c r="N759" s="3" t="str">
        <f t="shared" si="53"/>
        <v/>
      </c>
    </row>
    <row r="760" spans="1:14" x14ac:dyDescent="0.2">
      <c r="A760" s="166"/>
      <c r="B760" s="204" t="e">
        <f>VLOOKUP(A760,Adr!A:B,2,FALSE)</f>
        <v>#N/A</v>
      </c>
      <c r="C760" s="185"/>
      <c r="D760" s="187"/>
      <c r="E760" s="173"/>
      <c r="F760" s="182"/>
      <c r="G760" s="185"/>
      <c r="H760" s="185"/>
      <c r="I760" s="192"/>
      <c r="J760" s="167"/>
      <c r="K760" s="5"/>
      <c r="L760" s="167" t="str">
        <f t="shared" si="51"/>
        <v/>
      </c>
      <c r="M760" s="5" t="e">
        <f t="shared" si="52"/>
        <v>#N/A</v>
      </c>
      <c r="N760" s="3" t="str">
        <f t="shared" si="53"/>
        <v/>
      </c>
    </row>
    <row r="761" spans="1:14" x14ac:dyDescent="0.2">
      <c r="A761" s="166"/>
      <c r="B761" s="204" t="e">
        <f>VLOOKUP(A761,Adr!A:B,2,FALSE)</f>
        <v>#N/A</v>
      </c>
      <c r="C761" s="185"/>
      <c r="D761" s="187"/>
      <c r="E761" s="173"/>
      <c r="F761" s="182"/>
      <c r="G761" s="185"/>
      <c r="H761" s="185"/>
      <c r="I761" s="192"/>
      <c r="J761" s="167"/>
      <c r="K761" s="5"/>
      <c r="L761" s="167" t="str">
        <f t="shared" si="51"/>
        <v/>
      </c>
      <c r="M761" s="5" t="e">
        <f t="shared" si="52"/>
        <v>#N/A</v>
      </c>
      <c r="N761" s="3" t="str">
        <f t="shared" si="53"/>
        <v/>
      </c>
    </row>
    <row r="762" spans="1:14" x14ac:dyDescent="0.2">
      <c r="A762" s="182"/>
      <c r="B762" s="204" t="e">
        <f>VLOOKUP(A762,Adr!A:B,2,FALSE)</f>
        <v>#N/A</v>
      </c>
      <c r="C762" s="185"/>
      <c r="D762" s="187"/>
      <c r="E762" s="230"/>
      <c r="F762" s="182"/>
      <c r="G762" s="185"/>
      <c r="H762" s="185"/>
      <c r="I762" s="192"/>
      <c r="J762" s="167"/>
      <c r="K762" s="5"/>
      <c r="L762" s="167" t="str">
        <f t="shared" si="51"/>
        <v/>
      </c>
      <c r="M762" s="5" t="e">
        <f t="shared" si="52"/>
        <v>#N/A</v>
      </c>
      <c r="N762" s="3" t="str">
        <f t="shared" si="5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topLeftCell="A12" zoomScaleNormal="100" workbookViewId="0">
      <selection activeCell="F9" sqref="F9"/>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80" t="str">
        <f>Spolu!C3&amp;", "&amp;Spolu!C6</f>
        <v>Handball Club Pezinok, Na Bielenisku 4, Pezinok, 902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1"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5" customHeight="1" thickBot="1" x14ac:dyDescent="0.3">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35605472</v>
      </c>
      <c r="E18" s="147" t="s">
        <v>1276</v>
      </c>
      <c r="F18" s="282">
        <v>421947749446</v>
      </c>
      <c r="N18" s="137" t="str">
        <f t="shared" si="0"/>
        <v xml:space="preserve">r - </v>
      </c>
      <c r="O18" s="137" t="s">
        <v>368</v>
      </c>
    </row>
    <row r="19" spans="1:16" x14ac:dyDescent="0.25">
      <c r="E19" s="147" t="s">
        <v>1277</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1278</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2025-01-23T13:30:36Z</cp:lastPrinted>
  <dcterms:created xsi:type="dcterms:W3CDTF">2017-02-20T06:20:12Z</dcterms:created>
  <dcterms:modified xsi:type="dcterms:W3CDTF">2025-12-09T08:04:17Z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