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Uctovna zavierka\Rok 2020\"/>
    </mc:Choice>
  </mc:AlternateContent>
  <xr:revisionPtr revIDLastSave="0" documentId="13_ncr:1_{68E8AB0D-2A37-40F4-AFB4-189493896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1" i="1" l="1"/>
  <c r="C88" i="1"/>
  <c r="C86" i="1"/>
  <c r="C85" i="1"/>
  <c r="C82" i="1"/>
  <c r="C81" i="1"/>
  <c r="C80" i="1"/>
  <c r="C79" i="1"/>
  <c r="C77" i="1"/>
  <c r="C76" i="1"/>
  <c r="C75" i="1"/>
  <c r="C74" i="1"/>
  <c r="C98" i="1" l="1"/>
  <c r="C89" i="1" l="1"/>
  <c r="C64" i="1" l="1"/>
  <c r="C9" i="1"/>
  <c r="C110" i="1"/>
  <c r="C94" i="1"/>
  <c r="C90" i="1"/>
  <c r="C87" i="1"/>
  <c r="C70" i="1"/>
  <c r="C69" i="1"/>
  <c r="C68" i="1"/>
  <c r="C67" i="1"/>
  <c r="C66" i="1"/>
  <c r="C65" i="1"/>
  <c r="C63" i="1"/>
  <c r="C59" i="1"/>
  <c r="C92" i="1" l="1"/>
  <c r="C60" i="1" l="1"/>
  <c r="C96" i="1" l="1"/>
  <c r="C17" i="1" l="1"/>
  <c r="C16" i="1" s="1"/>
  <c r="C23" i="1" l="1"/>
  <c r="C31" i="1"/>
  <c r="C99" i="1" l="1"/>
  <c r="C108" i="1" l="1"/>
  <c r="C107" i="1" l="1"/>
  <c r="C84" i="1" l="1"/>
  <c r="C58" i="1" l="1"/>
  <c r="C119" i="1"/>
  <c r="C118" i="1" s="1"/>
  <c r="C117" i="1" s="1"/>
  <c r="C48" i="1" l="1"/>
  <c r="C40" i="1"/>
  <c r="C45" i="1"/>
  <c r="C30" i="1"/>
  <c r="C29" i="1" s="1"/>
  <c r="C22" i="1"/>
  <c r="C21" i="1" s="1"/>
  <c r="C14" i="1"/>
  <c r="C8" i="1"/>
  <c r="C7" i="1" s="1"/>
  <c r="C20" i="1" l="1"/>
  <c r="C5" i="1" s="1"/>
  <c r="C109" i="1"/>
  <c r="C102" i="1"/>
  <c r="C101" i="1" l="1"/>
  <c r="C121" i="1"/>
  <c r="C115" i="1"/>
  <c r="C72" i="1"/>
  <c r="C62" i="1"/>
  <c r="C56" i="1" l="1"/>
  <c r="C54" i="1" s="1"/>
</calcChain>
</file>

<file path=xl/sharedStrings.xml><?xml version="1.0" encoding="utf-8"?>
<sst xmlns="http://schemas.openxmlformats.org/spreadsheetml/2006/main" count="141" uniqueCount="132">
  <si>
    <t>v eurách</t>
  </si>
  <si>
    <t>Fond na podporu športu</t>
  </si>
  <si>
    <t>Výdavky spolu</t>
  </si>
  <si>
    <t>Bežné výdavky, v tom:</t>
  </si>
  <si>
    <t>Tovary a služby, v tom:</t>
  </si>
  <si>
    <t>Bežné transfery, v tom:</t>
  </si>
  <si>
    <t>v rámci sektora VS</t>
  </si>
  <si>
    <t>Verejnej vysokej škole</t>
  </si>
  <si>
    <t xml:space="preserve">Obci okrem transferu na úhradu nákladov preneseného výkonu štátnej správy </t>
  </si>
  <si>
    <t xml:space="preserve">Vyššiemu územnému celku okrem transferu na úhradu nákladov preneseného výkonu </t>
  </si>
  <si>
    <t>Splácanie úrokov a ostatné platby s úvermi</t>
  </si>
  <si>
    <t>Kapitálové výdavky, v tom:</t>
  </si>
  <si>
    <t>Obstarávanie kapitálových aktív, v tom:</t>
  </si>
  <si>
    <t>Kapitálové transfery, v tom:</t>
  </si>
  <si>
    <t>Obci</t>
  </si>
  <si>
    <t>Vyššiemu územnému celku</t>
  </si>
  <si>
    <t>611</t>
  </si>
  <si>
    <t>Tarifný plat, osobný plat, základný plat</t>
  </si>
  <si>
    <t>614</t>
  </si>
  <si>
    <t>Odmeny</t>
  </si>
  <si>
    <t>Poistné do Všeobecnej zdravotnej poisťovne</t>
  </si>
  <si>
    <t>Poistné do ostatných zdravotných poisťovní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</si>
  <si>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</si>
  <si>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</si>
  <si>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</si>
  <si>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</si>
  <si>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</si>
  <si>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Poistné a príspevok do poisťovní, v tom:</t>
  </si>
  <si>
    <t>Mzdy, platy, služobné príjmy a ostatné osobné vyrovnania v tom:</t>
  </si>
  <si>
    <t>631001</t>
  </si>
  <si>
    <t>632005</t>
  </si>
  <si>
    <t>633002</t>
  </si>
  <si>
    <t>633003</t>
  </si>
  <si>
    <t>633006</t>
  </si>
  <si>
    <t>633013</t>
  </si>
  <si>
    <t>634001</t>
  </si>
  <si>
    <t>636001</t>
  </si>
  <si>
    <t>634003</t>
  </si>
  <si>
    <t>634005</t>
  </si>
  <si>
    <t>637004</t>
  </si>
  <si>
    <t>637005</t>
  </si>
  <si>
    <t>637012</t>
  </si>
  <si>
    <t>637014</t>
  </si>
  <si>
    <t>637016</t>
  </si>
  <si>
    <t>637027</t>
  </si>
  <si>
    <t>637030</t>
  </si>
  <si>
    <t>637031</t>
  </si>
  <si>
    <t>Cestovné náhrady tuzemské</t>
  </si>
  <si>
    <t>Výpočtová technika</t>
  </si>
  <si>
    <t>Telekomunikačná technika</t>
  </si>
  <si>
    <t>Všeobecný materiál</t>
  </si>
  <si>
    <t>Softvér a licencie</t>
  </si>
  <si>
    <t>Palivo, mazivá, oleje, špeciálne kvapaliny</t>
  </si>
  <si>
    <t>Poistenie</t>
  </si>
  <si>
    <t>Karty, známky, poplatky</t>
  </si>
  <si>
    <t>Nájomné za nájom budov, objektov alebo ich častí</t>
  </si>
  <si>
    <t>Všeobecné služby</t>
  </si>
  <si>
    <t>Špeciálne služby</t>
  </si>
  <si>
    <t>Poplatky a odvody</t>
  </si>
  <si>
    <t>Stravovanie</t>
  </si>
  <si>
    <t>Prídel do sociálneho fondu</t>
  </si>
  <si>
    <t>Odmeny zamestnancov mimopracovného pomeru</t>
  </si>
  <si>
    <t>Preddavky</t>
  </si>
  <si>
    <t>Pokuty a penále</t>
  </si>
  <si>
    <t>Ostatným subjektom verejnej správy</t>
  </si>
  <si>
    <t>Na rezervný fond solidarity</t>
  </si>
  <si>
    <t>nefinančným subjektom</t>
  </si>
  <si>
    <t>Ostatnej právnickej osobe</t>
  </si>
  <si>
    <t>Nedaňové príjmy, v tom:</t>
  </si>
  <si>
    <t>Administratívne poplatky a iné poplatky, v tom:</t>
  </si>
  <si>
    <t>Administratívne poplatky</t>
  </si>
  <si>
    <t>Pokuty, penále a iné sankcie</t>
  </si>
  <si>
    <t>Poplatky a platby z nepriem. a náh. pred. a služieb (tržby)</t>
  </si>
  <si>
    <t>Ďalšie admin. poplatky a iné poplatky a platby</t>
  </si>
  <si>
    <t xml:space="preserve">Kapitálové príjmy   </t>
  </si>
  <si>
    <t>Úroky z úverov, vkladov, z toho:</t>
  </si>
  <si>
    <t>Z účtov finančného hospodárenia</t>
  </si>
  <si>
    <t>Iné nedaňové príjmy</t>
  </si>
  <si>
    <t>Granty a transfery, v tom:</t>
  </si>
  <si>
    <t xml:space="preserve">  Tuzemské bežné granty a transfery, z toho: </t>
  </si>
  <si>
    <t xml:space="preserve">  Transfery v rámci verejnej správy, z toho:</t>
  </si>
  <si>
    <t>312001</t>
  </si>
  <si>
    <t xml:space="preserve">   zo štátneho rozpočtu zdroj 111,z toho:</t>
  </si>
  <si>
    <t>príspevok zo ŠR  § 22 ods.1</t>
  </si>
  <si>
    <t>príspevok zo ŠR</t>
  </si>
  <si>
    <t xml:space="preserve">                                     zdroj EÚ                                      </t>
  </si>
  <si>
    <t xml:space="preserve">                                     zdroj spolufinancovanie zo ŠR</t>
  </si>
  <si>
    <t>31200x</t>
  </si>
  <si>
    <t xml:space="preserve">   zo (špecikovať subjekt verejnej správy)</t>
  </si>
  <si>
    <t xml:space="preserve">  Tuzemské kapitálové granty a transfery, z toho:</t>
  </si>
  <si>
    <t xml:space="preserve">   zo štátneho rozpočtu zdroj 111,z toho: </t>
  </si>
  <si>
    <t>32200x</t>
  </si>
  <si>
    <t xml:space="preserve">   Zahraničné granty</t>
  </si>
  <si>
    <t>Príjmy z transakcií s fin. akt. a pas., v tom: (FO)</t>
  </si>
  <si>
    <t xml:space="preserve">  Zo splátok tuz. úverov, pôžičiek a náv. fin. výp. (len istín)</t>
  </si>
  <si>
    <t>41100x</t>
  </si>
  <si>
    <t xml:space="preserve">    (špecikovať subjekt verejnej správy)</t>
  </si>
  <si>
    <t xml:space="preserve">  Zo splátok zahr. úverov, pôžičiek a náv. fin. výp. (len istín)</t>
  </si>
  <si>
    <t xml:space="preserve">  Z predaja majetkových účastí</t>
  </si>
  <si>
    <t xml:space="preserve">  Z predaja privatizovaného majetku FNM SR a SPF</t>
  </si>
  <si>
    <t xml:space="preserve">  Z ostatných finančných operácií</t>
  </si>
  <si>
    <t>453</t>
  </si>
  <si>
    <t xml:space="preserve">Zostatok prostr. z predch. roka </t>
  </si>
  <si>
    <t>Prijaté úvery (FO)</t>
  </si>
  <si>
    <t>Tuzemské úvery, pôžičky a návratné fin. vypomoci</t>
  </si>
  <si>
    <t>Zahraničné úvery, pôžičky a návratné fin. vypomoci</t>
  </si>
  <si>
    <t>Príjmy spolu</t>
  </si>
  <si>
    <t>637001</t>
  </si>
  <si>
    <t>Školenia, kurzy, semináre, porady, konferencie</t>
  </si>
  <si>
    <t>nákup pozemkov a nehmotných aktív</t>
  </si>
  <si>
    <t>634004</t>
  </si>
  <si>
    <t>Prepravné a nájom dopravných prostriedkov</t>
  </si>
  <si>
    <t>632003</t>
  </si>
  <si>
    <t>jednotlivcom a neziskovým právnickým osobám</t>
  </si>
  <si>
    <t>Na nemocenské dávky</t>
  </si>
  <si>
    <t>637037</t>
  </si>
  <si>
    <t>637032</t>
  </si>
  <si>
    <t>Mylné platby</t>
  </si>
  <si>
    <t>Vrátenie poplatkov INFRA</t>
  </si>
  <si>
    <t>Ostatné príjmy</t>
  </si>
  <si>
    <t>Iné</t>
  </si>
  <si>
    <t>633016</t>
  </si>
  <si>
    <t>Reprezentačné</t>
  </si>
  <si>
    <t>Poštové služby</t>
  </si>
  <si>
    <t>Telekomunikačné služby</t>
  </si>
  <si>
    <t>632004</t>
  </si>
  <si>
    <t>Komunikačná infraštruktúra</t>
  </si>
  <si>
    <t>softvéru</t>
  </si>
  <si>
    <t>637035</t>
  </si>
  <si>
    <t>Dane</t>
  </si>
  <si>
    <t>635004</t>
  </si>
  <si>
    <t>Opravy prevádzkových strojov, prístrojov, zariadení, techniky a náradia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</si>
</sst>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 indent="2"/>
    </xf>
    <xf numFmtId="0" fontId="8" fillId="0" borderId="2" xfId="0" applyFont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4" fontId="6" fillId="0" borderId="2" xfId="0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indent="2"/>
    </xf>
    <xf numFmtId="0" fontId="7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2"/>
    </xf>
    <xf numFmtId="0" fontId="11" fillId="0" borderId="2" xfId="0" applyFont="1" applyFill="1" applyBorder="1" applyAlignment="1">
      <alignment horizontal="right" vertical="center" wrapText="1" indent="2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/>
    </xf>
    <xf numFmtId="4" fontId="4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indent="1"/>
    </xf>
    <xf numFmtId="4" fontId="6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" fontId="7" fillId="2" borderId="2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6" fillId="0" borderId="2" xfId="0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4">
    <cellStyle name="Normálna" xfId="0" builtinId="0"/>
    <cellStyle name="Normálna 11" xfId="3" xr:uid="{00000000-0005-0000-0000-000000000000}"/>
    <cellStyle name="Normálna 15 2" xfId="2" xr:uid="{00000000-0005-0000-0000-000001000000}"/>
    <cellStyle name="normální_preBetku_UDZS_rozpocet 2007 - 200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/>
  </sheetViews>
  <sheetFormatPr defaultRowHeight="14.4" x14ac:dyDescent="0.3"/>
  <cols>
    <col min="2" max="2" width="42.6640625" customWidth="1"/>
    <col min="3" max="3" width="11.6640625" bestFit="1" customWidth="1"/>
  </cols>
  <sheetData>
    <row r="1" spans="1:5" ht="12.75" customHeight="1" x14ac:dyDescent="0.3">
      <c r="A1" s="1"/>
      <c r="B1" s="1"/>
      <c r="C1" s="1"/>
    </row>
    <row r="2" spans="1:5" ht="12.75" customHeight="1" x14ac:dyDescent="0.3">
      <c r="A2" s="1"/>
      <c r="B2" s="1"/>
      <c r="C2" s="1"/>
    </row>
    <row r="3" spans="1:5" ht="14.25" customHeight="1" x14ac:dyDescent="0.3">
      <c r="A3" s="2" t="s">
        <v>0</v>
      </c>
      <c r="B3" s="2"/>
      <c r="C3" s="1"/>
    </row>
    <row r="4" spans="1:5" ht="12.75" customHeight="1" x14ac:dyDescent="0.3">
      <c r="A4" s="58" t="s">
        <v>1</v>
      </c>
      <c r="B4" s="59"/>
      <c r="C4" s="26">
        <v>2021</v>
      </c>
    </row>
    <row r="5" spans="1:5" ht="12.75" customHeight="1" x14ac:dyDescent="0.3">
      <c r="A5" s="60" t="s">
        <v>106</v>
      </c>
      <c r="B5" s="60"/>
      <c r="C5" s="55">
        <f>C7+C20+C39+C48</f>
        <v>55247009.020000003</v>
      </c>
    </row>
    <row r="6" spans="1:5" ht="12.75" customHeight="1" x14ac:dyDescent="0.3">
      <c r="A6" s="53"/>
      <c r="B6" s="53"/>
      <c r="C6" s="26"/>
    </row>
    <row r="7" spans="1:5" ht="12.75" customHeight="1" x14ac:dyDescent="0.3">
      <c r="A7" s="27">
        <v>200</v>
      </c>
      <c r="B7" s="27" t="s">
        <v>68</v>
      </c>
      <c r="C7" s="44">
        <f>C8+C13+C14+C16</f>
        <v>47009.02</v>
      </c>
    </row>
    <row r="8" spans="1:5" ht="12.75" customHeight="1" x14ac:dyDescent="0.3">
      <c r="A8" s="19">
        <v>220</v>
      </c>
      <c r="B8" s="40" t="s">
        <v>69</v>
      </c>
      <c r="C8" s="24">
        <f>C9+C10+C11+C12</f>
        <v>46439.02</v>
      </c>
    </row>
    <row r="9" spans="1:5" ht="12.75" customHeight="1" x14ac:dyDescent="0.3">
      <c r="A9" s="41">
        <v>221</v>
      </c>
      <c r="B9" s="29" t="s">
        <v>70</v>
      </c>
      <c r="C9" s="18">
        <f>46060.32+4.7+24+350</f>
        <v>46439.02</v>
      </c>
      <c r="D9" s="56"/>
      <c r="E9" s="56"/>
    </row>
    <row r="10" spans="1:5" ht="12.75" customHeight="1" x14ac:dyDescent="0.3">
      <c r="A10" s="28">
        <v>222</v>
      </c>
      <c r="B10" s="29" t="s">
        <v>71</v>
      </c>
      <c r="C10" s="18">
        <v>0</v>
      </c>
    </row>
    <row r="11" spans="1:5" ht="12.75" customHeight="1" x14ac:dyDescent="0.3">
      <c r="A11" s="28">
        <v>223</v>
      </c>
      <c r="B11" s="29" t="s">
        <v>72</v>
      </c>
      <c r="C11" s="18">
        <v>0</v>
      </c>
    </row>
    <row r="12" spans="1:5" ht="12.75" customHeight="1" x14ac:dyDescent="0.3">
      <c r="A12" s="28">
        <v>229</v>
      </c>
      <c r="B12" s="29" t="s">
        <v>73</v>
      </c>
      <c r="C12" s="18">
        <v>0</v>
      </c>
    </row>
    <row r="13" spans="1:5" ht="12.75" customHeight="1" x14ac:dyDescent="0.3">
      <c r="A13" s="21">
        <v>230</v>
      </c>
      <c r="B13" s="43" t="s">
        <v>74</v>
      </c>
      <c r="C13" s="44">
        <v>0</v>
      </c>
    </row>
    <row r="14" spans="1:5" ht="12.75" customHeight="1" x14ac:dyDescent="0.3">
      <c r="A14" s="57">
        <v>240</v>
      </c>
      <c r="B14" s="45" t="s">
        <v>75</v>
      </c>
      <c r="C14" s="44">
        <f>C15</f>
        <v>0</v>
      </c>
    </row>
    <row r="15" spans="1:5" ht="12.75" customHeight="1" x14ac:dyDescent="0.3">
      <c r="A15" s="30">
        <v>243</v>
      </c>
      <c r="B15" s="31" t="s">
        <v>76</v>
      </c>
      <c r="C15" s="42">
        <v>0</v>
      </c>
    </row>
    <row r="16" spans="1:5" ht="12.75" customHeight="1" x14ac:dyDescent="0.3">
      <c r="A16" s="21">
        <v>290</v>
      </c>
      <c r="B16" s="43" t="s">
        <v>77</v>
      </c>
      <c r="C16" s="44">
        <f>C17</f>
        <v>570</v>
      </c>
    </row>
    <row r="17" spans="1:3" ht="12.75" customHeight="1" x14ac:dyDescent="0.3">
      <c r="A17" s="4">
        <v>292</v>
      </c>
      <c r="B17" s="29" t="s">
        <v>119</v>
      </c>
      <c r="C17" s="42">
        <f>C18</f>
        <v>570</v>
      </c>
    </row>
    <row r="18" spans="1:3" ht="12.75" customHeight="1" x14ac:dyDescent="0.3">
      <c r="A18" s="4">
        <v>292027</v>
      </c>
      <c r="B18" s="29" t="s">
        <v>120</v>
      </c>
      <c r="C18" s="42">
        <v>570</v>
      </c>
    </row>
    <row r="19" spans="1:3" ht="12.75" customHeight="1" x14ac:dyDescent="0.3">
      <c r="A19" s="4"/>
      <c r="B19" s="43"/>
      <c r="C19" s="44"/>
    </row>
    <row r="20" spans="1:3" ht="12.75" customHeight="1" x14ac:dyDescent="0.3">
      <c r="A20" s="7">
        <v>300</v>
      </c>
      <c r="B20" s="32" t="s">
        <v>78</v>
      </c>
      <c r="C20" s="49">
        <f>C21+C29+C37</f>
        <v>55200000</v>
      </c>
    </row>
    <row r="21" spans="1:3" ht="12.75" customHeight="1" x14ac:dyDescent="0.3">
      <c r="A21" s="46">
        <v>310</v>
      </c>
      <c r="B21" s="47" t="s">
        <v>79</v>
      </c>
      <c r="C21" s="44">
        <f>C22</f>
        <v>29500000</v>
      </c>
    </row>
    <row r="22" spans="1:3" ht="12.75" customHeight="1" x14ac:dyDescent="0.3">
      <c r="A22" s="33">
        <v>312</v>
      </c>
      <c r="B22" s="34" t="s">
        <v>80</v>
      </c>
      <c r="C22" s="42">
        <f>SUM(C23:C28)</f>
        <v>29500000</v>
      </c>
    </row>
    <row r="23" spans="1:3" ht="12.75" customHeight="1" x14ac:dyDescent="0.3">
      <c r="A23" s="33" t="s">
        <v>81</v>
      </c>
      <c r="B23" s="35" t="s">
        <v>82</v>
      </c>
      <c r="C23" s="42">
        <f>20000000+9500000</f>
        <v>29500000</v>
      </c>
    </row>
    <row r="24" spans="1:3" ht="12.75" customHeight="1" x14ac:dyDescent="0.3">
      <c r="A24" s="33"/>
      <c r="B24" s="36" t="s">
        <v>83</v>
      </c>
      <c r="C24" s="42">
        <v>0</v>
      </c>
    </row>
    <row r="25" spans="1:3" ht="12.75" customHeight="1" x14ac:dyDescent="0.3">
      <c r="A25" s="33"/>
      <c r="B25" s="36" t="s">
        <v>84</v>
      </c>
      <c r="C25" s="42">
        <v>0</v>
      </c>
    </row>
    <row r="26" spans="1:3" ht="12.75" customHeight="1" x14ac:dyDescent="0.3">
      <c r="A26" s="33"/>
      <c r="B26" s="35" t="s">
        <v>85</v>
      </c>
      <c r="C26" s="42">
        <v>0</v>
      </c>
    </row>
    <row r="27" spans="1:3" ht="12.75" customHeight="1" x14ac:dyDescent="0.3">
      <c r="A27" s="33"/>
      <c r="B27" s="35" t="s">
        <v>86</v>
      </c>
      <c r="C27" s="42">
        <v>0</v>
      </c>
    </row>
    <row r="28" spans="1:3" ht="12.75" customHeight="1" x14ac:dyDescent="0.3">
      <c r="A28" s="33" t="s">
        <v>87</v>
      </c>
      <c r="B28" s="37" t="s">
        <v>88</v>
      </c>
      <c r="C28" s="42">
        <v>0</v>
      </c>
    </row>
    <row r="29" spans="1:3" ht="12.75" customHeight="1" x14ac:dyDescent="0.3">
      <c r="A29" s="46">
        <v>320</v>
      </c>
      <c r="B29" s="48" t="s">
        <v>89</v>
      </c>
      <c r="C29" s="44">
        <f>C30</f>
        <v>25700000</v>
      </c>
    </row>
    <row r="30" spans="1:3" ht="12.75" customHeight="1" x14ac:dyDescent="0.3">
      <c r="A30" s="33">
        <v>322</v>
      </c>
      <c r="B30" s="35" t="s">
        <v>80</v>
      </c>
      <c r="C30" s="42">
        <f>SUM(C31:C36)</f>
        <v>25700000</v>
      </c>
    </row>
    <row r="31" spans="1:3" ht="12.75" customHeight="1" x14ac:dyDescent="0.3">
      <c r="A31" s="33">
        <v>322001</v>
      </c>
      <c r="B31" s="35" t="s">
        <v>90</v>
      </c>
      <c r="C31" s="42">
        <f>25700000</f>
        <v>25700000</v>
      </c>
    </row>
    <row r="32" spans="1:3" ht="12.75" customHeight="1" x14ac:dyDescent="0.3">
      <c r="A32" s="33"/>
      <c r="B32" s="36" t="s">
        <v>83</v>
      </c>
      <c r="C32" s="42">
        <v>0</v>
      </c>
    </row>
    <row r="33" spans="1:3" ht="12.75" customHeight="1" x14ac:dyDescent="0.3">
      <c r="A33" s="33"/>
      <c r="B33" s="36" t="s">
        <v>84</v>
      </c>
      <c r="C33" s="42">
        <v>0</v>
      </c>
    </row>
    <row r="34" spans="1:3" ht="12.75" customHeight="1" x14ac:dyDescent="0.3">
      <c r="A34" s="33">
        <v>322001</v>
      </c>
      <c r="B34" s="35" t="s">
        <v>85</v>
      </c>
      <c r="C34" s="42">
        <v>0</v>
      </c>
    </row>
    <row r="35" spans="1:3" ht="12.75" customHeight="1" x14ac:dyDescent="0.3">
      <c r="A35" s="33">
        <v>322001</v>
      </c>
      <c r="B35" s="35" t="s">
        <v>86</v>
      </c>
      <c r="C35" s="42">
        <v>0</v>
      </c>
    </row>
    <row r="36" spans="1:3" ht="12.75" customHeight="1" x14ac:dyDescent="0.3">
      <c r="A36" s="33" t="s">
        <v>91</v>
      </c>
      <c r="B36" s="35" t="s">
        <v>88</v>
      </c>
      <c r="C36" s="42">
        <v>0</v>
      </c>
    </row>
    <row r="37" spans="1:3" ht="12.75" customHeight="1" x14ac:dyDescent="0.3">
      <c r="A37" s="46">
        <v>330</v>
      </c>
      <c r="B37" s="48" t="s">
        <v>92</v>
      </c>
      <c r="C37" s="44">
        <v>0</v>
      </c>
    </row>
    <row r="38" spans="1:3" ht="12.75" customHeight="1" x14ac:dyDescent="0.3">
      <c r="A38" s="46"/>
      <c r="B38" s="48"/>
      <c r="C38" s="44"/>
    </row>
    <row r="39" spans="1:3" ht="12.75" customHeight="1" x14ac:dyDescent="0.3">
      <c r="A39" s="10">
        <v>400</v>
      </c>
      <c r="B39" s="27" t="s">
        <v>93</v>
      </c>
      <c r="C39" s="49">
        <v>0</v>
      </c>
    </row>
    <row r="40" spans="1:3" ht="12.75" customHeight="1" x14ac:dyDescent="0.3">
      <c r="A40" s="50">
        <v>410</v>
      </c>
      <c r="B40" s="51" t="s">
        <v>94</v>
      </c>
      <c r="C40" s="44">
        <f>C41</f>
        <v>0</v>
      </c>
    </row>
    <row r="41" spans="1:3" ht="12.75" customHeight="1" x14ac:dyDescent="0.3">
      <c r="A41" s="38" t="s">
        <v>95</v>
      </c>
      <c r="B41" s="35" t="s">
        <v>96</v>
      </c>
      <c r="C41" s="42">
        <v>0</v>
      </c>
    </row>
    <row r="42" spans="1:3" ht="12.75" customHeight="1" x14ac:dyDescent="0.3">
      <c r="A42" s="50">
        <v>420</v>
      </c>
      <c r="B42" s="51" t="s">
        <v>97</v>
      </c>
      <c r="C42" s="44">
        <v>0</v>
      </c>
    </row>
    <row r="43" spans="1:3" ht="12.75" customHeight="1" x14ac:dyDescent="0.3">
      <c r="A43" s="50">
        <v>430</v>
      </c>
      <c r="B43" s="51" t="s">
        <v>98</v>
      </c>
      <c r="C43" s="44">
        <v>0</v>
      </c>
    </row>
    <row r="44" spans="1:3" ht="12.75" customHeight="1" x14ac:dyDescent="0.3">
      <c r="A44" s="50">
        <v>440</v>
      </c>
      <c r="B44" s="51" t="s">
        <v>99</v>
      </c>
      <c r="C44" s="44">
        <v>0</v>
      </c>
    </row>
    <row r="45" spans="1:3" ht="12.75" customHeight="1" x14ac:dyDescent="0.3">
      <c r="A45" s="50">
        <v>450</v>
      </c>
      <c r="B45" s="51" t="s">
        <v>100</v>
      </c>
      <c r="C45" s="44">
        <f>C46</f>
        <v>0</v>
      </c>
    </row>
    <row r="46" spans="1:3" ht="12.75" customHeight="1" x14ac:dyDescent="0.3">
      <c r="A46" s="38" t="s">
        <v>101</v>
      </c>
      <c r="B46" s="39" t="s">
        <v>102</v>
      </c>
      <c r="C46" s="42">
        <v>0</v>
      </c>
    </row>
    <row r="47" spans="1:3" ht="12.75" customHeight="1" x14ac:dyDescent="0.3">
      <c r="A47" s="38"/>
      <c r="B47" s="39"/>
      <c r="C47" s="42"/>
    </row>
    <row r="48" spans="1:3" ht="12.75" customHeight="1" x14ac:dyDescent="0.3">
      <c r="A48" s="10">
        <v>500</v>
      </c>
      <c r="B48" s="27" t="s">
        <v>103</v>
      </c>
      <c r="C48" s="49">
        <f>C49+C51</f>
        <v>0</v>
      </c>
    </row>
    <row r="49" spans="1:5" ht="12.75" customHeight="1" x14ac:dyDescent="0.3">
      <c r="A49" s="50">
        <v>510</v>
      </c>
      <c r="B49" s="52" t="s">
        <v>104</v>
      </c>
      <c r="C49" s="44">
        <v>0</v>
      </c>
    </row>
    <row r="50" spans="1:5" ht="12.75" customHeight="1" x14ac:dyDescent="0.3">
      <c r="A50" s="38"/>
      <c r="B50" s="35" t="s">
        <v>96</v>
      </c>
      <c r="C50" s="42"/>
    </row>
    <row r="51" spans="1:5" ht="12.75" customHeight="1" x14ac:dyDescent="0.3">
      <c r="A51" s="19">
        <v>520</v>
      </c>
      <c r="B51" s="52" t="s">
        <v>105</v>
      </c>
      <c r="C51" s="44">
        <v>0</v>
      </c>
    </row>
    <row r="52" spans="1:5" ht="12.75" customHeight="1" x14ac:dyDescent="0.3">
      <c r="A52" s="26"/>
      <c r="B52" s="25"/>
      <c r="C52" s="26"/>
    </row>
    <row r="53" spans="1:5" ht="12.75" customHeight="1" x14ac:dyDescent="0.3">
      <c r="A53" s="26"/>
      <c r="B53" s="25"/>
      <c r="C53" s="26"/>
    </row>
    <row r="54" spans="1:5" ht="12.75" customHeight="1" x14ac:dyDescent="0.3">
      <c r="A54" s="60" t="s">
        <v>2</v>
      </c>
      <c r="B54" s="61"/>
      <c r="C54" s="15">
        <f>C56+C115</f>
        <v>15173193.130000001</v>
      </c>
    </row>
    <row r="55" spans="1:5" ht="12.75" customHeight="1" x14ac:dyDescent="0.3">
      <c r="A55" s="53"/>
      <c r="B55" s="54"/>
      <c r="C55" s="16"/>
    </row>
    <row r="56" spans="1:5" ht="12.75" customHeight="1" x14ac:dyDescent="0.3">
      <c r="A56" s="10">
        <v>600</v>
      </c>
      <c r="B56" s="3" t="s">
        <v>3</v>
      </c>
      <c r="C56" s="16">
        <f>C58+C62+C72+C101+C112</f>
        <v>15170213.4</v>
      </c>
    </row>
    <row r="57" spans="1:5" ht="12.75" customHeight="1" x14ac:dyDescent="0.3">
      <c r="A57" s="10"/>
      <c r="B57" s="3"/>
      <c r="C57" s="16"/>
    </row>
    <row r="58" spans="1:5" ht="12.75" customHeight="1" x14ac:dyDescent="0.3">
      <c r="A58" s="19">
        <v>610</v>
      </c>
      <c r="B58" s="20" t="s">
        <v>28</v>
      </c>
      <c r="C58" s="24">
        <f>C59+C60</f>
        <v>118900.69</v>
      </c>
    </row>
    <row r="59" spans="1:5" ht="12.75" customHeight="1" x14ac:dyDescent="0.3">
      <c r="A59" s="14" t="s">
        <v>16</v>
      </c>
      <c r="B59" s="12" t="s">
        <v>17</v>
      </c>
      <c r="C59" s="18">
        <f>3000+3000.99+6742.61+8960+10110+10104.65+10132.85+9187.44+9551.96+8736.9+8860+11013.29</f>
        <v>99400.69</v>
      </c>
      <c r="D59" s="56"/>
      <c r="E59" s="56"/>
    </row>
    <row r="60" spans="1:5" ht="12.75" customHeight="1" x14ac:dyDescent="0.3">
      <c r="A60" s="14" t="s">
        <v>18</v>
      </c>
      <c r="B60" s="12" t="s">
        <v>19</v>
      </c>
      <c r="C60" s="18">
        <f>19500</f>
        <v>19500</v>
      </c>
      <c r="D60" s="56"/>
      <c r="E60" s="56"/>
    </row>
    <row r="61" spans="1:5" ht="12.75" customHeight="1" x14ac:dyDescent="0.3">
      <c r="A61" s="11"/>
      <c r="B61" s="12"/>
      <c r="C61" s="18"/>
      <c r="D61" s="56"/>
      <c r="E61" s="56"/>
    </row>
    <row r="62" spans="1:5" ht="12.75" customHeight="1" x14ac:dyDescent="0.3">
      <c r="A62" s="21">
        <v>620</v>
      </c>
      <c r="B62" s="22" t="s">
        <v>27</v>
      </c>
      <c r="C62" s="24">
        <f>SUM(C63:C70)</f>
        <v>109704.35</v>
      </c>
      <c r="D62" s="56"/>
      <c r="E62" s="56"/>
    </row>
    <row r="63" spans="1:5" ht="12.75" customHeight="1" x14ac:dyDescent="0.3">
      <c r="A63" s="4">
        <v>621</v>
      </c>
      <c r="B63" s="12" t="s">
        <v>20</v>
      </c>
      <c r="C63" s="17">
        <f>1173.6+1368.94+1552.35+1552.35+1482.41+2661.17+1567.9+1569.21+1617.59+2765.06+1597.38+1590.59</f>
        <v>20498.550000000003</v>
      </c>
      <c r="D63" s="56"/>
      <c r="E63" s="56"/>
    </row>
    <row r="64" spans="1:5" ht="12.75" customHeight="1" x14ac:dyDescent="0.3">
      <c r="A64" s="4">
        <v>623</v>
      </c>
      <c r="B64" s="12" t="s">
        <v>21</v>
      </c>
      <c r="C64" s="17">
        <f>81.9+163.8+309.97+219.94+238.23+219.94+75+309.97+394.94+264.97+459.94+264.97+2139.24+265.49+521.13+155.87+534.91+193.95+554.91+114.97+1419.91+114.97+614.91+114.97+857.02</f>
        <v>10605.82</v>
      </c>
      <c r="D64" s="56"/>
      <c r="E64" s="56"/>
    </row>
    <row r="65" spans="1:5" ht="12.75" customHeight="1" x14ac:dyDescent="0.3">
      <c r="A65" s="4">
        <v>625001</v>
      </c>
      <c r="B65" s="12" t="s">
        <v>22</v>
      </c>
      <c r="C65" s="17">
        <f>206.26+273.7+289.33+10.5+323.88+316.9+330.62+337.48+324.25+339.15+609.09+333.68+366.61</f>
        <v>4061.4500000000003</v>
      </c>
      <c r="D65" s="56"/>
      <c r="E65" s="56"/>
    </row>
    <row r="66" spans="1:5" ht="12.75" customHeight="1" x14ac:dyDescent="0.3">
      <c r="A66" s="4">
        <v>625002</v>
      </c>
      <c r="B66" s="12" t="s">
        <v>23</v>
      </c>
      <c r="C66" s="17">
        <f>2063.46+2737.74+2894.07+105+3239.51+3197.59+3376.88+4252.5+3445.7+3313.33+3462.38+6161.67+3407.51+3736.95</f>
        <v>45394.29</v>
      </c>
      <c r="D66" s="56"/>
      <c r="E66" s="56"/>
    </row>
    <row r="67" spans="1:5" ht="12.75" customHeight="1" x14ac:dyDescent="0.3">
      <c r="A67" s="4">
        <v>625003</v>
      </c>
      <c r="B67" s="12" t="s">
        <v>24</v>
      </c>
      <c r="C67" s="17">
        <f>24+59+67.94+6+87.68+98.88+99.23+243+99.45+91.89+100.4+255.08+97.28+116.08</f>
        <v>1445.9099999999999</v>
      </c>
      <c r="D67" s="56"/>
      <c r="E67" s="56"/>
    </row>
    <row r="68" spans="1:5" ht="12.75" customHeight="1" x14ac:dyDescent="0.3">
      <c r="A68" s="4">
        <v>625004</v>
      </c>
      <c r="B68" s="12" t="s">
        <v>25</v>
      </c>
      <c r="C68" s="17">
        <f>442.17+586.61+620.11+22.5+694.14+679.16+708.57+828+723.3+694.95+726.89+1305.31+715.14+785.71</f>
        <v>9532.5600000000013</v>
      </c>
      <c r="D68" s="56"/>
      <c r="E68" s="56"/>
    </row>
    <row r="69" spans="1:5" ht="12.75" customHeight="1" x14ac:dyDescent="0.3">
      <c r="A69" s="4">
        <v>625005</v>
      </c>
      <c r="B69" s="12" t="s">
        <v>26</v>
      </c>
      <c r="C69" s="17">
        <f>136.47+184.12+195.29+7.5+219.97+214.99+224.79+229.69+220.24+230.88+423.69+226.97+250.48</f>
        <v>2765.08</v>
      </c>
      <c r="D69" s="56"/>
      <c r="E69" s="56"/>
    </row>
    <row r="70" spans="1:5" ht="12.75" customHeight="1" x14ac:dyDescent="0.3">
      <c r="A70" s="4">
        <v>625007</v>
      </c>
      <c r="B70" s="12" t="s">
        <v>65</v>
      </c>
      <c r="C70" s="17">
        <f>700.05+928.8+981.84+35.62+1099.04+1084.82+1145.65+1442.8+1168.98+1124.09+1174.65+2090.5+1156.05+1267.8</f>
        <v>15400.689999999999</v>
      </c>
      <c r="D70" s="56"/>
      <c r="E70" s="56"/>
    </row>
    <row r="71" spans="1:5" ht="12.75" customHeight="1" x14ac:dyDescent="0.3">
      <c r="A71" s="4"/>
      <c r="B71" s="12"/>
      <c r="C71" s="17"/>
      <c r="D71" s="56"/>
      <c r="E71" s="56"/>
    </row>
    <row r="72" spans="1:5" ht="12.75" customHeight="1" x14ac:dyDescent="0.3">
      <c r="A72" s="21">
        <v>630</v>
      </c>
      <c r="B72" s="22" t="s">
        <v>4</v>
      </c>
      <c r="C72" s="24">
        <f>SUM(C73:C99)</f>
        <v>282834.91000000003</v>
      </c>
      <c r="D72" s="56"/>
      <c r="E72" s="56"/>
    </row>
    <row r="73" spans="1:5" ht="12.75" customHeight="1" x14ac:dyDescent="0.3">
      <c r="A73" s="14" t="s">
        <v>29</v>
      </c>
      <c r="B73" s="12" t="s">
        <v>47</v>
      </c>
      <c r="C73" s="18">
        <v>0</v>
      </c>
      <c r="D73" s="56"/>
      <c r="E73" s="56"/>
    </row>
    <row r="74" spans="1:5" ht="12.75" customHeight="1" x14ac:dyDescent="0.3">
      <c r="A74" s="14" t="s">
        <v>112</v>
      </c>
      <c r="B74" s="12" t="s">
        <v>123</v>
      </c>
      <c r="C74" s="18">
        <f>1753.05</f>
        <v>1753.05</v>
      </c>
      <c r="D74" s="56"/>
      <c r="E74" s="56"/>
    </row>
    <row r="75" spans="1:5" ht="12.75" customHeight="1" x14ac:dyDescent="0.3">
      <c r="A75" s="14" t="s">
        <v>125</v>
      </c>
      <c r="B75" s="12" t="s">
        <v>126</v>
      </c>
      <c r="C75" s="18">
        <f>15+15+15</f>
        <v>45</v>
      </c>
      <c r="D75" s="56"/>
      <c r="E75" s="56"/>
    </row>
    <row r="76" spans="1:5" ht="12.75" customHeight="1" x14ac:dyDescent="0.3">
      <c r="A76" s="14" t="s">
        <v>30</v>
      </c>
      <c r="B76" s="12" t="s">
        <v>124</v>
      </c>
      <c r="C76" s="18">
        <f>60+73+69.85+73+74.5+74.5+86+76+70+79+50+70.08</f>
        <v>855.93000000000006</v>
      </c>
      <c r="D76" s="56"/>
      <c r="E76" s="56"/>
    </row>
    <row r="77" spans="1:5" ht="12.75" customHeight="1" x14ac:dyDescent="0.3">
      <c r="A77" s="14" t="s">
        <v>31</v>
      </c>
      <c r="B77" s="12" t="s">
        <v>48</v>
      </c>
      <c r="C77" s="18">
        <f>660+1477+450.98+61.19+667.38</f>
        <v>3316.55</v>
      </c>
      <c r="D77" s="56"/>
      <c r="E77" s="56"/>
    </row>
    <row r="78" spans="1:5" ht="12.75" customHeight="1" x14ac:dyDescent="0.3">
      <c r="A78" s="14" t="s">
        <v>32</v>
      </c>
      <c r="B78" s="12" t="s">
        <v>49</v>
      </c>
      <c r="C78" s="18">
        <v>0</v>
      </c>
      <c r="D78" s="56"/>
      <c r="E78" s="56"/>
    </row>
    <row r="79" spans="1:5" ht="12.75" customHeight="1" x14ac:dyDescent="0.3">
      <c r="A79" s="14" t="s">
        <v>33</v>
      </c>
      <c r="B79" s="12" t="s">
        <v>50</v>
      </c>
      <c r="C79" s="18">
        <f>59.7+29.48+98.4+30.9+99.5+134.08+342+1077.67+83.52+27.48+480.01+973.51+407.52+58.44+1389.19+292.46+41.5+462.64+132.25</f>
        <v>6220.25</v>
      </c>
      <c r="D79" s="56"/>
      <c r="E79" s="56"/>
    </row>
    <row r="80" spans="1:5" ht="12.75" customHeight="1" x14ac:dyDescent="0.3">
      <c r="A80" s="14" t="s">
        <v>34</v>
      </c>
      <c r="B80" s="12" t="s">
        <v>51</v>
      </c>
      <c r="C80" s="18">
        <f>573.28+799.6+689.4+649.68+3513.14</f>
        <v>6225.1</v>
      </c>
      <c r="D80" s="56"/>
      <c r="E80" s="56"/>
    </row>
    <row r="81" spans="1:7" ht="12.75" customHeight="1" x14ac:dyDescent="0.3">
      <c r="A81" s="14" t="s">
        <v>121</v>
      </c>
      <c r="B81" s="12" t="s">
        <v>122</v>
      </c>
      <c r="C81" s="18">
        <f>68+475.58+2544.05</f>
        <v>3087.63</v>
      </c>
      <c r="D81" s="56"/>
      <c r="E81" s="56"/>
    </row>
    <row r="82" spans="1:7" ht="12.75" customHeight="1" x14ac:dyDescent="0.3">
      <c r="A82" s="14" t="s">
        <v>35</v>
      </c>
      <c r="B82" s="12" t="s">
        <v>52</v>
      </c>
      <c r="C82" s="18">
        <f>93.96</f>
        <v>93.96</v>
      </c>
      <c r="D82" s="56"/>
      <c r="E82" s="56"/>
    </row>
    <row r="83" spans="1:7" ht="12.75" customHeight="1" x14ac:dyDescent="0.3">
      <c r="A83" s="14" t="s">
        <v>37</v>
      </c>
      <c r="B83" s="12" t="s">
        <v>53</v>
      </c>
      <c r="C83" s="18">
        <v>0</v>
      </c>
      <c r="D83" s="56"/>
      <c r="E83" s="56"/>
    </row>
    <row r="84" spans="1:7" ht="12.75" customHeight="1" x14ac:dyDescent="0.3">
      <c r="A84" s="14" t="s">
        <v>110</v>
      </c>
      <c r="B84" s="12" t="s">
        <v>111</v>
      </c>
      <c r="C84" s="18">
        <f>321.84</f>
        <v>321.83999999999997</v>
      </c>
      <c r="D84" s="56"/>
      <c r="E84" s="56"/>
    </row>
    <row r="85" spans="1:7" ht="12.75" customHeight="1" x14ac:dyDescent="0.3">
      <c r="A85" s="14" t="s">
        <v>38</v>
      </c>
      <c r="B85" s="12" t="s">
        <v>54</v>
      </c>
      <c r="C85" s="18">
        <f>10+50</f>
        <v>60</v>
      </c>
      <c r="D85" s="56"/>
      <c r="E85" s="56"/>
    </row>
    <row r="86" spans="1:7" ht="12.75" customHeight="1" x14ac:dyDescent="0.3">
      <c r="A86" s="14" t="s">
        <v>130</v>
      </c>
      <c r="B86" s="12" t="s">
        <v>131</v>
      </c>
      <c r="C86" s="18">
        <f>68.95</f>
        <v>68.95</v>
      </c>
      <c r="D86" s="56"/>
      <c r="E86" s="56"/>
    </row>
    <row r="87" spans="1:7" ht="12.75" customHeight="1" x14ac:dyDescent="0.3">
      <c r="A87" s="14" t="s">
        <v>36</v>
      </c>
      <c r="B87" s="12" t="s">
        <v>55</v>
      </c>
      <c r="C87" s="18">
        <f>355.62+355.62+355.62+88.52+177.07+355.62+355.62+355.62+355.62+355.62+355.62+355.62+355.62</f>
        <v>4177.41</v>
      </c>
      <c r="D87" s="56"/>
      <c r="E87" s="56"/>
    </row>
    <row r="88" spans="1:7" ht="12.75" customHeight="1" x14ac:dyDescent="0.3">
      <c r="A88" s="14" t="s">
        <v>107</v>
      </c>
      <c r="B88" s="12" t="s">
        <v>108</v>
      </c>
      <c r="C88" s="18">
        <f>333.6+1735+634.3+262.5+1034.1+117+462+350+560</f>
        <v>5488.5</v>
      </c>
      <c r="D88" s="56"/>
      <c r="E88" s="56"/>
    </row>
    <row r="89" spans="1:7" ht="12.75" customHeight="1" x14ac:dyDescent="0.3">
      <c r="A89" s="14" t="s">
        <v>39</v>
      </c>
      <c r="B89" s="12" t="s">
        <v>56</v>
      </c>
      <c r="C89" s="18">
        <f>3780+364.8+60+300+1500+1500+228+150+420+4999+720+3726+150</f>
        <v>17897.8</v>
      </c>
      <c r="D89" s="56"/>
      <c r="E89" s="56"/>
      <c r="F89" s="56"/>
      <c r="G89" s="56"/>
    </row>
    <row r="90" spans="1:7" ht="12.75" customHeight="1" x14ac:dyDescent="0.3">
      <c r="A90" s="14" t="s">
        <v>40</v>
      </c>
      <c r="B90" s="12" t="s">
        <v>57</v>
      </c>
      <c r="C90" s="18">
        <f>240+1260+600+480+75+180+2370.6+300+1320+2269.8+1338+180+540+2000.4+180+2600.4+120+1850.4</f>
        <v>17904.600000000002</v>
      </c>
      <c r="D90" s="56"/>
      <c r="E90" s="56"/>
      <c r="F90" s="56"/>
      <c r="G90" s="56"/>
    </row>
    <row r="91" spans="1:7" ht="12.75" customHeight="1" x14ac:dyDescent="0.3">
      <c r="A91" s="14" t="s">
        <v>41</v>
      </c>
      <c r="B91" s="12" t="s">
        <v>58</v>
      </c>
      <c r="C91" s="18">
        <f>10+3.94+0.44+0.2+0.66+0.2+0.44+0.2+0.44+0.2+0.44+0.2+108.28+0.2+5.12+5.5+0.2+1.32+0.2+1.78+5+0.44+0.2+0.88+0.2+11.48+14</f>
        <v>172.15999999999994</v>
      </c>
    </row>
    <row r="92" spans="1:7" ht="12.75" customHeight="1" x14ac:dyDescent="0.3">
      <c r="A92" s="14" t="s">
        <v>42</v>
      </c>
      <c r="B92" s="12" t="s">
        <v>59</v>
      </c>
      <c r="C92" s="18">
        <f>4721.32-1858</f>
        <v>2863.3199999999997</v>
      </c>
      <c r="D92" s="56"/>
      <c r="E92" s="56"/>
    </row>
    <row r="93" spans="1:7" ht="12.75" customHeight="1" x14ac:dyDescent="0.3">
      <c r="A93" s="14" t="s">
        <v>43</v>
      </c>
      <c r="B93" s="12" t="s">
        <v>60</v>
      </c>
      <c r="C93" s="18">
        <v>0</v>
      </c>
    </row>
    <row r="94" spans="1:7" ht="12.75" customHeight="1" x14ac:dyDescent="0.3">
      <c r="A94" s="14" t="s">
        <v>44</v>
      </c>
      <c r="B94" s="12" t="s">
        <v>61</v>
      </c>
      <c r="C94" s="18">
        <f>11739+16554.75+14679.75+14179.75+12730.25+44391.25+17179.75+14479.75+15179.75+15829.75+15479.75+15679.75</f>
        <v>208103.25</v>
      </c>
      <c r="D94" s="56"/>
    </row>
    <row r="95" spans="1:7" ht="12.75" customHeight="1" x14ac:dyDescent="0.3">
      <c r="A95" s="14" t="s">
        <v>45</v>
      </c>
      <c r="B95" s="12" t="s">
        <v>62</v>
      </c>
      <c r="C95" s="18">
        <v>0</v>
      </c>
    </row>
    <row r="96" spans="1:7" ht="12.75" customHeight="1" x14ac:dyDescent="0.3">
      <c r="A96" s="14" t="s">
        <v>46</v>
      </c>
      <c r="B96" s="12" t="s">
        <v>63</v>
      </c>
      <c r="C96" s="18">
        <f>95.73+60</f>
        <v>155.73000000000002</v>
      </c>
    </row>
    <row r="97" spans="1:4" ht="12.75" customHeight="1" x14ac:dyDescent="0.3">
      <c r="A97" s="14" t="s">
        <v>116</v>
      </c>
      <c r="B97" s="12" t="s">
        <v>117</v>
      </c>
      <c r="C97" s="18">
        <v>570</v>
      </c>
    </row>
    <row r="98" spans="1:4" ht="12.75" customHeight="1" x14ac:dyDescent="0.3">
      <c r="A98" s="14" t="s">
        <v>128</v>
      </c>
      <c r="B98" s="12" t="s">
        <v>129</v>
      </c>
      <c r="C98" s="18">
        <f>80.46+130.06</f>
        <v>210.51999999999998</v>
      </c>
    </row>
    <row r="99" spans="1:4" ht="12.75" customHeight="1" x14ac:dyDescent="0.3">
      <c r="A99" s="14" t="s">
        <v>115</v>
      </c>
      <c r="B99" s="12" t="s">
        <v>118</v>
      </c>
      <c r="C99" s="18">
        <f>3243.36</f>
        <v>3243.36</v>
      </c>
      <c r="D99" s="56"/>
    </row>
    <row r="100" spans="1:4" ht="12.75" customHeight="1" x14ac:dyDescent="0.3">
      <c r="A100" s="11"/>
      <c r="B100" s="12"/>
      <c r="C100" s="18"/>
    </row>
    <row r="101" spans="1:4" ht="12.75" customHeight="1" x14ac:dyDescent="0.3">
      <c r="A101" s="21">
        <v>640</v>
      </c>
      <c r="B101" s="23" t="s">
        <v>5</v>
      </c>
      <c r="C101" s="24">
        <f>SUM(C102+C107+C109)</f>
        <v>14658773.450000001</v>
      </c>
    </row>
    <row r="102" spans="1:4" ht="12.75" customHeight="1" x14ac:dyDescent="0.3">
      <c r="A102" s="4">
        <v>641</v>
      </c>
      <c r="B102" s="6" t="s">
        <v>6</v>
      </c>
      <c r="C102" s="17">
        <f>SUM(C103:C106)</f>
        <v>0</v>
      </c>
    </row>
    <row r="103" spans="1:4" ht="12.75" customHeight="1" x14ac:dyDescent="0.3">
      <c r="A103" s="13">
        <v>641008</v>
      </c>
      <c r="B103" s="9" t="s">
        <v>7</v>
      </c>
      <c r="C103" s="17">
        <v>0</v>
      </c>
    </row>
    <row r="104" spans="1:4" ht="12.75" customHeight="1" x14ac:dyDescent="0.3">
      <c r="A104" s="13">
        <v>641009</v>
      </c>
      <c r="B104" s="9" t="s">
        <v>8</v>
      </c>
      <c r="C104" s="17">
        <v>0</v>
      </c>
    </row>
    <row r="105" spans="1:4" ht="12.75" customHeight="1" x14ac:dyDescent="0.3">
      <c r="A105" s="13">
        <v>641010</v>
      </c>
      <c r="B105" s="6" t="s">
        <v>9</v>
      </c>
      <c r="C105" s="17">
        <v>0</v>
      </c>
    </row>
    <row r="106" spans="1:4" ht="12.75" customHeight="1" x14ac:dyDescent="0.3">
      <c r="A106" s="13">
        <v>641012</v>
      </c>
      <c r="B106" s="6" t="s">
        <v>64</v>
      </c>
      <c r="C106" s="17">
        <v>0</v>
      </c>
    </row>
    <row r="107" spans="1:4" ht="12.75" customHeight="1" x14ac:dyDescent="0.3">
      <c r="A107" s="13">
        <v>642</v>
      </c>
      <c r="B107" s="6" t="s">
        <v>113</v>
      </c>
      <c r="C107" s="17">
        <f>SUM(C108)</f>
        <v>226.43</v>
      </c>
    </row>
    <row r="108" spans="1:4" ht="12.75" customHeight="1" x14ac:dyDescent="0.3">
      <c r="A108" s="13">
        <v>642015</v>
      </c>
      <c r="B108" s="6" t="s">
        <v>114</v>
      </c>
      <c r="C108" s="17">
        <f>226.43</f>
        <v>226.43</v>
      </c>
      <c r="D108" s="56"/>
    </row>
    <row r="109" spans="1:4" ht="12.75" customHeight="1" x14ac:dyDescent="0.3">
      <c r="A109" s="4">
        <v>644</v>
      </c>
      <c r="B109" s="6" t="s">
        <v>66</v>
      </c>
      <c r="C109" s="17">
        <f>SUM(C110)</f>
        <v>14658547.020000001</v>
      </c>
      <c r="D109" s="56"/>
    </row>
    <row r="110" spans="1:4" ht="12.75" customHeight="1" x14ac:dyDescent="0.3">
      <c r="A110" s="13">
        <v>644002</v>
      </c>
      <c r="B110" s="9" t="s">
        <v>67</v>
      </c>
      <c r="C110" s="17">
        <f>3420864.46+1446125+96261+11650+9548724.14+75000+59922.42</f>
        <v>14658547.020000001</v>
      </c>
      <c r="D110" s="56"/>
    </row>
    <row r="111" spans="1:4" ht="12.75" customHeight="1" x14ac:dyDescent="0.3">
      <c r="A111" s="13"/>
      <c r="B111" s="6"/>
      <c r="C111" s="17"/>
    </row>
    <row r="112" spans="1:4" ht="12.75" customHeight="1" x14ac:dyDescent="0.3">
      <c r="A112" s="21">
        <v>650</v>
      </c>
      <c r="B112" s="22" t="s">
        <v>10</v>
      </c>
      <c r="C112" s="24">
        <v>0</v>
      </c>
    </row>
    <row r="113" spans="1:3" ht="12.75" customHeight="1" x14ac:dyDescent="0.3">
      <c r="A113" s="21"/>
      <c r="B113" s="22"/>
      <c r="C113" s="24"/>
    </row>
    <row r="114" spans="1:3" ht="12.75" customHeight="1" x14ac:dyDescent="0.3">
      <c r="A114" s="4"/>
      <c r="B114" s="5"/>
      <c r="C114" s="17"/>
    </row>
    <row r="115" spans="1:3" ht="12.75" customHeight="1" x14ac:dyDescent="0.3">
      <c r="A115" s="7">
        <v>700</v>
      </c>
      <c r="B115" s="8" t="s">
        <v>11</v>
      </c>
      <c r="C115" s="16">
        <f>C117+C121</f>
        <v>2979.73</v>
      </c>
    </row>
    <row r="116" spans="1:3" ht="12.75" customHeight="1" x14ac:dyDescent="0.3">
      <c r="A116" s="7"/>
      <c r="B116" s="8"/>
      <c r="C116" s="16"/>
    </row>
    <row r="117" spans="1:3" ht="12.75" customHeight="1" x14ac:dyDescent="0.3">
      <c r="A117" s="21">
        <v>710</v>
      </c>
      <c r="B117" s="22" t="s">
        <v>12</v>
      </c>
      <c r="C117" s="24">
        <f>C118</f>
        <v>2979.73</v>
      </c>
    </row>
    <row r="118" spans="1:3" ht="12.75" customHeight="1" x14ac:dyDescent="0.3">
      <c r="A118" s="4">
        <v>711</v>
      </c>
      <c r="B118" s="6" t="s">
        <v>109</v>
      </c>
      <c r="C118" s="17">
        <f>SUM(C119:C120)</f>
        <v>2979.73</v>
      </c>
    </row>
    <row r="119" spans="1:3" ht="12.75" customHeight="1" x14ac:dyDescent="0.3">
      <c r="A119" s="13">
        <v>711003</v>
      </c>
      <c r="B119" s="9" t="s">
        <v>127</v>
      </c>
      <c r="C119" s="17">
        <f>2979.73</f>
        <v>2979.73</v>
      </c>
    </row>
    <row r="120" spans="1:3" ht="12.75" customHeight="1" x14ac:dyDescent="0.3">
      <c r="A120" s="21"/>
      <c r="B120" s="22"/>
      <c r="C120" s="24"/>
    </row>
    <row r="121" spans="1:3" ht="12.75" customHeight="1" x14ac:dyDescent="0.3">
      <c r="A121" s="21">
        <v>720</v>
      </c>
      <c r="B121" s="23" t="s">
        <v>13</v>
      </c>
      <c r="C121" s="24">
        <f>SUM(C122:C125)</f>
        <v>0</v>
      </c>
    </row>
    <row r="122" spans="1:3" ht="12.75" customHeight="1" x14ac:dyDescent="0.3">
      <c r="A122" s="4">
        <v>721</v>
      </c>
      <c r="B122" s="6" t="s">
        <v>6</v>
      </c>
      <c r="C122" s="17">
        <v>0</v>
      </c>
    </row>
    <row r="123" spans="1:3" ht="12.75" customHeight="1" x14ac:dyDescent="0.3">
      <c r="A123" s="13">
        <v>721003</v>
      </c>
      <c r="B123" s="9" t="s">
        <v>7</v>
      </c>
      <c r="C123" s="17">
        <v>0</v>
      </c>
    </row>
    <row r="124" spans="1:3" ht="12.75" customHeight="1" x14ac:dyDescent="0.3">
      <c r="A124" s="13">
        <v>721006</v>
      </c>
      <c r="B124" s="9" t="s">
        <v>14</v>
      </c>
      <c r="C124" s="17">
        <v>0</v>
      </c>
    </row>
    <row r="125" spans="1:3" ht="12.75" customHeight="1" x14ac:dyDescent="0.3">
      <c r="A125" s="13">
        <v>721007</v>
      </c>
      <c r="B125" s="9" t="s">
        <v>15</v>
      </c>
      <c r="C125" s="17">
        <v>0</v>
      </c>
    </row>
  </sheetData>
  <mergeCells count="3">
    <mergeCell ref="A4:B4"/>
    <mergeCell ref="A54:B54"/>
    <mergeCell ref="A5:B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brezo</cp:lastModifiedBy>
  <cp:lastPrinted>2022-02-09T16:36:14Z</cp:lastPrinted>
  <dcterms:created xsi:type="dcterms:W3CDTF">2021-03-31T12:42:40Z</dcterms:created>
  <dcterms:modified xsi:type="dcterms:W3CDTF">2022-03-30T17:14:38Z</dcterms:modified>
</cp:coreProperties>
</file>